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0" yWindow="0" windowWidth="20360" windowHeight="15880" tabRatio="500" firstSheet="5" activeTab="5"/>
  </bookViews>
  <sheets>
    <sheet name="Sources &amp; notes" sheetId="63" r:id="rId1"/>
    <sheet name="(A.) Owner, area totals 1905" sheetId="64" r:id="rId2"/>
    <sheet name="(B.) Opyt' non-urb lands" sheetId="2" r:id="rId3"/>
    <sheet name="(C.) Private owners, 6 estates" sheetId="66" r:id="rId4"/>
    <sheet name="(D.) Nadel, collective lands" sheetId="65" r:id="rId5"/>
    <sheet name="(E.) Rental ranges to estates" sheetId="67" r:id="rId6"/>
    <sheet name="Explaining (E.5)'s adjustments" sheetId="69" r:id="rId7"/>
    <sheet name="(F.) Urban realty" sheetId="7" r:id="rId8"/>
    <sheet name="End of estimates, summ table" sheetId="68" r:id="rId9"/>
    <sheet name="(G.) T I land p's provs '00-02" sheetId="1" r:id="rId10"/>
    <sheet name="(H.) T III land inc ≥ 1k provs" sheetId="3" r:id="rId11"/>
    <sheet name="(I.) T XXIII size dist overall" sheetId="15" r:id="rId12"/>
    <sheet name="(J.) Pareto extension, urban " sheetId="70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03" i="67" l="1"/>
  <c r="AD603" i="67"/>
  <c r="AB603" i="67"/>
  <c r="Z603" i="67"/>
  <c r="X603" i="67"/>
  <c r="V603" i="67"/>
  <c r="T603" i="67"/>
  <c r="Q603" i="67"/>
  <c r="N603" i="67"/>
  <c r="AE603" i="67"/>
  <c r="AC603" i="67"/>
  <c r="AA603" i="67"/>
  <c r="Y603" i="67"/>
  <c r="W603" i="67"/>
  <c r="U603" i="67"/>
  <c r="R603" i="67"/>
  <c r="R602" i="67"/>
  <c r="AE602" i="67"/>
  <c r="AC602" i="67"/>
  <c r="AA602" i="67"/>
  <c r="Y602" i="67"/>
  <c r="W602" i="67"/>
  <c r="E8" i="64"/>
  <c r="D25" i="64"/>
  <c r="D29" i="64"/>
  <c r="F8" i="64"/>
  <c r="G8" i="64"/>
  <c r="E9" i="64"/>
  <c r="F9" i="64"/>
  <c r="G9" i="64"/>
  <c r="E10" i="64"/>
  <c r="F10" i="64"/>
  <c r="G10" i="64"/>
  <c r="E11" i="64"/>
  <c r="F11" i="64"/>
  <c r="G11" i="64"/>
  <c r="E12" i="64"/>
  <c r="F12" i="64"/>
  <c r="G12" i="64"/>
  <c r="E13" i="64"/>
  <c r="F13" i="64"/>
  <c r="G13" i="64"/>
  <c r="E14" i="64"/>
  <c r="F14" i="64"/>
  <c r="G14" i="64"/>
  <c r="E15" i="64"/>
  <c r="F15" i="64"/>
  <c r="G15" i="64"/>
  <c r="L15" i="64"/>
  <c r="M15" i="64"/>
  <c r="N15" i="64"/>
  <c r="E18" i="64"/>
  <c r="F18" i="64"/>
  <c r="G18" i="64"/>
  <c r="E19" i="64"/>
  <c r="F19" i="64"/>
  <c r="G19" i="64"/>
  <c r="E20" i="64"/>
  <c r="F20" i="64"/>
  <c r="G20" i="64"/>
  <c r="E21" i="64"/>
  <c r="F21" i="64"/>
  <c r="G21" i="64"/>
  <c r="E22" i="64"/>
  <c r="F22" i="64"/>
  <c r="G22" i="64"/>
  <c r="E23" i="64"/>
  <c r="F23" i="64"/>
  <c r="G23" i="64"/>
  <c r="E24" i="64"/>
  <c r="F24" i="64"/>
  <c r="G24" i="64"/>
  <c r="C25" i="64"/>
  <c r="E25" i="64"/>
  <c r="F25" i="64"/>
  <c r="G25" i="64"/>
  <c r="E26" i="64"/>
  <c r="C27" i="64"/>
  <c r="D27" i="64"/>
  <c r="E27" i="64"/>
  <c r="C29" i="64"/>
  <c r="E29" i="64"/>
  <c r="F29" i="64"/>
  <c r="G29" i="64"/>
  <c r="E30" i="64"/>
  <c r="C31" i="64"/>
  <c r="D31" i="64"/>
  <c r="E31" i="64"/>
  <c r="G33" i="64"/>
  <c r="G34" i="64"/>
  <c r="G35" i="64"/>
  <c r="AU10" i="66"/>
  <c r="AU11" i="66"/>
  <c r="AU12" i="66"/>
  <c r="AU13" i="66"/>
  <c r="AU14" i="66"/>
  <c r="AU15" i="66"/>
  <c r="AU16" i="66"/>
  <c r="AU17" i="66"/>
  <c r="AU18" i="66"/>
  <c r="AU19" i="66"/>
  <c r="AU20" i="66"/>
  <c r="AU21" i="66"/>
  <c r="AU22" i="66"/>
  <c r="AU23" i="66"/>
  <c r="AU24" i="66"/>
  <c r="AU25" i="66"/>
  <c r="AU26" i="66"/>
  <c r="AU27" i="66"/>
  <c r="AU28" i="66"/>
  <c r="AU29" i="66"/>
  <c r="AU30" i="66"/>
  <c r="AU31" i="66"/>
  <c r="AU32" i="66"/>
  <c r="AU33" i="66"/>
  <c r="AU34" i="66"/>
  <c r="AU35" i="66"/>
  <c r="AU36" i="66"/>
  <c r="AU37" i="66"/>
  <c r="AU38" i="66"/>
  <c r="AU39" i="66"/>
  <c r="AU40" i="66"/>
  <c r="AU41" i="66"/>
  <c r="AU42" i="66"/>
  <c r="AU43" i="66"/>
  <c r="AU44" i="66"/>
  <c r="AU45" i="66"/>
  <c r="AU46" i="66"/>
  <c r="AU47" i="66"/>
  <c r="AU48" i="66"/>
  <c r="AU49" i="66"/>
  <c r="AU50" i="66"/>
  <c r="AU51" i="66"/>
  <c r="AU52" i="66"/>
  <c r="AU53" i="66"/>
  <c r="AU54" i="66"/>
  <c r="AU55" i="66"/>
  <c r="AU56" i="66"/>
  <c r="AU57" i="66"/>
  <c r="AU58" i="66"/>
  <c r="AU59" i="66"/>
  <c r="AU60" i="66"/>
  <c r="C39" i="64"/>
  <c r="AU69" i="66"/>
  <c r="AU70" i="66"/>
  <c r="AU71" i="66"/>
  <c r="AU72" i="66"/>
  <c r="AU73" i="66"/>
  <c r="AU74" i="66"/>
  <c r="AU75" i="66"/>
  <c r="AU76" i="66"/>
  <c r="AU77" i="66"/>
  <c r="AU78" i="66"/>
  <c r="AU79" i="66"/>
  <c r="AU80" i="66"/>
  <c r="AU81" i="66"/>
  <c r="AU82" i="66"/>
  <c r="AU83" i="66"/>
  <c r="AU84" i="66"/>
  <c r="AU85" i="66"/>
  <c r="AU86" i="66"/>
  <c r="AU87" i="66"/>
  <c r="AU88" i="66"/>
  <c r="AU89" i="66"/>
  <c r="AU90" i="66"/>
  <c r="AU91" i="66"/>
  <c r="AU92" i="66"/>
  <c r="AU93" i="66"/>
  <c r="AU94" i="66"/>
  <c r="AU95" i="66"/>
  <c r="AU96" i="66"/>
  <c r="AU97" i="66"/>
  <c r="AU98" i="66"/>
  <c r="AU99" i="66"/>
  <c r="AU100" i="66"/>
  <c r="AU101" i="66"/>
  <c r="AU102" i="66"/>
  <c r="AU103" i="66"/>
  <c r="AU104" i="66"/>
  <c r="AU105" i="66"/>
  <c r="AU106" i="66"/>
  <c r="AU107" i="66"/>
  <c r="AU108" i="66"/>
  <c r="AU109" i="66"/>
  <c r="AU110" i="66"/>
  <c r="AU111" i="66"/>
  <c r="AU112" i="66"/>
  <c r="AU113" i="66"/>
  <c r="AU114" i="66"/>
  <c r="AU115" i="66"/>
  <c r="AU116" i="66"/>
  <c r="AU117" i="66"/>
  <c r="AU118" i="66"/>
  <c r="AU119" i="66"/>
  <c r="D39" i="64"/>
  <c r="BN10" i="66"/>
  <c r="BN11" i="66"/>
  <c r="BN12" i="66"/>
  <c r="BN13" i="66"/>
  <c r="BN14" i="66"/>
  <c r="BN15" i="66"/>
  <c r="BN16" i="66"/>
  <c r="BN17" i="66"/>
  <c r="BN18" i="66"/>
  <c r="BN19" i="66"/>
  <c r="BN20" i="66"/>
  <c r="BN21" i="66"/>
  <c r="BN22" i="66"/>
  <c r="BN23" i="66"/>
  <c r="BN24" i="66"/>
  <c r="BN25" i="66"/>
  <c r="BN26" i="66"/>
  <c r="BN27" i="66"/>
  <c r="BN28" i="66"/>
  <c r="BN29" i="66"/>
  <c r="BN30" i="66"/>
  <c r="BN31" i="66"/>
  <c r="BN32" i="66"/>
  <c r="BN33" i="66"/>
  <c r="BN34" i="66"/>
  <c r="BN35" i="66"/>
  <c r="BN36" i="66"/>
  <c r="BN37" i="66"/>
  <c r="BN38" i="66"/>
  <c r="BN39" i="66"/>
  <c r="BN40" i="66"/>
  <c r="BN41" i="66"/>
  <c r="BN42" i="66"/>
  <c r="BN43" i="66"/>
  <c r="BN44" i="66"/>
  <c r="BN45" i="66"/>
  <c r="BN46" i="66"/>
  <c r="BN47" i="66"/>
  <c r="BN48" i="66"/>
  <c r="BN49" i="66"/>
  <c r="BN50" i="66"/>
  <c r="BN51" i="66"/>
  <c r="BN52" i="66"/>
  <c r="BN53" i="66"/>
  <c r="BN54" i="66"/>
  <c r="BN55" i="66"/>
  <c r="BN56" i="66"/>
  <c r="BN57" i="66"/>
  <c r="BN58" i="66"/>
  <c r="BN59" i="66"/>
  <c r="BN60" i="66"/>
  <c r="C40" i="64"/>
  <c r="BN69" i="66"/>
  <c r="BN70" i="66"/>
  <c r="BN71" i="66"/>
  <c r="BN72" i="66"/>
  <c r="BN73" i="66"/>
  <c r="BN74" i="66"/>
  <c r="BN75" i="66"/>
  <c r="BN76" i="66"/>
  <c r="BN77" i="66"/>
  <c r="BN78" i="66"/>
  <c r="BN79" i="66"/>
  <c r="BN80" i="66"/>
  <c r="BN81" i="66"/>
  <c r="BN82" i="66"/>
  <c r="BN83" i="66"/>
  <c r="BN84" i="66"/>
  <c r="BN85" i="66"/>
  <c r="BN86" i="66"/>
  <c r="BN87" i="66"/>
  <c r="BN88" i="66"/>
  <c r="BN89" i="66"/>
  <c r="BN90" i="66"/>
  <c r="BN91" i="66"/>
  <c r="BN92" i="66"/>
  <c r="BN93" i="66"/>
  <c r="BN94" i="66"/>
  <c r="BN95" i="66"/>
  <c r="BN96" i="66"/>
  <c r="BN97" i="66"/>
  <c r="BN98" i="66"/>
  <c r="BN99" i="66"/>
  <c r="BN100" i="66"/>
  <c r="BN101" i="66"/>
  <c r="BN102" i="66"/>
  <c r="BN103" i="66"/>
  <c r="BN104" i="66"/>
  <c r="BN105" i="66"/>
  <c r="BN106" i="66"/>
  <c r="BN107" i="66"/>
  <c r="BN108" i="66"/>
  <c r="BN109" i="66"/>
  <c r="BN110" i="66"/>
  <c r="BN111" i="66"/>
  <c r="BN112" i="66"/>
  <c r="BN113" i="66"/>
  <c r="BN114" i="66"/>
  <c r="BN115" i="66"/>
  <c r="BN116" i="66"/>
  <c r="BN117" i="66"/>
  <c r="BN118" i="66"/>
  <c r="BN119" i="66"/>
  <c r="D40" i="64"/>
  <c r="CG10" i="66"/>
  <c r="CG11" i="66"/>
  <c r="CG12" i="66"/>
  <c r="CG13" i="66"/>
  <c r="CG14" i="66"/>
  <c r="CG15" i="66"/>
  <c r="CG16" i="66"/>
  <c r="CG17" i="66"/>
  <c r="CG18" i="66"/>
  <c r="CG19" i="66"/>
  <c r="CG20" i="66"/>
  <c r="CG21" i="66"/>
  <c r="CG22" i="66"/>
  <c r="CG23" i="66"/>
  <c r="CG24" i="66"/>
  <c r="CG25" i="66"/>
  <c r="CG26" i="66"/>
  <c r="CG27" i="66"/>
  <c r="CG28" i="66"/>
  <c r="CG29" i="66"/>
  <c r="CG30" i="66"/>
  <c r="CG31" i="66"/>
  <c r="CG32" i="66"/>
  <c r="CG33" i="66"/>
  <c r="CG34" i="66"/>
  <c r="CG35" i="66"/>
  <c r="CG36" i="66"/>
  <c r="CG37" i="66"/>
  <c r="CG38" i="66"/>
  <c r="CG39" i="66"/>
  <c r="CG40" i="66"/>
  <c r="CG41" i="66"/>
  <c r="CG42" i="66"/>
  <c r="CG43" i="66"/>
  <c r="CG44" i="66"/>
  <c r="CG45" i="66"/>
  <c r="CG46" i="66"/>
  <c r="CG47" i="66"/>
  <c r="CG48" i="66"/>
  <c r="CG49" i="66"/>
  <c r="CG50" i="66"/>
  <c r="CG51" i="66"/>
  <c r="CG52" i="66"/>
  <c r="CG53" i="66"/>
  <c r="CG54" i="66"/>
  <c r="CG55" i="66"/>
  <c r="CG56" i="66"/>
  <c r="CG57" i="66"/>
  <c r="CG58" i="66"/>
  <c r="CG59" i="66"/>
  <c r="CG60" i="66"/>
  <c r="C41" i="64"/>
  <c r="CG69" i="66"/>
  <c r="CG70" i="66"/>
  <c r="CG71" i="66"/>
  <c r="CG72" i="66"/>
  <c r="CG73" i="66"/>
  <c r="CG74" i="66"/>
  <c r="CG75" i="66"/>
  <c r="CG76" i="66"/>
  <c r="CG77" i="66"/>
  <c r="CG78" i="66"/>
  <c r="CG79" i="66"/>
  <c r="CG80" i="66"/>
  <c r="CG81" i="66"/>
  <c r="CG82" i="66"/>
  <c r="CG83" i="66"/>
  <c r="CG84" i="66"/>
  <c r="CG85" i="66"/>
  <c r="CG86" i="66"/>
  <c r="CG87" i="66"/>
  <c r="CG88" i="66"/>
  <c r="CG89" i="66"/>
  <c r="CG90" i="66"/>
  <c r="CG91" i="66"/>
  <c r="CG92" i="66"/>
  <c r="CG93" i="66"/>
  <c r="CG94" i="66"/>
  <c r="CG95" i="66"/>
  <c r="CG96" i="66"/>
  <c r="CG97" i="66"/>
  <c r="CG98" i="66"/>
  <c r="CG99" i="66"/>
  <c r="CG100" i="66"/>
  <c r="CG101" i="66"/>
  <c r="CG102" i="66"/>
  <c r="CG103" i="66"/>
  <c r="CG104" i="66"/>
  <c r="CG105" i="66"/>
  <c r="CG106" i="66"/>
  <c r="CG107" i="66"/>
  <c r="CG108" i="66"/>
  <c r="CG109" i="66"/>
  <c r="CG110" i="66"/>
  <c r="CG111" i="66"/>
  <c r="CG112" i="66"/>
  <c r="CG113" i="66"/>
  <c r="CG114" i="66"/>
  <c r="CG115" i="66"/>
  <c r="CG116" i="66"/>
  <c r="CG117" i="66"/>
  <c r="CG118" i="66"/>
  <c r="CG119" i="66"/>
  <c r="D41" i="64"/>
  <c r="CZ10" i="66"/>
  <c r="CZ11" i="66"/>
  <c r="CZ12" i="66"/>
  <c r="CZ13" i="66"/>
  <c r="CZ14" i="66"/>
  <c r="CZ15" i="66"/>
  <c r="CZ16" i="66"/>
  <c r="CZ17" i="66"/>
  <c r="CZ18" i="66"/>
  <c r="CZ19" i="66"/>
  <c r="CZ20" i="66"/>
  <c r="CZ21" i="66"/>
  <c r="CZ22" i="66"/>
  <c r="CZ23" i="66"/>
  <c r="CZ24" i="66"/>
  <c r="CZ25" i="66"/>
  <c r="CZ26" i="66"/>
  <c r="CZ27" i="66"/>
  <c r="CZ28" i="66"/>
  <c r="CZ29" i="66"/>
  <c r="CZ30" i="66"/>
  <c r="CZ31" i="66"/>
  <c r="CZ32" i="66"/>
  <c r="CZ33" i="66"/>
  <c r="CZ34" i="66"/>
  <c r="CZ35" i="66"/>
  <c r="CZ36" i="66"/>
  <c r="CZ37" i="66"/>
  <c r="CZ38" i="66"/>
  <c r="CZ39" i="66"/>
  <c r="CZ40" i="66"/>
  <c r="CZ41" i="66"/>
  <c r="CZ42" i="66"/>
  <c r="CZ43" i="66"/>
  <c r="CZ44" i="66"/>
  <c r="CZ45" i="66"/>
  <c r="CZ46" i="66"/>
  <c r="CZ47" i="66"/>
  <c r="CZ48" i="66"/>
  <c r="CZ49" i="66"/>
  <c r="CZ50" i="66"/>
  <c r="CZ51" i="66"/>
  <c r="CZ52" i="66"/>
  <c r="CZ53" i="66"/>
  <c r="CZ54" i="66"/>
  <c r="CZ55" i="66"/>
  <c r="CZ56" i="66"/>
  <c r="CZ57" i="66"/>
  <c r="CZ58" i="66"/>
  <c r="CZ59" i="66"/>
  <c r="CZ60" i="66"/>
  <c r="C42" i="64"/>
  <c r="CZ69" i="66"/>
  <c r="CZ70" i="66"/>
  <c r="CZ71" i="66"/>
  <c r="CZ72" i="66"/>
  <c r="CZ73" i="66"/>
  <c r="CZ74" i="66"/>
  <c r="CZ75" i="66"/>
  <c r="CZ76" i="66"/>
  <c r="CZ77" i="66"/>
  <c r="CZ78" i="66"/>
  <c r="CZ79" i="66"/>
  <c r="CZ80" i="66"/>
  <c r="CZ81" i="66"/>
  <c r="CZ82" i="66"/>
  <c r="CZ83" i="66"/>
  <c r="CZ84" i="66"/>
  <c r="CZ85" i="66"/>
  <c r="CZ86" i="66"/>
  <c r="CZ87" i="66"/>
  <c r="CZ88" i="66"/>
  <c r="CZ89" i="66"/>
  <c r="CZ90" i="66"/>
  <c r="CZ91" i="66"/>
  <c r="CZ92" i="66"/>
  <c r="CZ93" i="66"/>
  <c r="CZ94" i="66"/>
  <c r="CZ95" i="66"/>
  <c r="CZ96" i="66"/>
  <c r="CZ97" i="66"/>
  <c r="CZ98" i="66"/>
  <c r="CZ99" i="66"/>
  <c r="CZ100" i="66"/>
  <c r="CZ101" i="66"/>
  <c r="CZ102" i="66"/>
  <c r="CZ103" i="66"/>
  <c r="CZ104" i="66"/>
  <c r="CZ105" i="66"/>
  <c r="CZ106" i="66"/>
  <c r="CZ107" i="66"/>
  <c r="CZ108" i="66"/>
  <c r="CZ109" i="66"/>
  <c r="CZ110" i="66"/>
  <c r="CZ111" i="66"/>
  <c r="CZ112" i="66"/>
  <c r="CZ113" i="66"/>
  <c r="CZ114" i="66"/>
  <c r="CZ115" i="66"/>
  <c r="CZ116" i="66"/>
  <c r="CZ117" i="66"/>
  <c r="CZ118" i="66"/>
  <c r="CZ119" i="66"/>
  <c r="D42" i="64"/>
  <c r="C46" i="64"/>
  <c r="D46" i="64"/>
  <c r="C57" i="64"/>
  <c r="D57" i="64"/>
  <c r="C59" i="64"/>
  <c r="D59" i="64"/>
  <c r="AB10" i="66"/>
  <c r="H12" i="2"/>
  <c r="AB69" i="66"/>
  <c r="I12" i="2"/>
  <c r="K12" i="2"/>
  <c r="M12" i="2"/>
  <c r="N12" i="2"/>
  <c r="O12" i="2"/>
  <c r="U12" i="2"/>
  <c r="X12" i="2"/>
  <c r="AB12" i="2"/>
  <c r="CF12" i="2"/>
  <c r="AB11" i="66"/>
  <c r="H13" i="2"/>
  <c r="AB70" i="66"/>
  <c r="I13" i="2"/>
  <c r="K13" i="2"/>
  <c r="M13" i="2"/>
  <c r="N13" i="2"/>
  <c r="O13" i="2"/>
  <c r="U13" i="2"/>
  <c r="X13" i="2"/>
  <c r="Y13" i="2"/>
  <c r="Z13" i="2"/>
  <c r="AB13" i="2"/>
  <c r="AF13" i="2"/>
  <c r="AG13" i="2"/>
  <c r="AH13" i="2"/>
  <c r="AI13" i="2"/>
  <c r="AJ13" i="2"/>
  <c r="AK13" i="2"/>
  <c r="AO13" i="2"/>
  <c r="AP13" i="2"/>
  <c r="AQ13" i="2"/>
  <c r="AR13" i="2"/>
  <c r="AS13" i="2"/>
  <c r="AT13" i="2"/>
  <c r="AZ13" i="2"/>
  <c r="BA13" i="2"/>
  <c r="BB13" i="2"/>
  <c r="BF13" i="2"/>
  <c r="BG13" i="2"/>
  <c r="BH13" i="2"/>
  <c r="BI13" i="2"/>
  <c r="BJ13" i="2"/>
  <c r="BO13" i="2"/>
  <c r="BP13" i="2"/>
  <c r="BQ13" i="2"/>
  <c r="BR13" i="2"/>
  <c r="CB13" i="2"/>
  <c r="CD13" i="2"/>
  <c r="CE13" i="2"/>
  <c r="CF13" i="2"/>
  <c r="CI13" i="2"/>
  <c r="CJ13" i="2"/>
  <c r="CK13" i="2"/>
  <c r="CL13" i="2"/>
  <c r="CM13" i="2"/>
  <c r="AB12" i="66"/>
  <c r="H14" i="2"/>
  <c r="AB71" i="66"/>
  <c r="I14" i="2"/>
  <c r="K14" i="2"/>
  <c r="M14" i="2"/>
  <c r="N14" i="2"/>
  <c r="O14" i="2"/>
  <c r="X14" i="2"/>
  <c r="Y14" i="2"/>
  <c r="Z14" i="2"/>
  <c r="AF14" i="2"/>
  <c r="AG14" i="2"/>
  <c r="AH14" i="2"/>
  <c r="AI14" i="2"/>
  <c r="AJ14" i="2"/>
  <c r="AK14" i="2"/>
  <c r="AO14" i="2"/>
  <c r="AP14" i="2"/>
  <c r="AQ14" i="2"/>
  <c r="AR14" i="2"/>
  <c r="AS14" i="2"/>
  <c r="AT14" i="2"/>
  <c r="AZ14" i="2"/>
  <c r="BA14" i="2"/>
  <c r="BB14" i="2"/>
  <c r="BF14" i="2"/>
  <c r="BG14" i="2"/>
  <c r="BH14" i="2"/>
  <c r="BI14" i="2"/>
  <c r="BJ14" i="2"/>
  <c r="BO14" i="2"/>
  <c r="BP14" i="2"/>
  <c r="BQ14" i="2"/>
  <c r="BR14" i="2"/>
  <c r="BW14" i="2"/>
  <c r="BX14" i="2"/>
  <c r="BY14" i="2"/>
  <c r="BZ14" i="2"/>
  <c r="CB14" i="2"/>
  <c r="CD14" i="2"/>
  <c r="CE14" i="2"/>
  <c r="CF14" i="2"/>
  <c r="CI14" i="2"/>
  <c r="CJ14" i="2"/>
  <c r="CK14" i="2"/>
  <c r="CL14" i="2"/>
  <c r="CM14" i="2"/>
  <c r="AB13" i="66"/>
  <c r="H15" i="2"/>
  <c r="AB72" i="66"/>
  <c r="I15" i="2"/>
  <c r="K15" i="2"/>
  <c r="M15" i="2"/>
  <c r="N15" i="2"/>
  <c r="O15" i="2"/>
  <c r="X15" i="2"/>
  <c r="Y15" i="2"/>
  <c r="Z15" i="2"/>
  <c r="AF15" i="2"/>
  <c r="AG15" i="2"/>
  <c r="AH15" i="2"/>
  <c r="AI15" i="2"/>
  <c r="AJ15" i="2"/>
  <c r="AK15" i="2"/>
  <c r="AO15" i="2"/>
  <c r="AP15" i="2"/>
  <c r="AQ15" i="2"/>
  <c r="AR15" i="2"/>
  <c r="AS15" i="2"/>
  <c r="AT15" i="2"/>
  <c r="AZ15" i="2"/>
  <c r="BF15" i="2"/>
  <c r="BG15" i="2"/>
  <c r="BH15" i="2"/>
  <c r="BI15" i="2"/>
  <c r="BJ15" i="2"/>
  <c r="BO15" i="2"/>
  <c r="BP15" i="2"/>
  <c r="BQ15" i="2"/>
  <c r="BR15" i="2"/>
  <c r="BW15" i="2"/>
  <c r="BX15" i="2"/>
  <c r="BY15" i="2"/>
  <c r="BZ15" i="2"/>
  <c r="CB15" i="2"/>
  <c r="CD15" i="2"/>
  <c r="CE15" i="2"/>
  <c r="CF15" i="2"/>
  <c r="CI15" i="2"/>
  <c r="CJ15" i="2"/>
  <c r="CK15" i="2"/>
  <c r="CL15" i="2"/>
  <c r="CM15" i="2"/>
  <c r="AB14" i="66"/>
  <c r="H16" i="2"/>
  <c r="AB73" i="66"/>
  <c r="I16" i="2"/>
  <c r="K16" i="2"/>
  <c r="M16" i="2"/>
  <c r="N16" i="2"/>
  <c r="O16" i="2"/>
  <c r="X16" i="2"/>
  <c r="Y16" i="2"/>
  <c r="Z16" i="2"/>
  <c r="AF16" i="2"/>
  <c r="AG16" i="2"/>
  <c r="AH16" i="2"/>
  <c r="AI16" i="2"/>
  <c r="AJ16" i="2"/>
  <c r="AK16" i="2"/>
  <c r="AO16" i="2"/>
  <c r="AP16" i="2"/>
  <c r="AQ16" i="2"/>
  <c r="AR16" i="2"/>
  <c r="AS16" i="2"/>
  <c r="AT16" i="2"/>
  <c r="AZ16" i="2"/>
  <c r="BA16" i="2"/>
  <c r="BB16" i="2"/>
  <c r="BF16" i="2"/>
  <c r="BG16" i="2"/>
  <c r="BH16" i="2"/>
  <c r="BI16" i="2"/>
  <c r="BJ16" i="2"/>
  <c r="BO16" i="2"/>
  <c r="BP16" i="2"/>
  <c r="BQ16" i="2"/>
  <c r="BR16" i="2"/>
  <c r="BW16" i="2"/>
  <c r="BX16" i="2"/>
  <c r="BY16" i="2"/>
  <c r="BZ16" i="2"/>
  <c r="CB16" i="2"/>
  <c r="CD16" i="2"/>
  <c r="CE16" i="2"/>
  <c r="CF16" i="2"/>
  <c r="CI16" i="2"/>
  <c r="CJ16" i="2"/>
  <c r="CK16" i="2"/>
  <c r="CL16" i="2"/>
  <c r="CM16" i="2"/>
  <c r="AB15" i="66"/>
  <c r="H17" i="2"/>
  <c r="AB74" i="66"/>
  <c r="I17" i="2"/>
  <c r="K17" i="2"/>
  <c r="M17" i="2"/>
  <c r="N17" i="2"/>
  <c r="O17" i="2"/>
  <c r="X17" i="2"/>
  <c r="Y17" i="2"/>
  <c r="Z17" i="2"/>
  <c r="AF17" i="2"/>
  <c r="AG17" i="2"/>
  <c r="AH17" i="2"/>
  <c r="AI17" i="2"/>
  <c r="AJ17" i="2"/>
  <c r="AK17" i="2"/>
  <c r="AO17" i="2"/>
  <c r="AP17" i="2"/>
  <c r="AQ17" i="2"/>
  <c r="AR17" i="2"/>
  <c r="AS17" i="2"/>
  <c r="AT17" i="2"/>
  <c r="AZ17" i="2"/>
  <c r="BA17" i="2"/>
  <c r="BB17" i="2"/>
  <c r="BF17" i="2"/>
  <c r="BG17" i="2"/>
  <c r="BH17" i="2"/>
  <c r="BI17" i="2"/>
  <c r="BJ17" i="2"/>
  <c r="BO17" i="2"/>
  <c r="BP17" i="2"/>
  <c r="BQ17" i="2"/>
  <c r="BR17" i="2"/>
  <c r="BW17" i="2"/>
  <c r="BX17" i="2"/>
  <c r="BY17" i="2"/>
  <c r="BZ17" i="2"/>
  <c r="CB17" i="2"/>
  <c r="CD17" i="2"/>
  <c r="CE17" i="2"/>
  <c r="CF17" i="2"/>
  <c r="CI17" i="2"/>
  <c r="CJ17" i="2"/>
  <c r="CK17" i="2"/>
  <c r="CL17" i="2"/>
  <c r="CM17" i="2"/>
  <c r="AB16" i="66"/>
  <c r="H18" i="2"/>
  <c r="AB75" i="66"/>
  <c r="I18" i="2"/>
  <c r="K18" i="2"/>
  <c r="M18" i="2"/>
  <c r="N18" i="2"/>
  <c r="O18" i="2"/>
  <c r="X18" i="2"/>
  <c r="Y18" i="2"/>
  <c r="Z18" i="2"/>
  <c r="AF18" i="2"/>
  <c r="AG18" i="2"/>
  <c r="AH18" i="2"/>
  <c r="AI18" i="2"/>
  <c r="AJ18" i="2"/>
  <c r="AK18" i="2"/>
  <c r="AO18" i="2"/>
  <c r="AP18" i="2"/>
  <c r="AQ18" i="2"/>
  <c r="AR18" i="2"/>
  <c r="AS18" i="2"/>
  <c r="AT18" i="2"/>
  <c r="AZ18" i="2"/>
  <c r="BA18" i="2"/>
  <c r="BB18" i="2"/>
  <c r="BF18" i="2"/>
  <c r="BG18" i="2"/>
  <c r="BH18" i="2"/>
  <c r="BI18" i="2"/>
  <c r="BJ18" i="2"/>
  <c r="BO18" i="2"/>
  <c r="BP18" i="2"/>
  <c r="BQ18" i="2"/>
  <c r="BR18" i="2"/>
  <c r="BW18" i="2"/>
  <c r="BX18" i="2"/>
  <c r="BY18" i="2"/>
  <c r="BZ18" i="2"/>
  <c r="CB18" i="2"/>
  <c r="CD18" i="2"/>
  <c r="CE18" i="2"/>
  <c r="CF18" i="2"/>
  <c r="CI18" i="2"/>
  <c r="CJ18" i="2"/>
  <c r="CK18" i="2"/>
  <c r="CL18" i="2"/>
  <c r="CM18" i="2"/>
  <c r="AB17" i="66"/>
  <c r="H19" i="2"/>
  <c r="AB76" i="66"/>
  <c r="I19" i="2"/>
  <c r="K19" i="2"/>
  <c r="M19" i="2"/>
  <c r="N19" i="2"/>
  <c r="O19" i="2"/>
  <c r="X19" i="2"/>
  <c r="Y19" i="2"/>
  <c r="Z19" i="2"/>
  <c r="AF19" i="2"/>
  <c r="AG19" i="2"/>
  <c r="AH19" i="2"/>
  <c r="AI19" i="2"/>
  <c r="AJ19" i="2"/>
  <c r="AK19" i="2"/>
  <c r="AO19" i="2"/>
  <c r="AP19" i="2"/>
  <c r="AQ19" i="2"/>
  <c r="AR19" i="2"/>
  <c r="AS19" i="2"/>
  <c r="AT19" i="2"/>
  <c r="AZ19" i="2"/>
  <c r="BA19" i="2"/>
  <c r="BB19" i="2"/>
  <c r="BF19" i="2"/>
  <c r="BG19" i="2"/>
  <c r="BH19" i="2"/>
  <c r="BI19" i="2"/>
  <c r="BJ19" i="2"/>
  <c r="BO19" i="2"/>
  <c r="BP19" i="2"/>
  <c r="BQ19" i="2"/>
  <c r="BR19" i="2"/>
  <c r="BW19" i="2"/>
  <c r="BX19" i="2"/>
  <c r="BY19" i="2"/>
  <c r="BZ19" i="2"/>
  <c r="CB19" i="2"/>
  <c r="CD19" i="2"/>
  <c r="CE19" i="2"/>
  <c r="CF19" i="2"/>
  <c r="CI19" i="2"/>
  <c r="CJ19" i="2"/>
  <c r="CK19" i="2"/>
  <c r="CL19" i="2"/>
  <c r="CM19" i="2"/>
  <c r="AB18" i="66"/>
  <c r="H20" i="2"/>
  <c r="AB77" i="66"/>
  <c r="I20" i="2"/>
  <c r="K20" i="2"/>
  <c r="M20" i="2"/>
  <c r="N20" i="2"/>
  <c r="O20" i="2"/>
  <c r="X20" i="2"/>
  <c r="Y20" i="2"/>
  <c r="Z20" i="2"/>
  <c r="AF20" i="2"/>
  <c r="AG20" i="2"/>
  <c r="AH20" i="2"/>
  <c r="AI20" i="2"/>
  <c r="AJ20" i="2"/>
  <c r="AK20" i="2"/>
  <c r="AO20" i="2"/>
  <c r="AP20" i="2"/>
  <c r="AQ20" i="2"/>
  <c r="AR20" i="2"/>
  <c r="AS20" i="2"/>
  <c r="AT20" i="2"/>
  <c r="AZ20" i="2"/>
  <c r="BA20" i="2"/>
  <c r="BB20" i="2"/>
  <c r="BF20" i="2"/>
  <c r="BG20" i="2"/>
  <c r="BH20" i="2"/>
  <c r="BI20" i="2"/>
  <c r="BJ20" i="2"/>
  <c r="BO20" i="2"/>
  <c r="BP20" i="2"/>
  <c r="BQ20" i="2"/>
  <c r="BR20" i="2"/>
  <c r="BW20" i="2"/>
  <c r="BX20" i="2"/>
  <c r="BY20" i="2"/>
  <c r="BZ20" i="2"/>
  <c r="CB20" i="2"/>
  <c r="CD20" i="2"/>
  <c r="CE20" i="2"/>
  <c r="CF20" i="2"/>
  <c r="CI20" i="2"/>
  <c r="CJ20" i="2"/>
  <c r="CK20" i="2"/>
  <c r="CL20" i="2"/>
  <c r="CM20" i="2"/>
  <c r="AB19" i="66"/>
  <c r="H21" i="2"/>
  <c r="AB78" i="66"/>
  <c r="I21" i="2"/>
  <c r="K21" i="2"/>
  <c r="M21" i="2"/>
  <c r="N21" i="2"/>
  <c r="O21" i="2"/>
  <c r="X21" i="2"/>
  <c r="Y21" i="2"/>
  <c r="Z21" i="2"/>
  <c r="AF21" i="2"/>
  <c r="AG21" i="2"/>
  <c r="AH21" i="2"/>
  <c r="AI21" i="2"/>
  <c r="AJ21" i="2"/>
  <c r="AK21" i="2"/>
  <c r="AO21" i="2"/>
  <c r="AP21" i="2"/>
  <c r="AQ21" i="2"/>
  <c r="AR21" i="2"/>
  <c r="AS21" i="2"/>
  <c r="AT21" i="2"/>
  <c r="AZ21" i="2"/>
  <c r="BA21" i="2"/>
  <c r="BB21" i="2"/>
  <c r="BF21" i="2"/>
  <c r="BG21" i="2"/>
  <c r="BH21" i="2"/>
  <c r="BI21" i="2"/>
  <c r="BJ21" i="2"/>
  <c r="BO21" i="2"/>
  <c r="BP21" i="2"/>
  <c r="BQ21" i="2"/>
  <c r="BR21" i="2"/>
  <c r="BW21" i="2"/>
  <c r="BX21" i="2"/>
  <c r="BY21" i="2"/>
  <c r="BZ21" i="2"/>
  <c r="CB21" i="2"/>
  <c r="CD21" i="2"/>
  <c r="CE21" i="2"/>
  <c r="CF21" i="2"/>
  <c r="CI21" i="2"/>
  <c r="CJ21" i="2"/>
  <c r="CK21" i="2"/>
  <c r="CL21" i="2"/>
  <c r="CM21" i="2"/>
  <c r="AB20" i="66"/>
  <c r="H22" i="2"/>
  <c r="AB79" i="66"/>
  <c r="I22" i="2"/>
  <c r="K22" i="2"/>
  <c r="M22" i="2"/>
  <c r="N22" i="2"/>
  <c r="O22" i="2"/>
  <c r="X22" i="2"/>
  <c r="Y22" i="2"/>
  <c r="Z22" i="2"/>
  <c r="AF22" i="2"/>
  <c r="AG22" i="2"/>
  <c r="AH22" i="2"/>
  <c r="AI22" i="2"/>
  <c r="AJ22" i="2"/>
  <c r="AK22" i="2"/>
  <c r="AO22" i="2"/>
  <c r="AP22" i="2"/>
  <c r="AQ22" i="2"/>
  <c r="AR22" i="2"/>
  <c r="AS22" i="2"/>
  <c r="AT22" i="2"/>
  <c r="AZ22" i="2"/>
  <c r="BA22" i="2"/>
  <c r="BB22" i="2"/>
  <c r="BF22" i="2"/>
  <c r="BG22" i="2"/>
  <c r="BH22" i="2"/>
  <c r="BI22" i="2"/>
  <c r="BJ22" i="2"/>
  <c r="BO22" i="2"/>
  <c r="BP22" i="2"/>
  <c r="BQ22" i="2"/>
  <c r="BR22" i="2"/>
  <c r="BW22" i="2"/>
  <c r="BX22" i="2"/>
  <c r="BY22" i="2"/>
  <c r="BZ22" i="2"/>
  <c r="CB22" i="2"/>
  <c r="CD22" i="2"/>
  <c r="CE22" i="2"/>
  <c r="CF22" i="2"/>
  <c r="CI22" i="2"/>
  <c r="CJ22" i="2"/>
  <c r="CK22" i="2"/>
  <c r="CL22" i="2"/>
  <c r="CM22" i="2"/>
  <c r="AB21" i="66"/>
  <c r="H23" i="2"/>
  <c r="AB80" i="66"/>
  <c r="I23" i="2"/>
  <c r="K23" i="2"/>
  <c r="M23" i="2"/>
  <c r="N23" i="2"/>
  <c r="O23" i="2"/>
  <c r="X23" i="2"/>
  <c r="Y23" i="2"/>
  <c r="Z23" i="2"/>
  <c r="AF23" i="2"/>
  <c r="AG23" i="2"/>
  <c r="AH23" i="2"/>
  <c r="AI23" i="2"/>
  <c r="AJ23" i="2"/>
  <c r="AK23" i="2"/>
  <c r="AO23" i="2"/>
  <c r="AP23" i="2"/>
  <c r="AQ23" i="2"/>
  <c r="AR23" i="2"/>
  <c r="AS23" i="2"/>
  <c r="AT23" i="2"/>
  <c r="AZ23" i="2"/>
  <c r="BA23" i="2"/>
  <c r="BB23" i="2"/>
  <c r="BF23" i="2"/>
  <c r="BG23" i="2"/>
  <c r="BH23" i="2"/>
  <c r="BI23" i="2"/>
  <c r="BJ23" i="2"/>
  <c r="BO23" i="2"/>
  <c r="BP23" i="2"/>
  <c r="BQ23" i="2"/>
  <c r="BR23" i="2"/>
  <c r="BW23" i="2"/>
  <c r="BX23" i="2"/>
  <c r="BY23" i="2"/>
  <c r="BZ23" i="2"/>
  <c r="CB23" i="2"/>
  <c r="CD23" i="2"/>
  <c r="CE23" i="2"/>
  <c r="CF23" i="2"/>
  <c r="CI23" i="2"/>
  <c r="CJ23" i="2"/>
  <c r="CK23" i="2"/>
  <c r="CL23" i="2"/>
  <c r="CM23" i="2"/>
  <c r="AB22" i="66"/>
  <c r="H24" i="2"/>
  <c r="AB81" i="66"/>
  <c r="I24" i="2"/>
  <c r="K24" i="2"/>
  <c r="M24" i="2"/>
  <c r="N24" i="2"/>
  <c r="O24" i="2"/>
  <c r="X24" i="2"/>
  <c r="Y24" i="2"/>
  <c r="Z24" i="2"/>
  <c r="AF24" i="2"/>
  <c r="AG24" i="2"/>
  <c r="AH24" i="2"/>
  <c r="AI24" i="2"/>
  <c r="AJ24" i="2"/>
  <c r="AK24" i="2"/>
  <c r="AO24" i="2"/>
  <c r="AP24" i="2"/>
  <c r="AQ24" i="2"/>
  <c r="AR24" i="2"/>
  <c r="AS24" i="2"/>
  <c r="AT24" i="2"/>
  <c r="AZ24" i="2"/>
  <c r="BA24" i="2"/>
  <c r="BB24" i="2"/>
  <c r="BF24" i="2"/>
  <c r="BG24" i="2"/>
  <c r="BH24" i="2"/>
  <c r="BI24" i="2"/>
  <c r="BJ24" i="2"/>
  <c r="BO24" i="2"/>
  <c r="BP24" i="2"/>
  <c r="BQ24" i="2"/>
  <c r="BR24" i="2"/>
  <c r="BW24" i="2"/>
  <c r="BX24" i="2"/>
  <c r="BY24" i="2"/>
  <c r="BZ24" i="2"/>
  <c r="CB24" i="2"/>
  <c r="CD24" i="2"/>
  <c r="CE24" i="2"/>
  <c r="CF24" i="2"/>
  <c r="CI24" i="2"/>
  <c r="CJ24" i="2"/>
  <c r="CK24" i="2"/>
  <c r="CL24" i="2"/>
  <c r="CM24" i="2"/>
  <c r="AB23" i="66"/>
  <c r="H25" i="2"/>
  <c r="AB82" i="66"/>
  <c r="I25" i="2"/>
  <c r="K25" i="2"/>
  <c r="M25" i="2"/>
  <c r="N25" i="2"/>
  <c r="O25" i="2"/>
  <c r="X25" i="2"/>
  <c r="Y25" i="2"/>
  <c r="Z25" i="2"/>
  <c r="AF25" i="2"/>
  <c r="AG25" i="2"/>
  <c r="AH25" i="2"/>
  <c r="AI25" i="2"/>
  <c r="AJ25" i="2"/>
  <c r="AK25" i="2"/>
  <c r="AO25" i="2"/>
  <c r="AP25" i="2"/>
  <c r="AQ25" i="2"/>
  <c r="AR25" i="2"/>
  <c r="AS25" i="2"/>
  <c r="AT25" i="2"/>
  <c r="AZ25" i="2"/>
  <c r="BA25" i="2"/>
  <c r="BB25" i="2"/>
  <c r="BF25" i="2"/>
  <c r="BG25" i="2"/>
  <c r="BH25" i="2"/>
  <c r="BI25" i="2"/>
  <c r="BJ25" i="2"/>
  <c r="BO25" i="2"/>
  <c r="BP25" i="2"/>
  <c r="BQ25" i="2"/>
  <c r="BR25" i="2"/>
  <c r="BW25" i="2"/>
  <c r="BX25" i="2"/>
  <c r="BY25" i="2"/>
  <c r="BZ25" i="2"/>
  <c r="CB25" i="2"/>
  <c r="CD25" i="2"/>
  <c r="CE25" i="2"/>
  <c r="CF25" i="2"/>
  <c r="CI25" i="2"/>
  <c r="CJ25" i="2"/>
  <c r="CK25" i="2"/>
  <c r="CL25" i="2"/>
  <c r="CM25" i="2"/>
  <c r="AB24" i="66"/>
  <c r="H26" i="2"/>
  <c r="AB83" i="66"/>
  <c r="I26" i="2"/>
  <c r="K26" i="2"/>
  <c r="M26" i="2"/>
  <c r="N26" i="2"/>
  <c r="O26" i="2"/>
  <c r="X26" i="2"/>
  <c r="Y26" i="2"/>
  <c r="Z26" i="2"/>
  <c r="AF26" i="2"/>
  <c r="AG26" i="2"/>
  <c r="AH26" i="2"/>
  <c r="AI26" i="2"/>
  <c r="AJ26" i="2"/>
  <c r="AK26" i="2"/>
  <c r="AO26" i="2"/>
  <c r="AP26" i="2"/>
  <c r="AQ26" i="2"/>
  <c r="AR26" i="2"/>
  <c r="AS26" i="2"/>
  <c r="AT26" i="2"/>
  <c r="AZ26" i="2"/>
  <c r="BA26" i="2"/>
  <c r="BB26" i="2"/>
  <c r="BF26" i="2"/>
  <c r="BG26" i="2"/>
  <c r="BH26" i="2"/>
  <c r="BI26" i="2"/>
  <c r="BJ26" i="2"/>
  <c r="BO26" i="2"/>
  <c r="BP26" i="2"/>
  <c r="BQ26" i="2"/>
  <c r="BR26" i="2"/>
  <c r="BW26" i="2"/>
  <c r="BX26" i="2"/>
  <c r="BY26" i="2"/>
  <c r="BZ26" i="2"/>
  <c r="CB26" i="2"/>
  <c r="CD26" i="2"/>
  <c r="CE26" i="2"/>
  <c r="CF26" i="2"/>
  <c r="CI26" i="2"/>
  <c r="CJ26" i="2"/>
  <c r="CK26" i="2"/>
  <c r="CL26" i="2"/>
  <c r="CM26" i="2"/>
  <c r="AB25" i="66"/>
  <c r="H27" i="2"/>
  <c r="AB84" i="66"/>
  <c r="I27" i="2"/>
  <c r="K27" i="2"/>
  <c r="M27" i="2"/>
  <c r="N27" i="2"/>
  <c r="O27" i="2"/>
  <c r="X27" i="2"/>
  <c r="Y27" i="2"/>
  <c r="Z27" i="2"/>
  <c r="AF27" i="2"/>
  <c r="AG27" i="2"/>
  <c r="AH27" i="2"/>
  <c r="AI27" i="2"/>
  <c r="AJ27" i="2"/>
  <c r="AK27" i="2"/>
  <c r="AO27" i="2"/>
  <c r="AP27" i="2"/>
  <c r="AQ27" i="2"/>
  <c r="AR27" i="2"/>
  <c r="AS27" i="2"/>
  <c r="AT27" i="2"/>
  <c r="AZ27" i="2"/>
  <c r="BA27" i="2"/>
  <c r="BB27" i="2"/>
  <c r="BF27" i="2"/>
  <c r="BG27" i="2"/>
  <c r="BH27" i="2"/>
  <c r="BI27" i="2"/>
  <c r="BJ27" i="2"/>
  <c r="BO27" i="2"/>
  <c r="BP27" i="2"/>
  <c r="BQ27" i="2"/>
  <c r="BR27" i="2"/>
  <c r="BW27" i="2"/>
  <c r="BX27" i="2"/>
  <c r="BY27" i="2"/>
  <c r="BZ27" i="2"/>
  <c r="CB27" i="2"/>
  <c r="CD27" i="2"/>
  <c r="CE27" i="2"/>
  <c r="CF27" i="2"/>
  <c r="CI27" i="2"/>
  <c r="CJ27" i="2"/>
  <c r="CK27" i="2"/>
  <c r="CL27" i="2"/>
  <c r="CM27" i="2"/>
  <c r="AB26" i="66"/>
  <c r="H28" i="2"/>
  <c r="AB85" i="66"/>
  <c r="I28" i="2"/>
  <c r="K28" i="2"/>
  <c r="M28" i="2"/>
  <c r="N28" i="2"/>
  <c r="O28" i="2"/>
  <c r="X28" i="2"/>
  <c r="Y28" i="2"/>
  <c r="Z28" i="2"/>
  <c r="AF28" i="2"/>
  <c r="AG28" i="2"/>
  <c r="AH28" i="2"/>
  <c r="AI28" i="2"/>
  <c r="AJ28" i="2"/>
  <c r="AK28" i="2"/>
  <c r="AO28" i="2"/>
  <c r="AP28" i="2"/>
  <c r="AQ28" i="2"/>
  <c r="AR28" i="2"/>
  <c r="AS28" i="2"/>
  <c r="AT28" i="2"/>
  <c r="AZ28" i="2"/>
  <c r="BA28" i="2"/>
  <c r="BB28" i="2"/>
  <c r="BF28" i="2"/>
  <c r="BG28" i="2"/>
  <c r="BH28" i="2"/>
  <c r="BI28" i="2"/>
  <c r="BJ28" i="2"/>
  <c r="BO28" i="2"/>
  <c r="BP28" i="2"/>
  <c r="BQ28" i="2"/>
  <c r="BR28" i="2"/>
  <c r="BW28" i="2"/>
  <c r="BX28" i="2"/>
  <c r="BY28" i="2"/>
  <c r="BZ28" i="2"/>
  <c r="CB28" i="2"/>
  <c r="CD28" i="2"/>
  <c r="CE28" i="2"/>
  <c r="CF28" i="2"/>
  <c r="CI28" i="2"/>
  <c r="CJ28" i="2"/>
  <c r="CK28" i="2"/>
  <c r="CL28" i="2"/>
  <c r="CM28" i="2"/>
  <c r="AB27" i="66"/>
  <c r="H29" i="2"/>
  <c r="AB86" i="66"/>
  <c r="I29" i="2"/>
  <c r="K29" i="2"/>
  <c r="M29" i="2"/>
  <c r="N29" i="2"/>
  <c r="O29" i="2"/>
  <c r="X29" i="2"/>
  <c r="Y29" i="2"/>
  <c r="Z29" i="2"/>
  <c r="AF29" i="2"/>
  <c r="AG29" i="2"/>
  <c r="AH29" i="2"/>
  <c r="AI29" i="2"/>
  <c r="AJ29" i="2"/>
  <c r="AK29" i="2"/>
  <c r="AO29" i="2"/>
  <c r="AP29" i="2"/>
  <c r="AQ29" i="2"/>
  <c r="AR29" i="2"/>
  <c r="AS29" i="2"/>
  <c r="AT29" i="2"/>
  <c r="AZ29" i="2"/>
  <c r="BA29" i="2"/>
  <c r="BB29" i="2"/>
  <c r="BF29" i="2"/>
  <c r="BG29" i="2"/>
  <c r="BH29" i="2"/>
  <c r="BI29" i="2"/>
  <c r="BJ29" i="2"/>
  <c r="BO29" i="2"/>
  <c r="BP29" i="2"/>
  <c r="BQ29" i="2"/>
  <c r="BR29" i="2"/>
  <c r="BW29" i="2"/>
  <c r="BX29" i="2"/>
  <c r="BY29" i="2"/>
  <c r="BZ29" i="2"/>
  <c r="CB29" i="2"/>
  <c r="CD29" i="2"/>
  <c r="CE29" i="2"/>
  <c r="CF29" i="2"/>
  <c r="CI29" i="2"/>
  <c r="CJ29" i="2"/>
  <c r="CK29" i="2"/>
  <c r="CL29" i="2"/>
  <c r="CM29" i="2"/>
  <c r="AB28" i="66"/>
  <c r="H30" i="2"/>
  <c r="AB87" i="66"/>
  <c r="I30" i="2"/>
  <c r="K30" i="2"/>
  <c r="M30" i="2"/>
  <c r="N30" i="2"/>
  <c r="O30" i="2"/>
  <c r="X30" i="2"/>
  <c r="Y30" i="2"/>
  <c r="Z30" i="2"/>
  <c r="AF30" i="2"/>
  <c r="AG30" i="2"/>
  <c r="AH30" i="2"/>
  <c r="AI30" i="2"/>
  <c r="AJ30" i="2"/>
  <c r="AK30" i="2"/>
  <c r="AO30" i="2"/>
  <c r="AP30" i="2"/>
  <c r="AQ30" i="2"/>
  <c r="AR30" i="2"/>
  <c r="AS30" i="2"/>
  <c r="AT30" i="2"/>
  <c r="AZ30" i="2"/>
  <c r="BA30" i="2"/>
  <c r="BB30" i="2"/>
  <c r="BF30" i="2"/>
  <c r="BG30" i="2"/>
  <c r="BH30" i="2"/>
  <c r="BI30" i="2"/>
  <c r="BJ30" i="2"/>
  <c r="BO30" i="2"/>
  <c r="BP30" i="2"/>
  <c r="BQ30" i="2"/>
  <c r="BR30" i="2"/>
  <c r="BW30" i="2"/>
  <c r="BX30" i="2"/>
  <c r="BY30" i="2"/>
  <c r="BZ30" i="2"/>
  <c r="CB30" i="2"/>
  <c r="CD30" i="2"/>
  <c r="CE30" i="2"/>
  <c r="CF30" i="2"/>
  <c r="CI30" i="2"/>
  <c r="CJ30" i="2"/>
  <c r="CK30" i="2"/>
  <c r="CL30" i="2"/>
  <c r="CM30" i="2"/>
  <c r="AB29" i="66"/>
  <c r="H31" i="2"/>
  <c r="AB88" i="66"/>
  <c r="I31" i="2"/>
  <c r="K31" i="2"/>
  <c r="M31" i="2"/>
  <c r="N31" i="2"/>
  <c r="O31" i="2"/>
  <c r="X31" i="2"/>
  <c r="Y31" i="2"/>
  <c r="Z31" i="2"/>
  <c r="AF31" i="2"/>
  <c r="AG31" i="2"/>
  <c r="AH31" i="2"/>
  <c r="AI31" i="2"/>
  <c r="AJ31" i="2"/>
  <c r="AK31" i="2"/>
  <c r="AO31" i="2"/>
  <c r="AP31" i="2"/>
  <c r="AQ31" i="2"/>
  <c r="AR31" i="2"/>
  <c r="AS31" i="2"/>
  <c r="AT31" i="2"/>
  <c r="AZ31" i="2"/>
  <c r="BA31" i="2"/>
  <c r="BB31" i="2"/>
  <c r="BF31" i="2"/>
  <c r="BG31" i="2"/>
  <c r="BH31" i="2"/>
  <c r="BI31" i="2"/>
  <c r="BJ31" i="2"/>
  <c r="BO31" i="2"/>
  <c r="BP31" i="2"/>
  <c r="BQ31" i="2"/>
  <c r="BR31" i="2"/>
  <c r="BW31" i="2"/>
  <c r="BX31" i="2"/>
  <c r="BY31" i="2"/>
  <c r="BZ31" i="2"/>
  <c r="CB31" i="2"/>
  <c r="CD31" i="2"/>
  <c r="CE31" i="2"/>
  <c r="CF31" i="2"/>
  <c r="CI31" i="2"/>
  <c r="CJ31" i="2"/>
  <c r="CK31" i="2"/>
  <c r="CL31" i="2"/>
  <c r="CM31" i="2"/>
  <c r="AB30" i="66"/>
  <c r="H32" i="2"/>
  <c r="AB89" i="66"/>
  <c r="I32" i="2"/>
  <c r="K32" i="2"/>
  <c r="M32" i="2"/>
  <c r="N32" i="2"/>
  <c r="O32" i="2"/>
  <c r="X32" i="2"/>
  <c r="Y32" i="2"/>
  <c r="Z32" i="2"/>
  <c r="AF32" i="2"/>
  <c r="AG32" i="2"/>
  <c r="AH32" i="2"/>
  <c r="AI32" i="2"/>
  <c r="AJ32" i="2"/>
  <c r="AK32" i="2"/>
  <c r="AO32" i="2"/>
  <c r="AP32" i="2"/>
  <c r="AQ32" i="2"/>
  <c r="AR32" i="2"/>
  <c r="AS32" i="2"/>
  <c r="AT32" i="2"/>
  <c r="AZ32" i="2"/>
  <c r="BA32" i="2"/>
  <c r="BB32" i="2"/>
  <c r="BF32" i="2"/>
  <c r="BG32" i="2"/>
  <c r="BH32" i="2"/>
  <c r="BI32" i="2"/>
  <c r="BJ32" i="2"/>
  <c r="BO32" i="2"/>
  <c r="BP32" i="2"/>
  <c r="BQ32" i="2"/>
  <c r="BR32" i="2"/>
  <c r="BW32" i="2"/>
  <c r="BX32" i="2"/>
  <c r="BY32" i="2"/>
  <c r="BZ32" i="2"/>
  <c r="CB32" i="2"/>
  <c r="CD32" i="2"/>
  <c r="CE32" i="2"/>
  <c r="CF32" i="2"/>
  <c r="CI32" i="2"/>
  <c r="CJ32" i="2"/>
  <c r="CK32" i="2"/>
  <c r="CL32" i="2"/>
  <c r="CM32" i="2"/>
  <c r="AB31" i="66"/>
  <c r="H33" i="2"/>
  <c r="AB90" i="66"/>
  <c r="I33" i="2"/>
  <c r="K33" i="2"/>
  <c r="M33" i="2"/>
  <c r="N33" i="2"/>
  <c r="O33" i="2"/>
  <c r="X33" i="2"/>
  <c r="Y33" i="2"/>
  <c r="Z33" i="2"/>
  <c r="AF33" i="2"/>
  <c r="AG33" i="2"/>
  <c r="AH33" i="2"/>
  <c r="AI33" i="2"/>
  <c r="AJ33" i="2"/>
  <c r="AK33" i="2"/>
  <c r="AO33" i="2"/>
  <c r="AP33" i="2"/>
  <c r="AQ33" i="2"/>
  <c r="AR33" i="2"/>
  <c r="AS33" i="2"/>
  <c r="AT33" i="2"/>
  <c r="AZ33" i="2"/>
  <c r="BA33" i="2"/>
  <c r="BB33" i="2"/>
  <c r="BF33" i="2"/>
  <c r="BG33" i="2"/>
  <c r="BH33" i="2"/>
  <c r="BI33" i="2"/>
  <c r="BJ33" i="2"/>
  <c r="BO33" i="2"/>
  <c r="BP33" i="2"/>
  <c r="BQ33" i="2"/>
  <c r="BR33" i="2"/>
  <c r="BW33" i="2"/>
  <c r="BX33" i="2"/>
  <c r="BY33" i="2"/>
  <c r="BZ33" i="2"/>
  <c r="CB33" i="2"/>
  <c r="CD33" i="2"/>
  <c r="CE33" i="2"/>
  <c r="CF33" i="2"/>
  <c r="CI33" i="2"/>
  <c r="CJ33" i="2"/>
  <c r="CK33" i="2"/>
  <c r="CL33" i="2"/>
  <c r="CM33" i="2"/>
  <c r="AB32" i="66"/>
  <c r="H34" i="2"/>
  <c r="AB91" i="66"/>
  <c r="I34" i="2"/>
  <c r="K34" i="2"/>
  <c r="M34" i="2"/>
  <c r="N34" i="2"/>
  <c r="O34" i="2"/>
  <c r="X34" i="2"/>
  <c r="Y34" i="2"/>
  <c r="Z34" i="2"/>
  <c r="AF34" i="2"/>
  <c r="AG34" i="2"/>
  <c r="AH34" i="2"/>
  <c r="AI34" i="2"/>
  <c r="AJ34" i="2"/>
  <c r="AK34" i="2"/>
  <c r="AO34" i="2"/>
  <c r="AP34" i="2"/>
  <c r="AQ34" i="2"/>
  <c r="AR34" i="2"/>
  <c r="AS34" i="2"/>
  <c r="AT34" i="2"/>
  <c r="AZ34" i="2"/>
  <c r="BA34" i="2"/>
  <c r="BB34" i="2"/>
  <c r="BF34" i="2"/>
  <c r="BG34" i="2"/>
  <c r="BH34" i="2"/>
  <c r="BI34" i="2"/>
  <c r="BJ34" i="2"/>
  <c r="BO34" i="2"/>
  <c r="BP34" i="2"/>
  <c r="BQ34" i="2"/>
  <c r="BR34" i="2"/>
  <c r="BW34" i="2"/>
  <c r="BX34" i="2"/>
  <c r="BY34" i="2"/>
  <c r="BZ34" i="2"/>
  <c r="CB34" i="2"/>
  <c r="CD34" i="2"/>
  <c r="CE34" i="2"/>
  <c r="CF34" i="2"/>
  <c r="CI34" i="2"/>
  <c r="CJ34" i="2"/>
  <c r="CK34" i="2"/>
  <c r="CL34" i="2"/>
  <c r="CM34" i="2"/>
  <c r="AB33" i="66"/>
  <c r="H35" i="2"/>
  <c r="AB92" i="66"/>
  <c r="I35" i="2"/>
  <c r="K35" i="2"/>
  <c r="M35" i="2"/>
  <c r="N35" i="2"/>
  <c r="O35" i="2"/>
  <c r="X35" i="2"/>
  <c r="Y35" i="2"/>
  <c r="Z35" i="2"/>
  <c r="AF35" i="2"/>
  <c r="AG35" i="2"/>
  <c r="AH35" i="2"/>
  <c r="AI35" i="2"/>
  <c r="AJ35" i="2"/>
  <c r="AK35" i="2"/>
  <c r="AO35" i="2"/>
  <c r="AP35" i="2"/>
  <c r="AQ35" i="2"/>
  <c r="AR35" i="2"/>
  <c r="AS35" i="2"/>
  <c r="AT35" i="2"/>
  <c r="AZ35" i="2"/>
  <c r="BA35" i="2"/>
  <c r="BB35" i="2"/>
  <c r="BF35" i="2"/>
  <c r="BG35" i="2"/>
  <c r="BH35" i="2"/>
  <c r="BI35" i="2"/>
  <c r="BJ35" i="2"/>
  <c r="BO35" i="2"/>
  <c r="BP35" i="2"/>
  <c r="BQ35" i="2"/>
  <c r="BR35" i="2"/>
  <c r="BW35" i="2"/>
  <c r="BX35" i="2"/>
  <c r="BY35" i="2"/>
  <c r="BZ35" i="2"/>
  <c r="CB35" i="2"/>
  <c r="CD35" i="2"/>
  <c r="CE35" i="2"/>
  <c r="CF35" i="2"/>
  <c r="CI35" i="2"/>
  <c r="CJ35" i="2"/>
  <c r="CK35" i="2"/>
  <c r="CL35" i="2"/>
  <c r="CM35" i="2"/>
  <c r="AB34" i="66"/>
  <c r="H36" i="2"/>
  <c r="AB93" i="66"/>
  <c r="I36" i="2"/>
  <c r="K36" i="2"/>
  <c r="M36" i="2"/>
  <c r="N36" i="2"/>
  <c r="O36" i="2"/>
  <c r="X36" i="2"/>
  <c r="Y36" i="2"/>
  <c r="Z36" i="2"/>
  <c r="AF36" i="2"/>
  <c r="AG36" i="2"/>
  <c r="AH36" i="2"/>
  <c r="AI36" i="2"/>
  <c r="AJ36" i="2"/>
  <c r="AK36" i="2"/>
  <c r="AO36" i="2"/>
  <c r="AP36" i="2"/>
  <c r="AQ36" i="2"/>
  <c r="AR36" i="2"/>
  <c r="AS36" i="2"/>
  <c r="AT36" i="2"/>
  <c r="AZ36" i="2"/>
  <c r="BA36" i="2"/>
  <c r="BB36" i="2"/>
  <c r="BF36" i="2"/>
  <c r="BG36" i="2"/>
  <c r="BH36" i="2"/>
  <c r="BI36" i="2"/>
  <c r="BJ36" i="2"/>
  <c r="BO36" i="2"/>
  <c r="BP36" i="2"/>
  <c r="BQ36" i="2"/>
  <c r="BR36" i="2"/>
  <c r="BW36" i="2"/>
  <c r="BX36" i="2"/>
  <c r="BY36" i="2"/>
  <c r="BZ36" i="2"/>
  <c r="CB36" i="2"/>
  <c r="CD36" i="2"/>
  <c r="CE36" i="2"/>
  <c r="CF36" i="2"/>
  <c r="CI36" i="2"/>
  <c r="CJ36" i="2"/>
  <c r="CK36" i="2"/>
  <c r="CL36" i="2"/>
  <c r="CM36" i="2"/>
  <c r="AB35" i="66"/>
  <c r="H37" i="2"/>
  <c r="AB94" i="66"/>
  <c r="I37" i="2"/>
  <c r="K37" i="2"/>
  <c r="M37" i="2"/>
  <c r="N37" i="2"/>
  <c r="O37" i="2"/>
  <c r="X37" i="2"/>
  <c r="Y37" i="2"/>
  <c r="Z37" i="2"/>
  <c r="AF37" i="2"/>
  <c r="AG37" i="2"/>
  <c r="AH37" i="2"/>
  <c r="AI37" i="2"/>
  <c r="AJ37" i="2"/>
  <c r="AK37" i="2"/>
  <c r="AO37" i="2"/>
  <c r="AP37" i="2"/>
  <c r="AQ37" i="2"/>
  <c r="AR37" i="2"/>
  <c r="AS37" i="2"/>
  <c r="AT37" i="2"/>
  <c r="AZ37" i="2"/>
  <c r="BA37" i="2"/>
  <c r="BB37" i="2"/>
  <c r="BF37" i="2"/>
  <c r="BG37" i="2"/>
  <c r="BH37" i="2"/>
  <c r="BI37" i="2"/>
  <c r="BJ37" i="2"/>
  <c r="BO37" i="2"/>
  <c r="BP37" i="2"/>
  <c r="BQ37" i="2"/>
  <c r="BR37" i="2"/>
  <c r="BW37" i="2"/>
  <c r="BX37" i="2"/>
  <c r="BY37" i="2"/>
  <c r="BZ37" i="2"/>
  <c r="CB37" i="2"/>
  <c r="CD37" i="2"/>
  <c r="CE37" i="2"/>
  <c r="CF37" i="2"/>
  <c r="CI37" i="2"/>
  <c r="CJ37" i="2"/>
  <c r="CK37" i="2"/>
  <c r="CL37" i="2"/>
  <c r="CM37" i="2"/>
  <c r="AB36" i="66"/>
  <c r="H38" i="2"/>
  <c r="AB95" i="66"/>
  <c r="I38" i="2"/>
  <c r="K38" i="2"/>
  <c r="M38" i="2"/>
  <c r="N38" i="2"/>
  <c r="O38" i="2"/>
  <c r="X38" i="2"/>
  <c r="Y38" i="2"/>
  <c r="Z38" i="2"/>
  <c r="AF38" i="2"/>
  <c r="AG38" i="2"/>
  <c r="AH38" i="2"/>
  <c r="AI38" i="2"/>
  <c r="AJ38" i="2"/>
  <c r="AK38" i="2"/>
  <c r="AO38" i="2"/>
  <c r="AP38" i="2"/>
  <c r="AQ38" i="2"/>
  <c r="AR38" i="2"/>
  <c r="AS38" i="2"/>
  <c r="AT38" i="2"/>
  <c r="AZ38" i="2"/>
  <c r="BA38" i="2"/>
  <c r="BB38" i="2"/>
  <c r="BF38" i="2"/>
  <c r="BG38" i="2"/>
  <c r="BH38" i="2"/>
  <c r="BI38" i="2"/>
  <c r="BJ38" i="2"/>
  <c r="BO38" i="2"/>
  <c r="BP38" i="2"/>
  <c r="BQ38" i="2"/>
  <c r="BR38" i="2"/>
  <c r="BW38" i="2"/>
  <c r="BX38" i="2"/>
  <c r="BY38" i="2"/>
  <c r="BZ38" i="2"/>
  <c r="CB38" i="2"/>
  <c r="CD38" i="2"/>
  <c r="CE38" i="2"/>
  <c r="CF38" i="2"/>
  <c r="CI38" i="2"/>
  <c r="CJ38" i="2"/>
  <c r="CK38" i="2"/>
  <c r="CL38" i="2"/>
  <c r="CM38" i="2"/>
  <c r="AB37" i="66"/>
  <c r="H39" i="2"/>
  <c r="AB96" i="66"/>
  <c r="I39" i="2"/>
  <c r="K39" i="2"/>
  <c r="M39" i="2"/>
  <c r="N39" i="2"/>
  <c r="O39" i="2"/>
  <c r="X39" i="2"/>
  <c r="Y39" i="2"/>
  <c r="Z39" i="2"/>
  <c r="AF39" i="2"/>
  <c r="AG39" i="2"/>
  <c r="AH39" i="2"/>
  <c r="AI39" i="2"/>
  <c r="AJ39" i="2"/>
  <c r="AK39" i="2"/>
  <c r="AO39" i="2"/>
  <c r="AP39" i="2"/>
  <c r="AQ39" i="2"/>
  <c r="AR39" i="2"/>
  <c r="AS39" i="2"/>
  <c r="AT39" i="2"/>
  <c r="AZ39" i="2"/>
  <c r="BA39" i="2"/>
  <c r="BB39" i="2"/>
  <c r="BF39" i="2"/>
  <c r="BG39" i="2"/>
  <c r="BH39" i="2"/>
  <c r="BI39" i="2"/>
  <c r="BJ39" i="2"/>
  <c r="BO39" i="2"/>
  <c r="BP39" i="2"/>
  <c r="BQ39" i="2"/>
  <c r="BR39" i="2"/>
  <c r="BW39" i="2"/>
  <c r="BX39" i="2"/>
  <c r="BY39" i="2"/>
  <c r="BZ39" i="2"/>
  <c r="CB39" i="2"/>
  <c r="CD39" i="2"/>
  <c r="CE39" i="2"/>
  <c r="CF39" i="2"/>
  <c r="CI39" i="2"/>
  <c r="CJ39" i="2"/>
  <c r="CK39" i="2"/>
  <c r="CL39" i="2"/>
  <c r="CM39" i="2"/>
  <c r="AB38" i="66"/>
  <c r="H40" i="2"/>
  <c r="AB97" i="66"/>
  <c r="I40" i="2"/>
  <c r="K40" i="2"/>
  <c r="M40" i="2"/>
  <c r="N40" i="2"/>
  <c r="O40" i="2"/>
  <c r="X40" i="2"/>
  <c r="Y40" i="2"/>
  <c r="Z40" i="2"/>
  <c r="AF40" i="2"/>
  <c r="AG40" i="2"/>
  <c r="AH40" i="2"/>
  <c r="AI40" i="2"/>
  <c r="AJ40" i="2"/>
  <c r="AK40" i="2"/>
  <c r="AO40" i="2"/>
  <c r="AP40" i="2"/>
  <c r="AQ40" i="2"/>
  <c r="AR40" i="2"/>
  <c r="AS40" i="2"/>
  <c r="AT40" i="2"/>
  <c r="AZ40" i="2"/>
  <c r="BA40" i="2"/>
  <c r="BB40" i="2"/>
  <c r="BF40" i="2"/>
  <c r="BG40" i="2"/>
  <c r="BH40" i="2"/>
  <c r="BI40" i="2"/>
  <c r="BJ40" i="2"/>
  <c r="BO40" i="2"/>
  <c r="BP40" i="2"/>
  <c r="BQ40" i="2"/>
  <c r="BR40" i="2"/>
  <c r="BW40" i="2"/>
  <c r="BX40" i="2"/>
  <c r="BY40" i="2"/>
  <c r="BZ40" i="2"/>
  <c r="CB40" i="2"/>
  <c r="CD40" i="2"/>
  <c r="CE40" i="2"/>
  <c r="CF40" i="2"/>
  <c r="CI40" i="2"/>
  <c r="CJ40" i="2"/>
  <c r="CK40" i="2"/>
  <c r="CL40" i="2"/>
  <c r="CM40" i="2"/>
  <c r="AB39" i="66"/>
  <c r="H41" i="2"/>
  <c r="AB98" i="66"/>
  <c r="I41" i="2"/>
  <c r="K41" i="2"/>
  <c r="M41" i="2"/>
  <c r="N41" i="2"/>
  <c r="O41" i="2"/>
  <c r="X41" i="2"/>
  <c r="Y41" i="2"/>
  <c r="Z41" i="2"/>
  <c r="AF41" i="2"/>
  <c r="AG41" i="2"/>
  <c r="AH41" i="2"/>
  <c r="AI41" i="2"/>
  <c r="AJ41" i="2"/>
  <c r="AK41" i="2"/>
  <c r="AO41" i="2"/>
  <c r="AP41" i="2"/>
  <c r="AQ41" i="2"/>
  <c r="AR41" i="2"/>
  <c r="AS41" i="2"/>
  <c r="AT41" i="2"/>
  <c r="AZ41" i="2"/>
  <c r="BA41" i="2"/>
  <c r="BB41" i="2"/>
  <c r="BF41" i="2"/>
  <c r="BG41" i="2"/>
  <c r="BH41" i="2"/>
  <c r="BI41" i="2"/>
  <c r="BJ41" i="2"/>
  <c r="BO41" i="2"/>
  <c r="BP41" i="2"/>
  <c r="BQ41" i="2"/>
  <c r="BR41" i="2"/>
  <c r="BW41" i="2"/>
  <c r="BX41" i="2"/>
  <c r="BY41" i="2"/>
  <c r="BZ41" i="2"/>
  <c r="CB41" i="2"/>
  <c r="CD41" i="2"/>
  <c r="CE41" i="2"/>
  <c r="CF41" i="2"/>
  <c r="CI41" i="2"/>
  <c r="CJ41" i="2"/>
  <c r="CK41" i="2"/>
  <c r="CL41" i="2"/>
  <c r="CM41" i="2"/>
  <c r="AB40" i="66"/>
  <c r="H42" i="2"/>
  <c r="AB99" i="66"/>
  <c r="I42" i="2"/>
  <c r="K42" i="2"/>
  <c r="M42" i="2"/>
  <c r="N42" i="2"/>
  <c r="O42" i="2"/>
  <c r="X42" i="2"/>
  <c r="Y42" i="2"/>
  <c r="Z42" i="2"/>
  <c r="AF42" i="2"/>
  <c r="AG42" i="2"/>
  <c r="AH42" i="2"/>
  <c r="AI42" i="2"/>
  <c r="AJ42" i="2"/>
  <c r="AK42" i="2"/>
  <c r="AO42" i="2"/>
  <c r="AP42" i="2"/>
  <c r="AQ42" i="2"/>
  <c r="AR42" i="2"/>
  <c r="AS42" i="2"/>
  <c r="AT42" i="2"/>
  <c r="AZ42" i="2"/>
  <c r="BA42" i="2"/>
  <c r="BB42" i="2"/>
  <c r="BF42" i="2"/>
  <c r="BG42" i="2"/>
  <c r="BH42" i="2"/>
  <c r="BI42" i="2"/>
  <c r="BJ42" i="2"/>
  <c r="BO42" i="2"/>
  <c r="BP42" i="2"/>
  <c r="BQ42" i="2"/>
  <c r="BR42" i="2"/>
  <c r="BW42" i="2"/>
  <c r="BX42" i="2"/>
  <c r="BY42" i="2"/>
  <c r="BZ42" i="2"/>
  <c r="CB42" i="2"/>
  <c r="CD42" i="2"/>
  <c r="CE42" i="2"/>
  <c r="CF42" i="2"/>
  <c r="CI42" i="2"/>
  <c r="CJ42" i="2"/>
  <c r="CK42" i="2"/>
  <c r="CL42" i="2"/>
  <c r="CM42" i="2"/>
  <c r="AB41" i="66"/>
  <c r="H43" i="2"/>
  <c r="AB100" i="66"/>
  <c r="I43" i="2"/>
  <c r="K43" i="2"/>
  <c r="M43" i="2"/>
  <c r="N43" i="2"/>
  <c r="O43" i="2"/>
  <c r="X43" i="2"/>
  <c r="Y43" i="2"/>
  <c r="Z43" i="2"/>
  <c r="AF43" i="2"/>
  <c r="AG43" i="2"/>
  <c r="AH43" i="2"/>
  <c r="AI43" i="2"/>
  <c r="AJ43" i="2"/>
  <c r="AK43" i="2"/>
  <c r="AO43" i="2"/>
  <c r="AP43" i="2"/>
  <c r="AQ43" i="2"/>
  <c r="AR43" i="2"/>
  <c r="AS43" i="2"/>
  <c r="AT43" i="2"/>
  <c r="AZ43" i="2"/>
  <c r="BA43" i="2"/>
  <c r="BB43" i="2"/>
  <c r="BF43" i="2"/>
  <c r="BG43" i="2"/>
  <c r="BH43" i="2"/>
  <c r="BI43" i="2"/>
  <c r="BJ43" i="2"/>
  <c r="BO43" i="2"/>
  <c r="BP43" i="2"/>
  <c r="BQ43" i="2"/>
  <c r="BR43" i="2"/>
  <c r="BW43" i="2"/>
  <c r="BX43" i="2"/>
  <c r="BY43" i="2"/>
  <c r="BZ43" i="2"/>
  <c r="CB43" i="2"/>
  <c r="CD43" i="2"/>
  <c r="CE43" i="2"/>
  <c r="CF43" i="2"/>
  <c r="CI43" i="2"/>
  <c r="CJ43" i="2"/>
  <c r="CK43" i="2"/>
  <c r="CL43" i="2"/>
  <c r="CM43" i="2"/>
  <c r="AB42" i="66"/>
  <c r="H44" i="2"/>
  <c r="AB101" i="66"/>
  <c r="I44" i="2"/>
  <c r="K44" i="2"/>
  <c r="M44" i="2"/>
  <c r="N44" i="2"/>
  <c r="O44" i="2"/>
  <c r="X44" i="2"/>
  <c r="Y44" i="2"/>
  <c r="Z44" i="2"/>
  <c r="AF44" i="2"/>
  <c r="AG44" i="2"/>
  <c r="AH44" i="2"/>
  <c r="AI44" i="2"/>
  <c r="AJ44" i="2"/>
  <c r="AK44" i="2"/>
  <c r="AO44" i="2"/>
  <c r="AP44" i="2"/>
  <c r="AQ44" i="2"/>
  <c r="AR44" i="2"/>
  <c r="AS44" i="2"/>
  <c r="AT44" i="2"/>
  <c r="AZ44" i="2"/>
  <c r="BA44" i="2"/>
  <c r="BB44" i="2"/>
  <c r="BF44" i="2"/>
  <c r="BG44" i="2"/>
  <c r="BH44" i="2"/>
  <c r="BI44" i="2"/>
  <c r="BJ44" i="2"/>
  <c r="BO44" i="2"/>
  <c r="BP44" i="2"/>
  <c r="BQ44" i="2"/>
  <c r="BR44" i="2"/>
  <c r="BW44" i="2"/>
  <c r="BX44" i="2"/>
  <c r="BY44" i="2"/>
  <c r="BZ44" i="2"/>
  <c r="CB44" i="2"/>
  <c r="CD44" i="2"/>
  <c r="CE44" i="2"/>
  <c r="CF44" i="2"/>
  <c r="CI44" i="2"/>
  <c r="CJ44" i="2"/>
  <c r="CK44" i="2"/>
  <c r="CL44" i="2"/>
  <c r="CM44" i="2"/>
  <c r="AB43" i="66"/>
  <c r="H45" i="2"/>
  <c r="AB102" i="66"/>
  <c r="I45" i="2"/>
  <c r="K45" i="2"/>
  <c r="M45" i="2"/>
  <c r="N45" i="2"/>
  <c r="O45" i="2"/>
  <c r="X45" i="2"/>
  <c r="Y45" i="2"/>
  <c r="Z45" i="2"/>
  <c r="AF45" i="2"/>
  <c r="AG45" i="2"/>
  <c r="AH45" i="2"/>
  <c r="AI45" i="2"/>
  <c r="AJ45" i="2"/>
  <c r="AK45" i="2"/>
  <c r="AO45" i="2"/>
  <c r="AP45" i="2"/>
  <c r="AQ45" i="2"/>
  <c r="AR45" i="2"/>
  <c r="AS45" i="2"/>
  <c r="AT45" i="2"/>
  <c r="AZ45" i="2"/>
  <c r="BA45" i="2"/>
  <c r="BB45" i="2"/>
  <c r="BF45" i="2"/>
  <c r="BG45" i="2"/>
  <c r="BH45" i="2"/>
  <c r="BI45" i="2"/>
  <c r="BJ45" i="2"/>
  <c r="BO45" i="2"/>
  <c r="BP45" i="2"/>
  <c r="BQ45" i="2"/>
  <c r="BR45" i="2"/>
  <c r="BW45" i="2"/>
  <c r="BX45" i="2"/>
  <c r="BY45" i="2"/>
  <c r="BZ45" i="2"/>
  <c r="CB45" i="2"/>
  <c r="CD45" i="2"/>
  <c r="CE45" i="2"/>
  <c r="CF45" i="2"/>
  <c r="CI45" i="2"/>
  <c r="CJ45" i="2"/>
  <c r="CK45" i="2"/>
  <c r="CL45" i="2"/>
  <c r="CM45" i="2"/>
  <c r="AB44" i="66"/>
  <c r="H46" i="2"/>
  <c r="AB103" i="66"/>
  <c r="I46" i="2"/>
  <c r="K46" i="2"/>
  <c r="M46" i="2"/>
  <c r="N46" i="2"/>
  <c r="O46" i="2"/>
  <c r="X46" i="2"/>
  <c r="Y46" i="2"/>
  <c r="Z46" i="2"/>
  <c r="AF46" i="2"/>
  <c r="AG46" i="2"/>
  <c r="AH46" i="2"/>
  <c r="AI46" i="2"/>
  <c r="AJ46" i="2"/>
  <c r="AK46" i="2"/>
  <c r="AO46" i="2"/>
  <c r="AP46" i="2"/>
  <c r="AQ46" i="2"/>
  <c r="AR46" i="2"/>
  <c r="AS46" i="2"/>
  <c r="AT46" i="2"/>
  <c r="AZ46" i="2"/>
  <c r="BA46" i="2"/>
  <c r="BB46" i="2"/>
  <c r="BF46" i="2"/>
  <c r="BG46" i="2"/>
  <c r="BH46" i="2"/>
  <c r="BI46" i="2"/>
  <c r="BJ46" i="2"/>
  <c r="BO46" i="2"/>
  <c r="BP46" i="2"/>
  <c r="BQ46" i="2"/>
  <c r="BR46" i="2"/>
  <c r="BW46" i="2"/>
  <c r="BX46" i="2"/>
  <c r="BY46" i="2"/>
  <c r="BZ46" i="2"/>
  <c r="CB46" i="2"/>
  <c r="CD46" i="2"/>
  <c r="CE46" i="2"/>
  <c r="CF46" i="2"/>
  <c r="CI46" i="2"/>
  <c r="CJ46" i="2"/>
  <c r="CK46" i="2"/>
  <c r="CL46" i="2"/>
  <c r="CM46" i="2"/>
  <c r="AB45" i="66"/>
  <c r="H47" i="2"/>
  <c r="AB104" i="66"/>
  <c r="I47" i="2"/>
  <c r="K47" i="2"/>
  <c r="M47" i="2"/>
  <c r="N47" i="2"/>
  <c r="O47" i="2"/>
  <c r="X47" i="2"/>
  <c r="Y47" i="2"/>
  <c r="Z47" i="2"/>
  <c r="AF47" i="2"/>
  <c r="AG47" i="2"/>
  <c r="AH47" i="2"/>
  <c r="AI47" i="2"/>
  <c r="AJ47" i="2"/>
  <c r="AK47" i="2"/>
  <c r="AO47" i="2"/>
  <c r="AP47" i="2"/>
  <c r="AQ47" i="2"/>
  <c r="AR47" i="2"/>
  <c r="AS47" i="2"/>
  <c r="AT47" i="2"/>
  <c r="AZ47" i="2"/>
  <c r="BA47" i="2"/>
  <c r="BB47" i="2"/>
  <c r="BF47" i="2"/>
  <c r="BG47" i="2"/>
  <c r="BH47" i="2"/>
  <c r="BI47" i="2"/>
  <c r="BJ47" i="2"/>
  <c r="BO47" i="2"/>
  <c r="BP47" i="2"/>
  <c r="BQ47" i="2"/>
  <c r="BR47" i="2"/>
  <c r="BW47" i="2"/>
  <c r="BX47" i="2"/>
  <c r="BY47" i="2"/>
  <c r="BZ47" i="2"/>
  <c r="CB47" i="2"/>
  <c r="CD47" i="2"/>
  <c r="CE47" i="2"/>
  <c r="CF47" i="2"/>
  <c r="CI47" i="2"/>
  <c r="CJ47" i="2"/>
  <c r="CK47" i="2"/>
  <c r="CL47" i="2"/>
  <c r="CM47" i="2"/>
  <c r="AB46" i="66"/>
  <c r="H48" i="2"/>
  <c r="AB105" i="66"/>
  <c r="I48" i="2"/>
  <c r="K48" i="2"/>
  <c r="M48" i="2"/>
  <c r="N48" i="2"/>
  <c r="O48" i="2"/>
  <c r="X48" i="2"/>
  <c r="Y48" i="2"/>
  <c r="Z48" i="2"/>
  <c r="AF48" i="2"/>
  <c r="AG48" i="2"/>
  <c r="AH48" i="2"/>
  <c r="AI48" i="2"/>
  <c r="AJ48" i="2"/>
  <c r="AK48" i="2"/>
  <c r="AO48" i="2"/>
  <c r="AP48" i="2"/>
  <c r="AQ48" i="2"/>
  <c r="AR48" i="2"/>
  <c r="AS48" i="2"/>
  <c r="AT48" i="2"/>
  <c r="AZ48" i="2"/>
  <c r="BA48" i="2"/>
  <c r="BB48" i="2"/>
  <c r="BF48" i="2"/>
  <c r="BG48" i="2"/>
  <c r="BH48" i="2"/>
  <c r="BI48" i="2"/>
  <c r="BJ48" i="2"/>
  <c r="BO48" i="2"/>
  <c r="BP48" i="2"/>
  <c r="BQ48" i="2"/>
  <c r="BR48" i="2"/>
  <c r="BW48" i="2"/>
  <c r="BX48" i="2"/>
  <c r="BY48" i="2"/>
  <c r="BZ48" i="2"/>
  <c r="CB48" i="2"/>
  <c r="CD48" i="2"/>
  <c r="CE48" i="2"/>
  <c r="CF48" i="2"/>
  <c r="CI48" i="2"/>
  <c r="CJ48" i="2"/>
  <c r="CK48" i="2"/>
  <c r="CL48" i="2"/>
  <c r="CM48" i="2"/>
  <c r="AB47" i="66"/>
  <c r="H49" i="2"/>
  <c r="AB106" i="66"/>
  <c r="I49" i="2"/>
  <c r="K49" i="2"/>
  <c r="M49" i="2"/>
  <c r="N49" i="2"/>
  <c r="O49" i="2"/>
  <c r="X49" i="2"/>
  <c r="Y49" i="2"/>
  <c r="Z49" i="2"/>
  <c r="AF49" i="2"/>
  <c r="AG49" i="2"/>
  <c r="AH49" i="2"/>
  <c r="AI49" i="2"/>
  <c r="AJ49" i="2"/>
  <c r="AK49" i="2"/>
  <c r="AO49" i="2"/>
  <c r="AP49" i="2"/>
  <c r="AQ49" i="2"/>
  <c r="AR49" i="2"/>
  <c r="AS49" i="2"/>
  <c r="AT49" i="2"/>
  <c r="AZ49" i="2"/>
  <c r="BA49" i="2"/>
  <c r="BB49" i="2"/>
  <c r="BF49" i="2"/>
  <c r="BG49" i="2"/>
  <c r="BH49" i="2"/>
  <c r="BI49" i="2"/>
  <c r="BJ49" i="2"/>
  <c r="BO49" i="2"/>
  <c r="BP49" i="2"/>
  <c r="BQ49" i="2"/>
  <c r="BR49" i="2"/>
  <c r="BW49" i="2"/>
  <c r="BX49" i="2"/>
  <c r="BY49" i="2"/>
  <c r="BZ49" i="2"/>
  <c r="CB49" i="2"/>
  <c r="CD49" i="2"/>
  <c r="CE49" i="2"/>
  <c r="CF49" i="2"/>
  <c r="CI49" i="2"/>
  <c r="CJ49" i="2"/>
  <c r="CK49" i="2"/>
  <c r="CL49" i="2"/>
  <c r="CM49" i="2"/>
  <c r="AB48" i="66"/>
  <c r="H50" i="2"/>
  <c r="AB107" i="66"/>
  <c r="I50" i="2"/>
  <c r="K50" i="2"/>
  <c r="M50" i="2"/>
  <c r="N50" i="2"/>
  <c r="O50" i="2"/>
  <c r="X50" i="2"/>
  <c r="Y50" i="2"/>
  <c r="Z50" i="2"/>
  <c r="AF50" i="2"/>
  <c r="AG50" i="2"/>
  <c r="AH50" i="2"/>
  <c r="AI50" i="2"/>
  <c r="AJ50" i="2"/>
  <c r="AK50" i="2"/>
  <c r="AO50" i="2"/>
  <c r="AP50" i="2"/>
  <c r="AQ50" i="2"/>
  <c r="AR50" i="2"/>
  <c r="AS50" i="2"/>
  <c r="AT50" i="2"/>
  <c r="AZ50" i="2"/>
  <c r="BA50" i="2"/>
  <c r="BB50" i="2"/>
  <c r="BF50" i="2"/>
  <c r="BG50" i="2"/>
  <c r="BH50" i="2"/>
  <c r="BI50" i="2"/>
  <c r="BJ50" i="2"/>
  <c r="BO50" i="2"/>
  <c r="BP50" i="2"/>
  <c r="BQ50" i="2"/>
  <c r="BR50" i="2"/>
  <c r="BW50" i="2"/>
  <c r="BX50" i="2"/>
  <c r="BY50" i="2"/>
  <c r="BZ50" i="2"/>
  <c r="CB50" i="2"/>
  <c r="CD50" i="2"/>
  <c r="CE50" i="2"/>
  <c r="CF50" i="2"/>
  <c r="CI50" i="2"/>
  <c r="CJ50" i="2"/>
  <c r="CK50" i="2"/>
  <c r="CL50" i="2"/>
  <c r="CM50" i="2"/>
  <c r="AB49" i="66"/>
  <c r="H51" i="2"/>
  <c r="AB108" i="66"/>
  <c r="I51" i="2"/>
  <c r="K51" i="2"/>
  <c r="M51" i="2"/>
  <c r="N51" i="2"/>
  <c r="O51" i="2"/>
  <c r="X51" i="2"/>
  <c r="Y51" i="2"/>
  <c r="Z51" i="2"/>
  <c r="AF51" i="2"/>
  <c r="AG51" i="2"/>
  <c r="AH51" i="2"/>
  <c r="AI51" i="2"/>
  <c r="AJ51" i="2"/>
  <c r="AK51" i="2"/>
  <c r="AO51" i="2"/>
  <c r="AP51" i="2"/>
  <c r="AQ51" i="2"/>
  <c r="AR51" i="2"/>
  <c r="AS51" i="2"/>
  <c r="AT51" i="2"/>
  <c r="AZ51" i="2"/>
  <c r="BA51" i="2"/>
  <c r="BB51" i="2"/>
  <c r="BF51" i="2"/>
  <c r="BG51" i="2"/>
  <c r="BH51" i="2"/>
  <c r="BI51" i="2"/>
  <c r="BJ51" i="2"/>
  <c r="BO51" i="2"/>
  <c r="BP51" i="2"/>
  <c r="BQ51" i="2"/>
  <c r="BR51" i="2"/>
  <c r="BW51" i="2"/>
  <c r="BX51" i="2"/>
  <c r="BY51" i="2"/>
  <c r="BZ51" i="2"/>
  <c r="CB51" i="2"/>
  <c r="CD51" i="2"/>
  <c r="CE51" i="2"/>
  <c r="CF51" i="2"/>
  <c r="CI51" i="2"/>
  <c r="CJ51" i="2"/>
  <c r="CK51" i="2"/>
  <c r="CL51" i="2"/>
  <c r="CM51" i="2"/>
  <c r="AB50" i="66"/>
  <c r="H52" i="2"/>
  <c r="AB109" i="66"/>
  <c r="I52" i="2"/>
  <c r="K52" i="2"/>
  <c r="M52" i="2"/>
  <c r="N52" i="2"/>
  <c r="O52" i="2"/>
  <c r="X52" i="2"/>
  <c r="Y52" i="2"/>
  <c r="Z52" i="2"/>
  <c r="AF52" i="2"/>
  <c r="AG52" i="2"/>
  <c r="AH52" i="2"/>
  <c r="AI52" i="2"/>
  <c r="AJ52" i="2"/>
  <c r="AK52" i="2"/>
  <c r="AO52" i="2"/>
  <c r="AP52" i="2"/>
  <c r="AQ52" i="2"/>
  <c r="AR52" i="2"/>
  <c r="AS52" i="2"/>
  <c r="AT52" i="2"/>
  <c r="AZ52" i="2"/>
  <c r="BA52" i="2"/>
  <c r="BB52" i="2"/>
  <c r="BF52" i="2"/>
  <c r="BG52" i="2"/>
  <c r="BH52" i="2"/>
  <c r="BI52" i="2"/>
  <c r="BJ52" i="2"/>
  <c r="BO52" i="2"/>
  <c r="BP52" i="2"/>
  <c r="BQ52" i="2"/>
  <c r="BR52" i="2"/>
  <c r="BW52" i="2"/>
  <c r="BX52" i="2"/>
  <c r="BY52" i="2"/>
  <c r="BZ52" i="2"/>
  <c r="CB52" i="2"/>
  <c r="CD52" i="2"/>
  <c r="CE52" i="2"/>
  <c r="CF52" i="2"/>
  <c r="CI52" i="2"/>
  <c r="CJ52" i="2"/>
  <c r="CK52" i="2"/>
  <c r="CL52" i="2"/>
  <c r="CM52" i="2"/>
  <c r="AB51" i="66"/>
  <c r="H53" i="2"/>
  <c r="AB110" i="66"/>
  <c r="I53" i="2"/>
  <c r="K53" i="2"/>
  <c r="M53" i="2"/>
  <c r="N53" i="2"/>
  <c r="O53" i="2"/>
  <c r="X53" i="2"/>
  <c r="Y53" i="2"/>
  <c r="Z53" i="2"/>
  <c r="AF53" i="2"/>
  <c r="AG53" i="2"/>
  <c r="AH53" i="2"/>
  <c r="AI53" i="2"/>
  <c r="AJ53" i="2"/>
  <c r="AK53" i="2"/>
  <c r="AO53" i="2"/>
  <c r="AP53" i="2"/>
  <c r="AQ53" i="2"/>
  <c r="AR53" i="2"/>
  <c r="AS53" i="2"/>
  <c r="AT53" i="2"/>
  <c r="AZ53" i="2"/>
  <c r="BA53" i="2"/>
  <c r="BB53" i="2"/>
  <c r="BF53" i="2"/>
  <c r="BG53" i="2"/>
  <c r="BH53" i="2"/>
  <c r="BI53" i="2"/>
  <c r="BJ53" i="2"/>
  <c r="BO53" i="2"/>
  <c r="BP53" i="2"/>
  <c r="BQ53" i="2"/>
  <c r="BR53" i="2"/>
  <c r="BW53" i="2"/>
  <c r="BX53" i="2"/>
  <c r="BY53" i="2"/>
  <c r="BZ53" i="2"/>
  <c r="CB53" i="2"/>
  <c r="CD53" i="2"/>
  <c r="CE53" i="2"/>
  <c r="CF53" i="2"/>
  <c r="CI53" i="2"/>
  <c r="CJ53" i="2"/>
  <c r="CK53" i="2"/>
  <c r="CL53" i="2"/>
  <c r="CM53" i="2"/>
  <c r="AB52" i="66"/>
  <c r="H54" i="2"/>
  <c r="AB111" i="66"/>
  <c r="I54" i="2"/>
  <c r="K54" i="2"/>
  <c r="M54" i="2"/>
  <c r="N54" i="2"/>
  <c r="O54" i="2"/>
  <c r="X54" i="2"/>
  <c r="Y54" i="2"/>
  <c r="Z54" i="2"/>
  <c r="AF54" i="2"/>
  <c r="AG54" i="2"/>
  <c r="AH54" i="2"/>
  <c r="AI54" i="2"/>
  <c r="AJ54" i="2"/>
  <c r="AK54" i="2"/>
  <c r="AO54" i="2"/>
  <c r="AP54" i="2"/>
  <c r="AQ54" i="2"/>
  <c r="AR54" i="2"/>
  <c r="AS54" i="2"/>
  <c r="AT54" i="2"/>
  <c r="AZ54" i="2"/>
  <c r="BA54" i="2"/>
  <c r="BB54" i="2"/>
  <c r="BF54" i="2"/>
  <c r="BG54" i="2"/>
  <c r="BH54" i="2"/>
  <c r="BI54" i="2"/>
  <c r="BJ54" i="2"/>
  <c r="BO54" i="2"/>
  <c r="BP54" i="2"/>
  <c r="BQ54" i="2"/>
  <c r="BR54" i="2"/>
  <c r="BW54" i="2"/>
  <c r="BX54" i="2"/>
  <c r="BY54" i="2"/>
  <c r="BZ54" i="2"/>
  <c r="CB54" i="2"/>
  <c r="CD54" i="2"/>
  <c r="CE54" i="2"/>
  <c r="CF54" i="2"/>
  <c r="CI54" i="2"/>
  <c r="CJ54" i="2"/>
  <c r="CK54" i="2"/>
  <c r="CL54" i="2"/>
  <c r="CM54" i="2"/>
  <c r="AB53" i="66"/>
  <c r="H55" i="2"/>
  <c r="AB112" i="66"/>
  <c r="I55" i="2"/>
  <c r="K55" i="2"/>
  <c r="M55" i="2"/>
  <c r="N55" i="2"/>
  <c r="O55" i="2"/>
  <c r="X55" i="2"/>
  <c r="Y55" i="2"/>
  <c r="Z55" i="2"/>
  <c r="AF55" i="2"/>
  <c r="AG55" i="2"/>
  <c r="AH55" i="2"/>
  <c r="AI55" i="2"/>
  <c r="AJ55" i="2"/>
  <c r="AK55" i="2"/>
  <c r="AO55" i="2"/>
  <c r="AP55" i="2"/>
  <c r="AQ55" i="2"/>
  <c r="AR55" i="2"/>
  <c r="AS55" i="2"/>
  <c r="AT55" i="2"/>
  <c r="AZ55" i="2"/>
  <c r="BA55" i="2"/>
  <c r="BB55" i="2"/>
  <c r="BF55" i="2"/>
  <c r="BG55" i="2"/>
  <c r="BH55" i="2"/>
  <c r="BI55" i="2"/>
  <c r="BJ55" i="2"/>
  <c r="BO55" i="2"/>
  <c r="BP55" i="2"/>
  <c r="BQ55" i="2"/>
  <c r="BR55" i="2"/>
  <c r="BW55" i="2"/>
  <c r="BX55" i="2"/>
  <c r="BY55" i="2"/>
  <c r="BZ55" i="2"/>
  <c r="CB55" i="2"/>
  <c r="CD55" i="2"/>
  <c r="CE55" i="2"/>
  <c r="CF55" i="2"/>
  <c r="CI55" i="2"/>
  <c r="CJ55" i="2"/>
  <c r="CK55" i="2"/>
  <c r="CL55" i="2"/>
  <c r="CM55" i="2"/>
  <c r="AB54" i="66"/>
  <c r="H56" i="2"/>
  <c r="AB113" i="66"/>
  <c r="I56" i="2"/>
  <c r="K56" i="2"/>
  <c r="M56" i="2"/>
  <c r="N56" i="2"/>
  <c r="O56" i="2"/>
  <c r="X56" i="2"/>
  <c r="Y56" i="2"/>
  <c r="Z56" i="2"/>
  <c r="AF56" i="2"/>
  <c r="AG56" i="2"/>
  <c r="AH56" i="2"/>
  <c r="AI56" i="2"/>
  <c r="AJ56" i="2"/>
  <c r="AK56" i="2"/>
  <c r="AO56" i="2"/>
  <c r="AP56" i="2"/>
  <c r="AQ56" i="2"/>
  <c r="AR56" i="2"/>
  <c r="AS56" i="2"/>
  <c r="AT56" i="2"/>
  <c r="AZ56" i="2"/>
  <c r="BA56" i="2"/>
  <c r="BB56" i="2"/>
  <c r="BF56" i="2"/>
  <c r="BG56" i="2"/>
  <c r="BH56" i="2"/>
  <c r="BI56" i="2"/>
  <c r="BJ56" i="2"/>
  <c r="BO56" i="2"/>
  <c r="BP56" i="2"/>
  <c r="BQ56" i="2"/>
  <c r="BR56" i="2"/>
  <c r="BW56" i="2"/>
  <c r="BX56" i="2"/>
  <c r="BY56" i="2"/>
  <c r="BZ56" i="2"/>
  <c r="CB56" i="2"/>
  <c r="CD56" i="2"/>
  <c r="CE56" i="2"/>
  <c r="CF56" i="2"/>
  <c r="CI56" i="2"/>
  <c r="CJ56" i="2"/>
  <c r="CK56" i="2"/>
  <c r="CL56" i="2"/>
  <c r="CM56" i="2"/>
  <c r="AB55" i="66"/>
  <c r="H57" i="2"/>
  <c r="AB114" i="66"/>
  <c r="I57" i="2"/>
  <c r="K57" i="2"/>
  <c r="M57" i="2"/>
  <c r="N57" i="2"/>
  <c r="O57" i="2"/>
  <c r="X57" i="2"/>
  <c r="Y57" i="2"/>
  <c r="Z57" i="2"/>
  <c r="AF57" i="2"/>
  <c r="AG57" i="2"/>
  <c r="AH57" i="2"/>
  <c r="AI57" i="2"/>
  <c r="AJ57" i="2"/>
  <c r="AK57" i="2"/>
  <c r="AO57" i="2"/>
  <c r="AP57" i="2"/>
  <c r="AQ57" i="2"/>
  <c r="AR57" i="2"/>
  <c r="AS57" i="2"/>
  <c r="AT57" i="2"/>
  <c r="AZ57" i="2"/>
  <c r="BA57" i="2"/>
  <c r="BB57" i="2"/>
  <c r="BF57" i="2"/>
  <c r="BG57" i="2"/>
  <c r="BH57" i="2"/>
  <c r="BI57" i="2"/>
  <c r="BJ57" i="2"/>
  <c r="BO57" i="2"/>
  <c r="BP57" i="2"/>
  <c r="BQ57" i="2"/>
  <c r="BR57" i="2"/>
  <c r="BW57" i="2"/>
  <c r="BX57" i="2"/>
  <c r="BY57" i="2"/>
  <c r="BZ57" i="2"/>
  <c r="CB57" i="2"/>
  <c r="CD57" i="2"/>
  <c r="CE57" i="2"/>
  <c r="CF57" i="2"/>
  <c r="CI57" i="2"/>
  <c r="CJ57" i="2"/>
  <c r="CK57" i="2"/>
  <c r="CL57" i="2"/>
  <c r="CM57" i="2"/>
  <c r="AB56" i="66"/>
  <c r="H58" i="2"/>
  <c r="AB115" i="66"/>
  <c r="I58" i="2"/>
  <c r="K58" i="2"/>
  <c r="M58" i="2"/>
  <c r="N58" i="2"/>
  <c r="O58" i="2"/>
  <c r="X58" i="2"/>
  <c r="Y58" i="2"/>
  <c r="Z58" i="2"/>
  <c r="AF58" i="2"/>
  <c r="AG58" i="2"/>
  <c r="AH58" i="2"/>
  <c r="AI58" i="2"/>
  <c r="AJ58" i="2"/>
  <c r="AK58" i="2"/>
  <c r="AO58" i="2"/>
  <c r="AP58" i="2"/>
  <c r="AQ58" i="2"/>
  <c r="AR58" i="2"/>
  <c r="AS58" i="2"/>
  <c r="AT58" i="2"/>
  <c r="AZ58" i="2"/>
  <c r="BA58" i="2"/>
  <c r="BB58" i="2"/>
  <c r="BF58" i="2"/>
  <c r="BG58" i="2"/>
  <c r="BH58" i="2"/>
  <c r="BI58" i="2"/>
  <c r="BJ58" i="2"/>
  <c r="BO58" i="2"/>
  <c r="BP58" i="2"/>
  <c r="BQ58" i="2"/>
  <c r="BR58" i="2"/>
  <c r="BW58" i="2"/>
  <c r="BX58" i="2"/>
  <c r="BY58" i="2"/>
  <c r="BZ58" i="2"/>
  <c r="CB58" i="2"/>
  <c r="CD58" i="2"/>
  <c r="CE58" i="2"/>
  <c r="CF58" i="2"/>
  <c r="CI58" i="2"/>
  <c r="CJ58" i="2"/>
  <c r="CK58" i="2"/>
  <c r="CL58" i="2"/>
  <c r="CM58" i="2"/>
  <c r="AB57" i="66"/>
  <c r="H59" i="2"/>
  <c r="AB116" i="66"/>
  <c r="I59" i="2"/>
  <c r="K59" i="2"/>
  <c r="M59" i="2"/>
  <c r="N59" i="2"/>
  <c r="O59" i="2"/>
  <c r="X59" i="2"/>
  <c r="Y59" i="2"/>
  <c r="Z59" i="2"/>
  <c r="AF59" i="2"/>
  <c r="AG59" i="2"/>
  <c r="AH59" i="2"/>
  <c r="AI59" i="2"/>
  <c r="AJ59" i="2"/>
  <c r="AK59" i="2"/>
  <c r="AO59" i="2"/>
  <c r="AP59" i="2"/>
  <c r="AQ59" i="2"/>
  <c r="AR59" i="2"/>
  <c r="AS59" i="2"/>
  <c r="AT59" i="2"/>
  <c r="AZ59" i="2"/>
  <c r="BA59" i="2"/>
  <c r="BB59" i="2"/>
  <c r="BF59" i="2"/>
  <c r="BG59" i="2"/>
  <c r="BH59" i="2"/>
  <c r="BI59" i="2"/>
  <c r="BJ59" i="2"/>
  <c r="BO59" i="2"/>
  <c r="BP59" i="2"/>
  <c r="BQ59" i="2"/>
  <c r="BR59" i="2"/>
  <c r="BW59" i="2"/>
  <c r="BX59" i="2"/>
  <c r="BY59" i="2"/>
  <c r="BZ59" i="2"/>
  <c r="CB59" i="2"/>
  <c r="CD59" i="2"/>
  <c r="CE59" i="2"/>
  <c r="CF59" i="2"/>
  <c r="CI59" i="2"/>
  <c r="CJ59" i="2"/>
  <c r="CK59" i="2"/>
  <c r="CL59" i="2"/>
  <c r="CM59" i="2"/>
  <c r="AB58" i="66"/>
  <c r="H60" i="2"/>
  <c r="AB117" i="66"/>
  <c r="I60" i="2"/>
  <c r="K60" i="2"/>
  <c r="M60" i="2"/>
  <c r="N60" i="2"/>
  <c r="O60" i="2"/>
  <c r="X60" i="2"/>
  <c r="Y60" i="2"/>
  <c r="Z60" i="2"/>
  <c r="AF60" i="2"/>
  <c r="AG60" i="2"/>
  <c r="AH60" i="2"/>
  <c r="AI60" i="2"/>
  <c r="AJ60" i="2"/>
  <c r="AK60" i="2"/>
  <c r="AO60" i="2"/>
  <c r="AP60" i="2"/>
  <c r="AQ60" i="2"/>
  <c r="AR60" i="2"/>
  <c r="AS60" i="2"/>
  <c r="AT60" i="2"/>
  <c r="AZ60" i="2"/>
  <c r="BA60" i="2"/>
  <c r="BB60" i="2"/>
  <c r="BF60" i="2"/>
  <c r="BG60" i="2"/>
  <c r="BH60" i="2"/>
  <c r="BI60" i="2"/>
  <c r="BJ60" i="2"/>
  <c r="BO60" i="2"/>
  <c r="BP60" i="2"/>
  <c r="BQ60" i="2"/>
  <c r="BR60" i="2"/>
  <c r="BW60" i="2"/>
  <c r="BX60" i="2"/>
  <c r="BY60" i="2"/>
  <c r="BZ60" i="2"/>
  <c r="CB60" i="2"/>
  <c r="CD60" i="2"/>
  <c r="CE60" i="2"/>
  <c r="CF60" i="2"/>
  <c r="CI60" i="2"/>
  <c r="CJ60" i="2"/>
  <c r="CK60" i="2"/>
  <c r="CL60" i="2"/>
  <c r="CM60" i="2"/>
  <c r="AB59" i="66"/>
  <c r="H61" i="2"/>
  <c r="AB118" i="66"/>
  <c r="I61" i="2"/>
  <c r="K61" i="2"/>
  <c r="M61" i="2"/>
  <c r="N61" i="2"/>
  <c r="O61" i="2"/>
  <c r="X61" i="2"/>
  <c r="Y61" i="2"/>
  <c r="Z61" i="2"/>
  <c r="AF61" i="2"/>
  <c r="AG61" i="2"/>
  <c r="AH61" i="2"/>
  <c r="AI61" i="2"/>
  <c r="AJ61" i="2"/>
  <c r="AK61" i="2"/>
  <c r="AO61" i="2"/>
  <c r="AP61" i="2"/>
  <c r="AQ61" i="2"/>
  <c r="AR61" i="2"/>
  <c r="AS61" i="2"/>
  <c r="AT61" i="2"/>
  <c r="AZ61" i="2"/>
  <c r="BA61" i="2"/>
  <c r="BB61" i="2"/>
  <c r="BF61" i="2"/>
  <c r="BG61" i="2"/>
  <c r="BH61" i="2"/>
  <c r="BI61" i="2"/>
  <c r="BJ61" i="2"/>
  <c r="BO61" i="2"/>
  <c r="BP61" i="2"/>
  <c r="BQ61" i="2"/>
  <c r="BR61" i="2"/>
  <c r="BW61" i="2"/>
  <c r="BX61" i="2"/>
  <c r="BY61" i="2"/>
  <c r="BZ61" i="2"/>
  <c r="CB61" i="2"/>
  <c r="CD61" i="2"/>
  <c r="CE61" i="2"/>
  <c r="CF61" i="2"/>
  <c r="CI61" i="2"/>
  <c r="CJ61" i="2"/>
  <c r="CK61" i="2"/>
  <c r="CL61" i="2"/>
  <c r="CM61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S62" i="2"/>
  <c r="W62" i="2"/>
  <c r="X62" i="2"/>
  <c r="Y62" i="2"/>
  <c r="Z62" i="2"/>
  <c r="AD62" i="2"/>
  <c r="AE62" i="2"/>
  <c r="AF62" i="2"/>
  <c r="AG62" i="2"/>
  <c r="AH62" i="2"/>
  <c r="AI62" i="2"/>
  <c r="AJ62" i="2"/>
  <c r="AK62" i="2"/>
  <c r="AM62" i="2"/>
  <c r="AN62" i="2"/>
  <c r="AO62" i="2"/>
  <c r="AP62" i="2"/>
  <c r="AQ62" i="2"/>
  <c r="AR62" i="2"/>
  <c r="AS62" i="2"/>
  <c r="AT62" i="2"/>
  <c r="AV62" i="2"/>
  <c r="AW62" i="2"/>
  <c r="AX62" i="2"/>
  <c r="AY62" i="2"/>
  <c r="AZ62" i="2"/>
  <c r="BA62" i="2"/>
  <c r="BB62" i="2"/>
  <c r="BD62" i="2"/>
  <c r="BE62" i="2"/>
  <c r="BF62" i="2"/>
  <c r="BG62" i="2"/>
  <c r="BH62" i="2"/>
  <c r="BI62" i="2"/>
  <c r="BJ62" i="2"/>
  <c r="BL62" i="2"/>
  <c r="BM62" i="2"/>
  <c r="BN62" i="2"/>
  <c r="BO62" i="2"/>
  <c r="BP62" i="2"/>
  <c r="BQ62" i="2"/>
  <c r="BR62" i="2"/>
  <c r="BT62" i="2"/>
  <c r="BU62" i="2"/>
  <c r="BV62" i="2"/>
  <c r="BW62" i="2"/>
  <c r="BX62" i="2"/>
  <c r="BY62" i="2"/>
  <c r="BZ62" i="2"/>
  <c r="CB62" i="2"/>
  <c r="CC62" i="2"/>
  <c r="CD62" i="2"/>
  <c r="CE62" i="2"/>
  <c r="CF62" i="2"/>
  <c r="CI62" i="2"/>
  <c r="CJ62" i="2"/>
  <c r="CK62" i="2"/>
  <c r="CL62" i="2"/>
  <c r="CM62" i="2"/>
  <c r="E63" i="2"/>
  <c r="AD63" i="2"/>
  <c r="AE63" i="2"/>
  <c r="AF63" i="2"/>
  <c r="AH63" i="2"/>
  <c r="J64" i="2"/>
  <c r="K64" i="2"/>
  <c r="N64" i="2"/>
  <c r="AF66" i="2"/>
  <c r="AG66" i="2"/>
  <c r="AP66" i="2"/>
  <c r="CI66" i="2"/>
  <c r="AF67" i="2"/>
  <c r="AG67" i="2"/>
  <c r="AP67" i="2"/>
  <c r="AT67" i="2"/>
  <c r="BB67" i="2"/>
  <c r="BR67" i="2"/>
  <c r="CB67" i="2"/>
  <c r="CH67" i="2"/>
  <c r="CI67" i="2"/>
  <c r="CJ67" i="2"/>
  <c r="AF68" i="2"/>
  <c r="AG68" i="2"/>
  <c r="AP68" i="2"/>
  <c r="AT68" i="2"/>
  <c r="BB68" i="2"/>
  <c r="CB68" i="2"/>
  <c r="CH68" i="2"/>
  <c r="CI68" i="2"/>
  <c r="CJ68" i="2"/>
  <c r="AF69" i="2"/>
  <c r="AG69" i="2"/>
  <c r="AP69" i="2"/>
  <c r="AT69" i="2"/>
  <c r="BB69" i="2"/>
  <c r="CB69" i="2"/>
  <c r="CH69" i="2"/>
  <c r="CI69" i="2"/>
  <c r="CJ69" i="2"/>
  <c r="AF70" i="2"/>
  <c r="AG70" i="2"/>
  <c r="AP70" i="2"/>
  <c r="AT70" i="2"/>
  <c r="AW70" i="2"/>
  <c r="AX70" i="2"/>
  <c r="AY70" i="2"/>
  <c r="BB70" i="2"/>
  <c r="BR70" i="2"/>
  <c r="BZ70" i="2"/>
  <c r="CB70" i="2"/>
  <c r="CH70" i="2"/>
  <c r="CI70" i="2"/>
  <c r="CJ70" i="2"/>
  <c r="AF72" i="2"/>
  <c r="AG72" i="2"/>
  <c r="AP72" i="2"/>
  <c r="AT72" i="2"/>
  <c r="AY72" i="2"/>
  <c r="BB72" i="2"/>
  <c r="BR72" i="2"/>
  <c r="BZ72" i="2"/>
  <c r="CB72" i="2"/>
  <c r="CH72" i="2"/>
  <c r="CI72" i="2"/>
  <c r="CJ72" i="2"/>
  <c r="AF73" i="2"/>
  <c r="AG73" i="2"/>
  <c r="AP73" i="2"/>
  <c r="AT73" i="2"/>
  <c r="AY73" i="2"/>
  <c r="BB73" i="2"/>
  <c r="BR73" i="2"/>
  <c r="BZ73" i="2"/>
  <c r="CB73" i="2"/>
  <c r="CH73" i="2"/>
  <c r="CI73" i="2"/>
  <c r="CJ73" i="2"/>
  <c r="AF74" i="2"/>
  <c r="AG74" i="2"/>
  <c r="AP74" i="2"/>
  <c r="AT74" i="2"/>
  <c r="AY74" i="2"/>
  <c r="BB74" i="2"/>
  <c r="BR74" i="2"/>
  <c r="BZ74" i="2"/>
  <c r="CB74" i="2"/>
  <c r="CH74" i="2"/>
  <c r="CI74" i="2"/>
  <c r="CJ74" i="2"/>
  <c r="AF75" i="2"/>
  <c r="AG75" i="2"/>
  <c r="AP75" i="2"/>
  <c r="AT75" i="2"/>
  <c r="AY75" i="2"/>
  <c r="BB75" i="2"/>
  <c r="BR75" i="2"/>
  <c r="CB75" i="2"/>
  <c r="CH75" i="2"/>
  <c r="CI75" i="2"/>
  <c r="CJ75" i="2"/>
  <c r="AF76" i="2"/>
  <c r="AG76" i="2"/>
  <c r="AP76" i="2"/>
  <c r="AT76" i="2"/>
  <c r="AY76" i="2"/>
  <c r="BB76" i="2"/>
  <c r="BR76" i="2"/>
  <c r="BZ76" i="2"/>
  <c r="CB76" i="2"/>
  <c r="CH76" i="2"/>
  <c r="CI76" i="2"/>
  <c r="CJ76" i="2"/>
  <c r="AF77" i="2"/>
  <c r="AG77" i="2"/>
  <c r="AP77" i="2"/>
  <c r="AT77" i="2"/>
  <c r="AY77" i="2"/>
  <c r="BB77" i="2"/>
  <c r="BR77" i="2"/>
  <c r="BZ77" i="2"/>
  <c r="CB77" i="2"/>
  <c r="CH77" i="2"/>
  <c r="CI77" i="2"/>
  <c r="CJ77" i="2"/>
  <c r="AF78" i="2"/>
  <c r="AG78" i="2"/>
  <c r="AP78" i="2"/>
  <c r="AT78" i="2"/>
  <c r="AY78" i="2"/>
  <c r="BB78" i="2"/>
  <c r="BR78" i="2"/>
  <c r="BZ78" i="2"/>
  <c r="CB78" i="2"/>
  <c r="CH78" i="2"/>
  <c r="CI78" i="2"/>
  <c r="CJ78" i="2"/>
  <c r="AF79" i="2"/>
  <c r="AG79" i="2"/>
  <c r="AP79" i="2"/>
  <c r="AT79" i="2"/>
  <c r="AY79" i="2"/>
  <c r="BB79" i="2"/>
  <c r="BR79" i="2"/>
  <c r="BZ79" i="2"/>
  <c r="CB79" i="2"/>
  <c r="CH79" i="2"/>
  <c r="CI79" i="2"/>
  <c r="CJ79" i="2"/>
  <c r="AF80" i="2"/>
  <c r="AG80" i="2"/>
  <c r="AP80" i="2"/>
  <c r="AT80" i="2"/>
  <c r="AY80" i="2"/>
  <c r="BB80" i="2"/>
  <c r="BR80" i="2"/>
  <c r="BZ80" i="2"/>
  <c r="CB80" i="2"/>
  <c r="CH80" i="2"/>
  <c r="CI80" i="2"/>
  <c r="CJ80" i="2"/>
  <c r="AF81" i="2"/>
  <c r="AG81" i="2"/>
  <c r="AP81" i="2"/>
  <c r="AT81" i="2"/>
  <c r="AY81" i="2"/>
  <c r="BB81" i="2"/>
  <c r="BR81" i="2"/>
  <c r="BZ81" i="2"/>
  <c r="CB81" i="2"/>
  <c r="CH81" i="2"/>
  <c r="CI81" i="2"/>
  <c r="CJ81" i="2"/>
  <c r="AE82" i="2"/>
  <c r="AF82" i="2"/>
  <c r="AG82" i="2"/>
  <c r="AH82" i="2"/>
  <c r="AP82" i="2"/>
  <c r="AT82" i="2"/>
  <c r="AY82" i="2"/>
  <c r="BB82" i="2"/>
  <c r="BR82" i="2"/>
  <c r="BZ82" i="2"/>
  <c r="CB82" i="2"/>
  <c r="CH82" i="2"/>
  <c r="CI82" i="2"/>
  <c r="CJ82" i="2"/>
  <c r="AG83" i="2"/>
  <c r="AP83" i="2"/>
  <c r="AT83" i="2"/>
  <c r="BB83" i="2"/>
  <c r="BR83" i="2"/>
  <c r="BZ83" i="2"/>
  <c r="CB83" i="2"/>
  <c r="CH83" i="2"/>
  <c r="CI83" i="2"/>
  <c r="CJ83" i="2"/>
  <c r="AG85" i="2"/>
  <c r="AP85" i="2"/>
  <c r="AT85" i="2"/>
  <c r="BB85" i="2"/>
  <c r="BR85" i="2"/>
  <c r="BZ85" i="2"/>
  <c r="CB85" i="2"/>
  <c r="CH85" i="2"/>
  <c r="CI85" i="2"/>
  <c r="CJ85" i="2"/>
  <c r="AG86" i="2"/>
  <c r="AP86" i="2"/>
  <c r="AT86" i="2"/>
  <c r="BB86" i="2"/>
  <c r="BR86" i="2"/>
  <c r="BZ86" i="2"/>
  <c r="CB86" i="2"/>
  <c r="CH86" i="2"/>
  <c r="CI86" i="2"/>
  <c r="CJ86" i="2"/>
  <c r="AG87" i="2"/>
  <c r="AP87" i="2"/>
  <c r="AT87" i="2"/>
  <c r="BB87" i="2"/>
  <c r="CB87" i="2"/>
  <c r="CH87" i="2"/>
  <c r="CI87" i="2"/>
  <c r="CJ87" i="2"/>
  <c r="AG88" i="2"/>
  <c r="AP88" i="2"/>
  <c r="AT88" i="2"/>
  <c r="BB88" i="2"/>
  <c r="BR88" i="2"/>
  <c r="BZ88" i="2"/>
  <c r="CB88" i="2"/>
  <c r="CH88" i="2"/>
  <c r="CI88" i="2"/>
  <c r="CJ88" i="2"/>
  <c r="AG89" i="2"/>
  <c r="AP89" i="2"/>
  <c r="AT89" i="2"/>
  <c r="BB89" i="2"/>
  <c r="BR89" i="2"/>
  <c r="BZ89" i="2"/>
  <c r="CB89" i="2"/>
  <c r="CH89" i="2"/>
  <c r="CI89" i="2"/>
  <c r="CJ89" i="2"/>
  <c r="AG90" i="2"/>
  <c r="AP90" i="2"/>
  <c r="AT90" i="2"/>
  <c r="BB90" i="2"/>
  <c r="BR90" i="2"/>
  <c r="BZ90" i="2"/>
  <c r="CB90" i="2"/>
  <c r="CH90" i="2"/>
  <c r="CI90" i="2"/>
  <c r="CJ90" i="2"/>
  <c r="AG91" i="2"/>
  <c r="AP91" i="2"/>
  <c r="AT91" i="2"/>
  <c r="BB91" i="2"/>
  <c r="BR91" i="2"/>
  <c r="CB91" i="2"/>
  <c r="CH91" i="2"/>
  <c r="CI91" i="2"/>
  <c r="CJ91" i="2"/>
  <c r="AG92" i="2"/>
  <c r="AP92" i="2"/>
  <c r="AT92" i="2"/>
  <c r="BB92" i="2"/>
  <c r="BR92" i="2"/>
  <c r="BZ92" i="2"/>
  <c r="CB92" i="2"/>
  <c r="CH92" i="2"/>
  <c r="CI92" i="2"/>
  <c r="CJ92" i="2"/>
  <c r="AG93" i="2"/>
  <c r="AP93" i="2"/>
  <c r="AT93" i="2"/>
  <c r="BB93" i="2"/>
  <c r="BR93" i="2"/>
  <c r="BZ93" i="2"/>
  <c r="CB93" i="2"/>
  <c r="CH93" i="2"/>
  <c r="CI93" i="2"/>
  <c r="CJ93" i="2"/>
  <c r="CJ95" i="2"/>
  <c r="G10" i="66"/>
  <c r="DS10" i="66"/>
  <c r="EN10" i="66"/>
  <c r="EO10" i="66"/>
  <c r="EP10" i="66"/>
  <c r="EQ10" i="66"/>
  <c r="ER10" i="66"/>
  <c r="ES10" i="66"/>
  <c r="ET10" i="66"/>
  <c r="EU10" i="66"/>
  <c r="EV10" i="66"/>
  <c r="EW10" i="66"/>
  <c r="EX10" i="66"/>
  <c r="EY10" i="66"/>
  <c r="EZ10" i="66"/>
  <c r="FA10" i="66"/>
  <c r="FB10" i="66"/>
  <c r="FC10" i="66"/>
  <c r="FD10" i="66"/>
  <c r="FE10" i="66"/>
  <c r="G11" i="66"/>
  <c r="DS11" i="66"/>
  <c r="EN11" i="66"/>
  <c r="EO11" i="66"/>
  <c r="EP11" i="66"/>
  <c r="EQ11" i="66"/>
  <c r="ER11" i="66"/>
  <c r="ES11" i="66"/>
  <c r="ET11" i="66"/>
  <c r="EU11" i="66"/>
  <c r="EV11" i="66"/>
  <c r="EW11" i="66"/>
  <c r="EX11" i="66"/>
  <c r="EY11" i="66"/>
  <c r="EZ11" i="66"/>
  <c r="FA11" i="66"/>
  <c r="FB11" i="66"/>
  <c r="FC11" i="66"/>
  <c r="FD11" i="66"/>
  <c r="FE11" i="66"/>
  <c r="G12" i="66"/>
  <c r="DS12" i="66"/>
  <c r="EN12" i="66"/>
  <c r="EO12" i="66"/>
  <c r="EP12" i="66"/>
  <c r="EQ12" i="66"/>
  <c r="ER12" i="66"/>
  <c r="ES12" i="66"/>
  <c r="ET12" i="66"/>
  <c r="EU12" i="66"/>
  <c r="EV12" i="66"/>
  <c r="EW12" i="66"/>
  <c r="EX12" i="66"/>
  <c r="EY12" i="66"/>
  <c r="EZ12" i="66"/>
  <c r="FA12" i="66"/>
  <c r="FB12" i="66"/>
  <c r="FC12" i="66"/>
  <c r="FD12" i="66"/>
  <c r="FE12" i="66"/>
  <c r="G13" i="66"/>
  <c r="DS13" i="66"/>
  <c r="EN13" i="66"/>
  <c r="EO13" i="66"/>
  <c r="EP13" i="66"/>
  <c r="EQ13" i="66"/>
  <c r="ER13" i="66"/>
  <c r="ES13" i="66"/>
  <c r="ET13" i="66"/>
  <c r="EU13" i="66"/>
  <c r="EV13" i="66"/>
  <c r="EW13" i="66"/>
  <c r="EX13" i="66"/>
  <c r="EY13" i="66"/>
  <c r="EZ13" i="66"/>
  <c r="FA13" i="66"/>
  <c r="FB13" i="66"/>
  <c r="FC13" i="66"/>
  <c r="FD13" i="66"/>
  <c r="FE13" i="66"/>
  <c r="G14" i="66"/>
  <c r="DS14" i="66"/>
  <c r="EN14" i="66"/>
  <c r="EO14" i="66"/>
  <c r="EP14" i="66"/>
  <c r="EQ14" i="66"/>
  <c r="ER14" i="66"/>
  <c r="ES14" i="66"/>
  <c r="ET14" i="66"/>
  <c r="EU14" i="66"/>
  <c r="EV14" i="66"/>
  <c r="EW14" i="66"/>
  <c r="EX14" i="66"/>
  <c r="EY14" i="66"/>
  <c r="EZ14" i="66"/>
  <c r="FA14" i="66"/>
  <c r="FB14" i="66"/>
  <c r="FC14" i="66"/>
  <c r="FD14" i="66"/>
  <c r="FE14" i="66"/>
  <c r="G15" i="66"/>
  <c r="DS15" i="66"/>
  <c r="EN15" i="66"/>
  <c r="EO15" i="66"/>
  <c r="EP15" i="66"/>
  <c r="EQ15" i="66"/>
  <c r="ER15" i="66"/>
  <c r="ES15" i="66"/>
  <c r="ET15" i="66"/>
  <c r="EU15" i="66"/>
  <c r="EV15" i="66"/>
  <c r="EW15" i="66"/>
  <c r="EX15" i="66"/>
  <c r="EY15" i="66"/>
  <c r="EZ15" i="66"/>
  <c r="FA15" i="66"/>
  <c r="FB15" i="66"/>
  <c r="FC15" i="66"/>
  <c r="FD15" i="66"/>
  <c r="FE15" i="66"/>
  <c r="G16" i="66"/>
  <c r="DS16" i="66"/>
  <c r="EN16" i="66"/>
  <c r="EO16" i="66"/>
  <c r="EP16" i="66"/>
  <c r="EQ16" i="66"/>
  <c r="ER16" i="66"/>
  <c r="ES16" i="66"/>
  <c r="ET16" i="66"/>
  <c r="EU16" i="66"/>
  <c r="EV16" i="66"/>
  <c r="EW16" i="66"/>
  <c r="EX16" i="66"/>
  <c r="EY16" i="66"/>
  <c r="EZ16" i="66"/>
  <c r="FA16" i="66"/>
  <c r="FB16" i="66"/>
  <c r="FC16" i="66"/>
  <c r="FD16" i="66"/>
  <c r="FE16" i="66"/>
  <c r="G17" i="66"/>
  <c r="DS17" i="66"/>
  <c r="EN17" i="66"/>
  <c r="EO17" i="66"/>
  <c r="EP17" i="66"/>
  <c r="EQ17" i="66"/>
  <c r="ER17" i="66"/>
  <c r="ES17" i="66"/>
  <c r="ET17" i="66"/>
  <c r="EU17" i="66"/>
  <c r="EV17" i="66"/>
  <c r="EW17" i="66"/>
  <c r="EX17" i="66"/>
  <c r="EY17" i="66"/>
  <c r="EZ17" i="66"/>
  <c r="FA17" i="66"/>
  <c r="FB17" i="66"/>
  <c r="FC17" i="66"/>
  <c r="FD17" i="66"/>
  <c r="FE17" i="66"/>
  <c r="G18" i="66"/>
  <c r="DS18" i="66"/>
  <c r="EN18" i="66"/>
  <c r="EO18" i="66"/>
  <c r="EP18" i="66"/>
  <c r="EQ18" i="66"/>
  <c r="ER18" i="66"/>
  <c r="ES18" i="66"/>
  <c r="ET18" i="66"/>
  <c r="EU18" i="66"/>
  <c r="EV18" i="66"/>
  <c r="EW18" i="66"/>
  <c r="EX18" i="66"/>
  <c r="EY18" i="66"/>
  <c r="EZ18" i="66"/>
  <c r="FA18" i="66"/>
  <c r="FB18" i="66"/>
  <c r="FC18" i="66"/>
  <c r="FD18" i="66"/>
  <c r="FE18" i="66"/>
  <c r="G19" i="66"/>
  <c r="DS19" i="66"/>
  <c r="EN19" i="66"/>
  <c r="EO19" i="66"/>
  <c r="EP19" i="66"/>
  <c r="EQ19" i="66"/>
  <c r="ER19" i="66"/>
  <c r="ES19" i="66"/>
  <c r="ET19" i="66"/>
  <c r="EU19" i="66"/>
  <c r="EV19" i="66"/>
  <c r="EW19" i="66"/>
  <c r="EX19" i="66"/>
  <c r="EY19" i="66"/>
  <c r="EZ19" i="66"/>
  <c r="FA19" i="66"/>
  <c r="FB19" i="66"/>
  <c r="FC19" i="66"/>
  <c r="FD19" i="66"/>
  <c r="FE19" i="66"/>
  <c r="G20" i="66"/>
  <c r="DS20" i="66"/>
  <c r="EN20" i="66"/>
  <c r="EO20" i="66"/>
  <c r="EP20" i="66"/>
  <c r="EQ20" i="66"/>
  <c r="ER20" i="66"/>
  <c r="ES20" i="66"/>
  <c r="ET20" i="66"/>
  <c r="EU20" i="66"/>
  <c r="EV20" i="66"/>
  <c r="EW20" i="66"/>
  <c r="EX20" i="66"/>
  <c r="EY20" i="66"/>
  <c r="EZ20" i="66"/>
  <c r="FA20" i="66"/>
  <c r="FB20" i="66"/>
  <c r="FC20" i="66"/>
  <c r="FD20" i="66"/>
  <c r="FE20" i="66"/>
  <c r="G21" i="66"/>
  <c r="DS21" i="66"/>
  <c r="EN21" i="66"/>
  <c r="EO21" i="66"/>
  <c r="EP21" i="66"/>
  <c r="EQ21" i="66"/>
  <c r="ER21" i="66"/>
  <c r="ES21" i="66"/>
  <c r="ET21" i="66"/>
  <c r="EU21" i="66"/>
  <c r="EV21" i="66"/>
  <c r="EW21" i="66"/>
  <c r="EX21" i="66"/>
  <c r="EY21" i="66"/>
  <c r="EZ21" i="66"/>
  <c r="FA21" i="66"/>
  <c r="FB21" i="66"/>
  <c r="FC21" i="66"/>
  <c r="FD21" i="66"/>
  <c r="FE21" i="66"/>
  <c r="G22" i="66"/>
  <c r="DS22" i="66"/>
  <c r="EN22" i="66"/>
  <c r="EO22" i="66"/>
  <c r="EP22" i="66"/>
  <c r="EQ22" i="66"/>
  <c r="ER22" i="66"/>
  <c r="ES22" i="66"/>
  <c r="ET22" i="66"/>
  <c r="EU22" i="66"/>
  <c r="EV22" i="66"/>
  <c r="EW22" i="66"/>
  <c r="EX22" i="66"/>
  <c r="EY22" i="66"/>
  <c r="EZ22" i="66"/>
  <c r="FA22" i="66"/>
  <c r="FB22" i="66"/>
  <c r="FC22" i="66"/>
  <c r="FD22" i="66"/>
  <c r="FE22" i="66"/>
  <c r="G23" i="66"/>
  <c r="DS23" i="66"/>
  <c r="EN23" i="66"/>
  <c r="EO23" i="66"/>
  <c r="EP23" i="66"/>
  <c r="EQ23" i="66"/>
  <c r="ER23" i="66"/>
  <c r="ES23" i="66"/>
  <c r="ET23" i="66"/>
  <c r="EU23" i="66"/>
  <c r="EV23" i="66"/>
  <c r="EW23" i="66"/>
  <c r="EX23" i="66"/>
  <c r="EY23" i="66"/>
  <c r="EZ23" i="66"/>
  <c r="FA23" i="66"/>
  <c r="FB23" i="66"/>
  <c r="FC23" i="66"/>
  <c r="FD23" i="66"/>
  <c r="FE23" i="66"/>
  <c r="G24" i="66"/>
  <c r="DS24" i="66"/>
  <c r="EN24" i="66"/>
  <c r="EO24" i="66"/>
  <c r="EP24" i="66"/>
  <c r="EQ24" i="66"/>
  <c r="ER24" i="66"/>
  <c r="ES24" i="66"/>
  <c r="ET24" i="66"/>
  <c r="EU24" i="66"/>
  <c r="EV24" i="66"/>
  <c r="EW24" i="66"/>
  <c r="EX24" i="66"/>
  <c r="EY24" i="66"/>
  <c r="EZ24" i="66"/>
  <c r="FA24" i="66"/>
  <c r="FB24" i="66"/>
  <c r="FC24" i="66"/>
  <c r="FD24" i="66"/>
  <c r="FE24" i="66"/>
  <c r="G25" i="66"/>
  <c r="DS25" i="66"/>
  <c r="EN25" i="66"/>
  <c r="EO25" i="66"/>
  <c r="EP25" i="66"/>
  <c r="EQ25" i="66"/>
  <c r="ER25" i="66"/>
  <c r="ES25" i="66"/>
  <c r="ET25" i="66"/>
  <c r="EU25" i="66"/>
  <c r="EV25" i="66"/>
  <c r="EW25" i="66"/>
  <c r="EX25" i="66"/>
  <c r="EY25" i="66"/>
  <c r="EZ25" i="66"/>
  <c r="FA25" i="66"/>
  <c r="FB25" i="66"/>
  <c r="FC25" i="66"/>
  <c r="FD25" i="66"/>
  <c r="FE25" i="66"/>
  <c r="G26" i="66"/>
  <c r="DS26" i="66"/>
  <c r="EN26" i="66"/>
  <c r="EO26" i="66"/>
  <c r="EP26" i="66"/>
  <c r="EQ26" i="66"/>
  <c r="ER26" i="66"/>
  <c r="ES26" i="66"/>
  <c r="ET26" i="66"/>
  <c r="EU26" i="66"/>
  <c r="EV26" i="66"/>
  <c r="EW26" i="66"/>
  <c r="EX26" i="66"/>
  <c r="EY26" i="66"/>
  <c r="EZ26" i="66"/>
  <c r="FA26" i="66"/>
  <c r="FB26" i="66"/>
  <c r="FC26" i="66"/>
  <c r="FD26" i="66"/>
  <c r="FE26" i="66"/>
  <c r="G27" i="66"/>
  <c r="DS27" i="66"/>
  <c r="EN27" i="66"/>
  <c r="EO27" i="66"/>
  <c r="EP27" i="66"/>
  <c r="EQ27" i="66"/>
  <c r="ER27" i="66"/>
  <c r="ES27" i="66"/>
  <c r="ET27" i="66"/>
  <c r="EU27" i="66"/>
  <c r="EV27" i="66"/>
  <c r="EW27" i="66"/>
  <c r="EX27" i="66"/>
  <c r="EY27" i="66"/>
  <c r="EZ27" i="66"/>
  <c r="FA27" i="66"/>
  <c r="FB27" i="66"/>
  <c r="FC27" i="66"/>
  <c r="FD27" i="66"/>
  <c r="FE27" i="66"/>
  <c r="G28" i="66"/>
  <c r="DS28" i="66"/>
  <c r="EN28" i="66"/>
  <c r="EO28" i="66"/>
  <c r="EP28" i="66"/>
  <c r="EQ28" i="66"/>
  <c r="ER28" i="66"/>
  <c r="ES28" i="66"/>
  <c r="ET28" i="66"/>
  <c r="EU28" i="66"/>
  <c r="EV28" i="66"/>
  <c r="EW28" i="66"/>
  <c r="EX28" i="66"/>
  <c r="EY28" i="66"/>
  <c r="EZ28" i="66"/>
  <c r="FA28" i="66"/>
  <c r="FB28" i="66"/>
  <c r="FC28" i="66"/>
  <c r="FD28" i="66"/>
  <c r="FE28" i="66"/>
  <c r="G29" i="66"/>
  <c r="DS29" i="66"/>
  <c r="EN29" i="66"/>
  <c r="EO29" i="66"/>
  <c r="EP29" i="66"/>
  <c r="EQ29" i="66"/>
  <c r="ER29" i="66"/>
  <c r="ES29" i="66"/>
  <c r="ET29" i="66"/>
  <c r="EU29" i="66"/>
  <c r="EV29" i="66"/>
  <c r="EW29" i="66"/>
  <c r="EX29" i="66"/>
  <c r="EY29" i="66"/>
  <c r="EZ29" i="66"/>
  <c r="FA29" i="66"/>
  <c r="FB29" i="66"/>
  <c r="FC29" i="66"/>
  <c r="FD29" i="66"/>
  <c r="FE29" i="66"/>
  <c r="G30" i="66"/>
  <c r="DS30" i="66"/>
  <c r="EN30" i="66"/>
  <c r="EO30" i="66"/>
  <c r="EP30" i="66"/>
  <c r="EQ30" i="66"/>
  <c r="ER30" i="66"/>
  <c r="ES30" i="66"/>
  <c r="ET30" i="66"/>
  <c r="EU30" i="66"/>
  <c r="EV30" i="66"/>
  <c r="EW30" i="66"/>
  <c r="EX30" i="66"/>
  <c r="EY30" i="66"/>
  <c r="EZ30" i="66"/>
  <c r="FA30" i="66"/>
  <c r="FB30" i="66"/>
  <c r="FC30" i="66"/>
  <c r="FD30" i="66"/>
  <c r="FE30" i="66"/>
  <c r="G31" i="66"/>
  <c r="DS31" i="66"/>
  <c r="EN31" i="66"/>
  <c r="EO31" i="66"/>
  <c r="EP31" i="66"/>
  <c r="EQ31" i="66"/>
  <c r="ER31" i="66"/>
  <c r="ES31" i="66"/>
  <c r="ET31" i="66"/>
  <c r="EU31" i="66"/>
  <c r="EV31" i="66"/>
  <c r="EW31" i="66"/>
  <c r="EX31" i="66"/>
  <c r="EY31" i="66"/>
  <c r="EZ31" i="66"/>
  <c r="FA31" i="66"/>
  <c r="FB31" i="66"/>
  <c r="FC31" i="66"/>
  <c r="FD31" i="66"/>
  <c r="FE31" i="66"/>
  <c r="G32" i="66"/>
  <c r="DS32" i="66"/>
  <c r="EN32" i="66"/>
  <c r="EO32" i="66"/>
  <c r="EP32" i="66"/>
  <c r="EQ32" i="66"/>
  <c r="ER32" i="66"/>
  <c r="ES32" i="66"/>
  <c r="ET32" i="66"/>
  <c r="EU32" i="66"/>
  <c r="EV32" i="66"/>
  <c r="EW32" i="66"/>
  <c r="EX32" i="66"/>
  <c r="EY32" i="66"/>
  <c r="EZ32" i="66"/>
  <c r="FA32" i="66"/>
  <c r="FB32" i="66"/>
  <c r="FC32" i="66"/>
  <c r="FD32" i="66"/>
  <c r="FE32" i="66"/>
  <c r="G33" i="66"/>
  <c r="DS33" i="66"/>
  <c r="EN33" i="66"/>
  <c r="EO33" i="66"/>
  <c r="EP33" i="66"/>
  <c r="EQ33" i="66"/>
  <c r="ER33" i="66"/>
  <c r="ES33" i="66"/>
  <c r="ET33" i="66"/>
  <c r="EU33" i="66"/>
  <c r="EV33" i="66"/>
  <c r="EW33" i="66"/>
  <c r="EX33" i="66"/>
  <c r="EY33" i="66"/>
  <c r="EZ33" i="66"/>
  <c r="FA33" i="66"/>
  <c r="FB33" i="66"/>
  <c r="FC33" i="66"/>
  <c r="FD33" i="66"/>
  <c r="FE33" i="66"/>
  <c r="G34" i="66"/>
  <c r="DS34" i="66"/>
  <c r="EN34" i="66"/>
  <c r="EO34" i="66"/>
  <c r="EP34" i="66"/>
  <c r="EQ34" i="66"/>
  <c r="ER34" i="66"/>
  <c r="ES34" i="66"/>
  <c r="ET34" i="66"/>
  <c r="EU34" i="66"/>
  <c r="EV34" i="66"/>
  <c r="EW34" i="66"/>
  <c r="EX34" i="66"/>
  <c r="EY34" i="66"/>
  <c r="EZ34" i="66"/>
  <c r="FA34" i="66"/>
  <c r="FB34" i="66"/>
  <c r="FC34" i="66"/>
  <c r="FD34" i="66"/>
  <c r="FE34" i="66"/>
  <c r="G35" i="66"/>
  <c r="DS35" i="66"/>
  <c r="EN35" i="66"/>
  <c r="EO35" i="66"/>
  <c r="EP35" i="66"/>
  <c r="EQ35" i="66"/>
  <c r="ER35" i="66"/>
  <c r="ES35" i="66"/>
  <c r="ET35" i="66"/>
  <c r="EU35" i="66"/>
  <c r="EV35" i="66"/>
  <c r="EW35" i="66"/>
  <c r="EX35" i="66"/>
  <c r="EY35" i="66"/>
  <c r="EZ35" i="66"/>
  <c r="FA35" i="66"/>
  <c r="FB35" i="66"/>
  <c r="FC35" i="66"/>
  <c r="FD35" i="66"/>
  <c r="FE35" i="66"/>
  <c r="G36" i="66"/>
  <c r="DS36" i="66"/>
  <c r="EN36" i="66"/>
  <c r="EO36" i="66"/>
  <c r="EP36" i="66"/>
  <c r="EQ36" i="66"/>
  <c r="ER36" i="66"/>
  <c r="ES36" i="66"/>
  <c r="ET36" i="66"/>
  <c r="EU36" i="66"/>
  <c r="EV36" i="66"/>
  <c r="EW36" i="66"/>
  <c r="EX36" i="66"/>
  <c r="EY36" i="66"/>
  <c r="EZ36" i="66"/>
  <c r="FA36" i="66"/>
  <c r="FB36" i="66"/>
  <c r="FC36" i="66"/>
  <c r="FD36" i="66"/>
  <c r="FE36" i="66"/>
  <c r="G37" i="66"/>
  <c r="DS37" i="66"/>
  <c r="EN37" i="66"/>
  <c r="EO37" i="66"/>
  <c r="EP37" i="66"/>
  <c r="EQ37" i="66"/>
  <c r="ER37" i="66"/>
  <c r="ES37" i="66"/>
  <c r="ET37" i="66"/>
  <c r="EU37" i="66"/>
  <c r="EV37" i="66"/>
  <c r="EW37" i="66"/>
  <c r="EX37" i="66"/>
  <c r="EY37" i="66"/>
  <c r="EZ37" i="66"/>
  <c r="FA37" i="66"/>
  <c r="FB37" i="66"/>
  <c r="FC37" i="66"/>
  <c r="FD37" i="66"/>
  <c r="FE37" i="66"/>
  <c r="G38" i="66"/>
  <c r="DS38" i="66"/>
  <c r="EN38" i="66"/>
  <c r="EO38" i="66"/>
  <c r="EP38" i="66"/>
  <c r="EQ38" i="66"/>
  <c r="ER38" i="66"/>
  <c r="ES38" i="66"/>
  <c r="ET38" i="66"/>
  <c r="EU38" i="66"/>
  <c r="EV38" i="66"/>
  <c r="EW38" i="66"/>
  <c r="EX38" i="66"/>
  <c r="EY38" i="66"/>
  <c r="EZ38" i="66"/>
  <c r="FA38" i="66"/>
  <c r="FB38" i="66"/>
  <c r="FC38" i="66"/>
  <c r="FD38" i="66"/>
  <c r="FE38" i="66"/>
  <c r="G39" i="66"/>
  <c r="DS39" i="66"/>
  <c r="EN39" i="66"/>
  <c r="EO39" i="66"/>
  <c r="EP39" i="66"/>
  <c r="EQ39" i="66"/>
  <c r="ER39" i="66"/>
  <c r="ES39" i="66"/>
  <c r="ET39" i="66"/>
  <c r="EU39" i="66"/>
  <c r="EV39" i="66"/>
  <c r="EW39" i="66"/>
  <c r="EX39" i="66"/>
  <c r="EY39" i="66"/>
  <c r="EZ39" i="66"/>
  <c r="FA39" i="66"/>
  <c r="FB39" i="66"/>
  <c r="FC39" i="66"/>
  <c r="FD39" i="66"/>
  <c r="FE39" i="66"/>
  <c r="G40" i="66"/>
  <c r="DS40" i="66"/>
  <c r="EN40" i="66"/>
  <c r="EO40" i="66"/>
  <c r="EP40" i="66"/>
  <c r="EQ40" i="66"/>
  <c r="ER40" i="66"/>
  <c r="ES40" i="66"/>
  <c r="ET40" i="66"/>
  <c r="EU40" i="66"/>
  <c r="EV40" i="66"/>
  <c r="EW40" i="66"/>
  <c r="EX40" i="66"/>
  <c r="EY40" i="66"/>
  <c r="EZ40" i="66"/>
  <c r="FA40" i="66"/>
  <c r="FB40" i="66"/>
  <c r="FC40" i="66"/>
  <c r="FD40" i="66"/>
  <c r="FE40" i="66"/>
  <c r="G41" i="66"/>
  <c r="DS41" i="66"/>
  <c r="EN41" i="66"/>
  <c r="EO41" i="66"/>
  <c r="EP41" i="66"/>
  <c r="EQ41" i="66"/>
  <c r="ER41" i="66"/>
  <c r="ES41" i="66"/>
  <c r="ET41" i="66"/>
  <c r="EU41" i="66"/>
  <c r="EV41" i="66"/>
  <c r="EW41" i="66"/>
  <c r="EX41" i="66"/>
  <c r="EY41" i="66"/>
  <c r="EZ41" i="66"/>
  <c r="FA41" i="66"/>
  <c r="FB41" i="66"/>
  <c r="FC41" i="66"/>
  <c r="FD41" i="66"/>
  <c r="FE41" i="66"/>
  <c r="G42" i="66"/>
  <c r="DS42" i="66"/>
  <c r="EN42" i="66"/>
  <c r="EO42" i="66"/>
  <c r="EP42" i="66"/>
  <c r="EQ42" i="66"/>
  <c r="ER42" i="66"/>
  <c r="ES42" i="66"/>
  <c r="ET42" i="66"/>
  <c r="EU42" i="66"/>
  <c r="EV42" i="66"/>
  <c r="EW42" i="66"/>
  <c r="EX42" i="66"/>
  <c r="EY42" i="66"/>
  <c r="EZ42" i="66"/>
  <c r="FA42" i="66"/>
  <c r="FB42" i="66"/>
  <c r="FC42" i="66"/>
  <c r="FD42" i="66"/>
  <c r="FE42" i="66"/>
  <c r="G43" i="66"/>
  <c r="DS43" i="66"/>
  <c r="EN43" i="66"/>
  <c r="EO43" i="66"/>
  <c r="EP43" i="66"/>
  <c r="EQ43" i="66"/>
  <c r="ER43" i="66"/>
  <c r="ES43" i="66"/>
  <c r="ET43" i="66"/>
  <c r="EU43" i="66"/>
  <c r="EV43" i="66"/>
  <c r="EW43" i="66"/>
  <c r="EX43" i="66"/>
  <c r="EY43" i="66"/>
  <c r="EZ43" i="66"/>
  <c r="FA43" i="66"/>
  <c r="FB43" i="66"/>
  <c r="FC43" i="66"/>
  <c r="FD43" i="66"/>
  <c r="FE43" i="66"/>
  <c r="G44" i="66"/>
  <c r="DS44" i="66"/>
  <c r="EN44" i="66"/>
  <c r="EO44" i="66"/>
  <c r="EP44" i="66"/>
  <c r="EQ44" i="66"/>
  <c r="ER44" i="66"/>
  <c r="ES44" i="66"/>
  <c r="ET44" i="66"/>
  <c r="EU44" i="66"/>
  <c r="EV44" i="66"/>
  <c r="EW44" i="66"/>
  <c r="EX44" i="66"/>
  <c r="EY44" i="66"/>
  <c r="EZ44" i="66"/>
  <c r="FA44" i="66"/>
  <c r="FB44" i="66"/>
  <c r="FC44" i="66"/>
  <c r="FD44" i="66"/>
  <c r="FE44" i="66"/>
  <c r="G45" i="66"/>
  <c r="DS45" i="66"/>
  <c r="EN45" i="66"/>
  <c r="EO45" i="66"/>
  <c r="EP45" i="66"/>
  <c r="EQ45" i="66"/>
  <c r="ER45" i="66"/>
  <c r="ES45" i="66"/>
  <c r="ET45" i="66"/>
  <c r="EU45" i="66"/>
  <c r="EV45" i="66"/>
  <c r="EW45" i="66"/>
  <c r="EX45" i="66"/>
  <c r="EY45" i="66"/>
  <c r="EZ45" i="66"/>
  <c r="FA45" i="66"/>
  <c r="FB45" i="66"/>
  <c r="FC45" i="66"/>
  <c r="FD45" i="66"/>
  <c r="FE45" i="66"/>
  <c r="G46" i="66"/>
  <c r="DS46" i="66"/>
  <c r="EN46" i="66"/>
  <c r="EO46" i="66"/>
  <c r="EP46" i="66"/>
  <c r="EQ46" i="66"/>
  <c r="ER46" i="66"/>
  <c r="ES46" i="66"/>
  <c r="ET46" i="66"/>
  <c r="EU46" i="66"/>
  <c r="EV46" i="66"/>
  <c r="EW46" i="66"/>
  <c r="EX46" i="66"/>
  <c r="EY46" i="66"/>
  <c r="EZ46" i="66"/>
  <c r="FA46" i="66"/>
  <c r="FB46" i="66"/>
  <c r="FC46" i="66"/>
  <c r="FD46" i="66"/>
  <c r="FE46" i="66"/>
  <c r="G47" i="66"/>
  <c r="DS47" i="66"/>
  <c r="EN47" i="66"/>
  <c r="EO47" i="66"/>
  <c r="EP47" i="66"/>
  <c r="EQ47" i="66"/>
  <c r="ER47" i="66"/>
  <c r="ES47" i="66"/>
  <c r="ET47" i="66"/>
  <c r="EU47" i="66"/>
  <c r="EV47" i="66"/>
  <c r="EW47" i="66"/>
  <c r="EX47" i="66"/>
  <c r="EY47" i="66"/>
  <c r="EZ47" i="66"/>
  <c r="FA47" i="66"/>
  <c r="FB47" i="66"/>
  <c r="FC47" i="66"/>
  <c r="FD47" i="66"/>
  <c r="FE47" i="66"/>
  <c r="G48" i="66"/>
  <c r="DS48" i="66"/>
  <c r="EN48" i="66"/>
  <c r="EO48" i="66"/>
  <c r="EP48" i="66"/>
  <c r="EQ48" i="66"/>
  <c r="ER48" i="66"/>
  <c r="ES48" i="66"/>
  <c r="ET48" i="66"/>
  <c r="EU48" i="66"/>
  <c r="EV48" i="66"/>
  <c r="EW48" i="66"/>
  <c r="EX48" i="66"/>
  <c r="EY48" i="66"/>
  <c r="EZ48" i="66"/>
  <c r="FA48" i="66"/>
  <c r="FB48" i="66"/>
  <c r="FC48" i="66"/>
  <c r="FD48" i="66"/>
  <c r="FE48" i="66"/>
  <c r="G49" i="66"/>
  <c r="DS49" i="66"/>
  <c r="EN49" i="66"/>
  <c r="EO49" i="66"/>
  <c r="EP49" i="66"/>
  <c r="EQ49" i="66"/>
  <c r="ER49" i="66"/>
  <c r="ES49" i="66"/>
  <c r="ET49" i="66"/>
  <c r="EU49" i="66"/>
  <c r="EV49" i="66"/>
  <c r="EW49" i="66"/>
  <c r="EX49" i="66"/>
  <c r="EY49" i="66"/>
  <c r="EZ49" i="66"/>
  <c r="FA49" i="66"/>
  <c r="FB49" i="66"/>
  <c r="FC49" i="66"/>
  <c r="FD49" i="66"/>
  <c r="FE49" i="66"/>
  <c r="G50" i="66"/>
  <c r="DS50" i="66"/>
  <c r="EN50" i="66"/>
  <c r="EO50" i="66"/>
  <c r="EP50" i="66"/>
  <c r="EQ50" i="66"/>
  <c r="ER50" i="66"/>
  <c r="ES50" i="66"/>
  <c r="ET50" i="66"/>
  <c r="EU50" i="66"/>
  <c r="EV50" i="66"/>
  <c r="EW50" i="66"/>
  <c r="EX50" i="66"/>
  <c r="EY50" i="66"/>
  <c r="EZ50" i="66"/>
  <c r="FA50" i="66"/>
  <c r="FB50" i="66"/>
  <c r="FC50" i="66"/>
  <c r="FD50" i="66"/>
  <c r="FE50" i="66"/>
  <c r="G51" i="66"/>
  <c r="DS51" i="66"/>
  <c r="EN51" i="66"/>
  <c r="EO51" i="66"/>
  <c r="EP51" i="66"/>
  <c r="EQ51" i="66"/>
  <c r="ER51" i="66"/>
  <c r="ES51" i="66"/>
  <c r="ET51" i="66"/>
  <c r="EU51" i="66"/>
  <c r="EV51" i="66"/>
  <c r="EW51" i="66"/>
  <c r="EX51" i="66"/>
  <c r="EY51" i="66"/>
  <c r="EZ51" i="66"/>
  <c r="FA51" i="66"/>
  <c r="FB51" i="66"/>
  <c r="FC51" i="66"/>
  <c r="FD51" i="66"/>
  <c r="FE51" i="66"/>
  <c r="G52" i="66"/>
  <c r="DS52" i="66"/>
  <c r="EN52" i="66"/>
  <c r="EO52" i="66"/>
  <c r="EP52" i="66"/>
  <c r="EQ52" i="66"/>
  <c r="ER52" i="66"/>
  <c r="ES52" i="66"/>
  <c r="ET52" i="66"/>
  <c r="EU52" i="66"/>
  <c r="EV52" i="66"/>
  <c r="EW52" i="66"/>
  <c r="EX52" i="66"/>
  <c r="EY52" i="66"/>
  <c r="EZ52" i="66"/>
  <c r="FA52" i="66"/>
  <c r="FB52" i="66"/>
  <c r="FC52" i="66"/>
  <c r="FD52" i="66"/>
  <c r="FE52" i="66"/>
  <c r="G53" i="66"/>
  <c r="DS53" i="66"/>
  <c r="EN53" i="66"/>
  <c r="EO53" i="66"/>
  <c r="EP53" i="66"/>
  <c r="EQ53" i="66"/>
  <c r="ER53" i="66"/>
  <c r="ES53" i="66"/>
  <c r="ET53" i="66"/>
  <c r="EU53" i="66"/>
  <c r="EV53" i="66"/>
  <c r="EW53" i="66"/>
  <c r="EX53" i="66"/>
  <c r="EY53" i="66"/>
  <c r="EZ53" i="66"/>
  <c r="FA53" i="66"/>
  <c r="FB53" i="66"/>
  <c r="FC53" i="66"/>
  <c r="FD53" i="66"/>
  <c r="FE53" i="66"/>
  <c r="G54" i="66"/>
  <c r="DS54" i="66"/>
  <c r="EN54" i="66"/>
  <c r="EO54" i="66"/>
  <c r="EP54" i="66"/>
  <c r="EQ54" i="66"/>
  <c r="ER54" i="66"/>
  <c r="ES54" i="66"/>
  <c r="ET54" i="66"/>
  <c r="EU54" i="66"/>
  <c r="EV54" i="66"/>
  <c r="EW54" i="66"/>
  <c r="EX54" i="66"/>
  <c r="EY54" i="66"/>
  <c r="EZ54" i="66"/>
  <c r="FA54" i="66"/>
  <c r="FB54" i="66"/>
  <c r="FC54" i="66"/>
  <c r="FD54" i="66"/>
  <c r="FE54" i="66"/>
  <c r="G55" i="66"/>
  <c r="DS55" i="66"/>
  <c r="EN55" i="66"/>
  <c r="EO55" i="66"/>
  <c r="EP55" i="66"/>
  <c r="EQ55" i="66"/>
  <c r="ER55" i="66"/>
  <c r="ES55" i="66"/>
  <c r="ET55" i="66"/>
  <c r="EU55" i="66"/>
  <c r="EV55" i="66"/>
  <c r="EW55" i="66"/>
  <c r="EX55" i="66"/>
  <c r="EY55" i="66"/>
  <c r="EZ55" i="66"/>
  <c r="FA55" i="66"/>
  <c r="FB55" i="66"/>
  <c r="FC55" i="66"/>
  <c r="FD55" i="66"/>
  <c r="FE55" i="66"/>
  <c r="G56" i="66"/>
  <c r="DS56" i="66"/>
  <c r="EN56" i="66"/>
  <c r="EO56" i="66"/>
  <c r="EP56" i="66"/>
  <c r="EQ56" i="66"/>
  <c r="ER56" i="66"/>
  <c r="ES56" i="66"/>
  <c r="ET56" i="66"/>
  <c r="EU56" i="66"/>
  <c r="EV56" i="66"/>
  <c r="EW56" i="66"/>
  <c r="EX56" i="66"/>
  <c r="EY56" i="66"/>
  <c r="EZ56" i="66"/>
  <c r="FA56" i="66"/>
  <c r="FB56" i="66"/>
  <c r="FC56" i="66"/>
  <c r="FD56" i="66"/>
  <c r="FE56" i="66"/>
  <c r="G57" i="66"/>
  <c r="DS57" i="66"/>
  <c r="EN57" i="66"/>
  <c r="EO57" i="66"/>
  <c r="EP57" i="66"/>
  <c r="EQ57" i="66"/>
  <c r="ER57" i="66"/>
  <c r="ES57" i="66"/>
  <c r="ET57" i="66"/>
  <c r="EU57" i="66"/>
  <c r="EV57" i="66"/>
  <c r="EW57" i="66"/>
  <c r="EX57" i="66"/>
  <c r="EY57" i="66"/>
  <c r="EZ57" i="66"/>
  <c r="FA57" i="66"/>
  <c r="FB57" i="66"/>
  <c r="FC57" i="66"/>
  <c r="FD57" i="66"/>
  <c r="FE57" i="66"/>
  <c r="G58" i="66"/>
  <c r="DS58" i="66"/>
  <c r="EN58" i="66"/>
  <c r="EO58" i="66"/>
  <c r="EP58" i="66"/>
  <c r="EQ58" i="66"/>
  <c r="ER58" i="66"/>
  <c r="ES58" i="66"/>
  <c r="ET58" i="66"/>
  <c r="EU58" i="66"/>
  <c r="EV58" i="66"/>
  <c r="EW58" i="66"/>
  <c r="EX58" i="66"/>
  <c r="EY58" i="66"/>
  <c r="EZ58" i="66"/>
  <c r="FA58" i="66"/>
  <c r="FB58" i="66"/>
  <c r="FC58" i="66"/>
  <c r="FD58" i="66"/>
  <c r="FE58" i="66"/>
  <c r="G59" i="66"/>
  <c r="DS59" i="66"/>
  <c r="EN59" i="66"/>
  <c r="EO59" i="66"/>
  <c r="EP59" i="66"/>
  <c r="EQ59" i="66"/>
  <c r="ER59" i="66"/>
  <c r="ES59" i="66"/>
  <c r="ET59" i="66"/>
  <c r="EU59" i="66"/>
  <c r="EV59" i="66"/>
  <c r="EW59" i="66"/>
  <c r="EX59" i="66"/>
  <c r="EY59" i="66"/>
  <c r="EZ59" i="66"/>
  <c r="FA59" i="66"/>
  <c r="FB59" i="66"/>
  <c r="FC59" i="66"/>
  <c r="FD59" i="66"/>
  <c r="FE59" i="66"/>
  <c r="E60" i="66"/>
  <c r="F60" i="66"/>
  <c r="G60" i="66"/>
  <c r="I60" i="66"/>
  <c r="AB60" i="66"/>
  <c r="AD60" i="66"/>
  <c r="AE60" i="66"/>
  <c r="AF60" i="66"/>
  <c r="AG60" i="66"/>
  <c r="AH60" i="66"/>
  <c r="AI60" i="66"/>
  <c r="AJ60" i="66"/>
  <c r="AK60" i="66"/>
  <c r="AL60" i="66"/>
  <c r="AM60" i="66"/>
  <c r="AN60" i="66"/>
  <c r="AO60" i="66"/>
  <c r="AP60" i="66"/>
  <c r="AQ60" i="66"/>
  <c r="AR60" i="66"/>
  <c r="AS60" i="66"/>
  <c r="AT60" i="66"/>
  <c r="AW60" i="66"/>
  <c r="AX60" i="66"/>
  <c r="AY60" i="66"/>
  <c r="AZ60" i="66"/>
  <c r="BA60" i="66"/>
  <c r="BB60" i="66"/>
  <c r="BC60" i="66"/>
  <c r="BD60" i="66"/>
  <c r="BE60" i="66"/>
  <c r="BF60" i="66"/>
  <c r="BG60" i="66"/>
  <c r="BH60" i="66"/>
  <c r="BI60" i="66"/>
  <c r="BJ60" i="66"/>
  <c r="BK60" i="66"/>
  <c r="BL60" i="66"/>
  <c r="BM60" i="66"/>
  <c r="BP60" i="66"/>
  <c r="BQ60" i="66"/>
  <c r="BR60" i="66"/>
  <c r="BS60" i="66"/>
  <c r="BT60" i="66"/>
  <c r="BU60" i="66"/>
  <c r="BV60" i="66"/>
  <c r="BW60" i="66"/>
  <c r="BX60" i="66"/>
  <c r="BY60" i="66"/>
  <c r="BZ60" i="66"/>
  <c r="CA60" i="66"/>
  <c r="CB60" i="66"/>
  <c r="CC60" i="66"/>
  <c r="CD60" i="66"/>
  <c r="CE60" i="66"/>
  <c r="CF60" i="66"/>
  <c r="CI60" i="66"/>
  <c r="CJ60" i="66"/>
  <c r="CK60" i="66"/>
  <c r="CL60" i="66"/>
  <c r="CM60" i="66"/>
  <c r="CN60" i="66"/>
  <c r="CO60" i="66"/>
  <c r="CP60" i="66"/>
  <c r="CQ60" i="66"/>
  <c r="CR60" i="66"/>
  <c r="CS60" i="66"/>
  <c r="CT60" i="66"/>
  <c r="CU60" i="66"/>
  <c r="CV60" i="66"/>
  <c r="CW60" i="66"/>
  <c r="CX60" i="66"/>
  <c r="CY60" i="66"/>
  <c r="DB60" i="66"/>
  <c r="DC60" i="66"/>
  <c r="DD60" i="66"/>
  <c r="DE60" i="66"/>
  <c r="DF60" i="66"/>
  <c r="DG60" i="66"/>
  <c r="DH60" i="66"/>
  <c r="DI60" i="66"/>
  <c r="DJ60" i="66"/>
  <c r="DK60" i="66"/>
  <c r="DL60" i="66"/>
  <c r="DM60" i="66"/>
  <c r="DN60" i="66"/>
  <c r="DO60" i="66"/>
  <c r="DP60" i="66"/>
  <c r="DQ60" i="66"/>
  <c r="DR60" i="66"/>
  <c r="DS60" i="66"/>
  <c r="EN60" i="66"/>
  <c r="EO60" i="66"/>
  <c r="EP60" i="66"/>
  <c r="EQ60" i="66"/>
  <c r="ER60" i="66"/>
  <c r="ES60" i="66"/>
  <c r="ET60" i="66"/>
  <c r="EU60" i="66"/>
  <c r="EV60" i="66"/>
  <c r="EW60" i="66"/>
  <c r="EX60" i="66"/>
  <c r="EY60" i="66"/>
  <c r="EZ60" i="66"/>
  <c r="FA60" i="66"/>
  <c r="FB60" i="66"/>
  <c r="FC60" i="66"/>
  <c r="FD60" i="66"/>
  <c r="FE60" i="66"/>
  <c r="FG60" i="66"/>
  <c r="FH60" i="66"/>
  <c r="FJ60" i="66"/>
  <c r="AB61" i="66"/>
  <c r="G69" i="66"/>
  <c r="DS69" i="66"/>
  <c r="EN69" i="66"/>
  <c r="EO69" i="66"/>
  <c r="EP69" i="66"/>
  <c r="EQ69" i="66"/>
  <c r="ER69" i="66"/>
  <c r="ES69" i="66"/>
  <c r="ET69" i="66"/>
  <c r="EU69" i="66"/>
  <c r="EV69" i="66"/>
  <c r="EW69" i="66"/>
  <c r="EX69" i="66"/>
  <c r="EY69" i="66"/>
  <c r="EZ69" i="66"/>
  <c r="FA69" i="66"/>
  <c r="FB69" i="66"/>
  <c r="FC69" i="66"/>
  <c r="FD69" i="66"/>
  <c r="FE69" i="66"/>
  <c r="FJ69" i="66"/>
  <c r="FK69" i="66"/>
  <c r="FL69" i="66"/>
  <c r="G70" i="66"/>
  <c r="DS70" i="66"/>
  <c r="EN70" i="66"/>
  <c r="EO70" i="66"/>
  <c r="EP70" i="66"/>
  <c r="EQ70" i="66"/>
  <c r="ER70" i="66"/>
  <c r="ES70" i="66"/>
  <c r="ET70" i="66"/>
  <c r="EU70" i="66"/>
  <c r="EV70" i="66"/>
  <c r="EW70" i="66"/>
  <c r="EX70" i="66"/>
  <c r="EY70" i="66"/>
  <c r="EZ70" i="66"/>
  <c r="FA70" i="66"/>
  <c r="FB70" i="66"/>
  <c r="FC70" i="66"/>
  <c r="FD70" i="66"/>
  <c r="FE70" i="66"/>
  <c r="FJ70" i="66"/>
  <c r="FK70" i="66"/>
  <c r="FL70" i="66"/>
  <c r="G71" i="66"/>
  <c r="DS71" i="66"/>
  <c r="EN71" i="66"/>
  <c r="EO71" i="66"/>
  <c r="EP71" i="66"/>
  <c r="EQ71" i="66"/>
  <c r="ER71" i="66"/>
  <c r="ES71" i="66"/>
  <c r="ET71" i="66"/>
  <c r="EU71" i="66"/>
  <c r="EV71" i="66"/>
  <c r="EW71" i="66"/>
  <c r="EX71" i="66"/>
  <c r="EY71" i="66"/>
  <c r="EZ71" i="66"/>
  <c r="FA71" i="66"/>
  <c r="FB71" i="66"/>
  <c r="FC71" i="66"/>
  <c r="FD71" i="66"/>
  <c r="FE71" i="66"/>
  <c r="FJ71" i="66"/>
  <c r="FK71" i="66"/>
  <c r="FL71" i="66"/>
  <c r="G72" i="66"/>
  <c r="DS72" i="66"/>
  <c r="EN72" i="66"/>
  <c r="EO72" i="66"/>
  <c r="EP72" i="66"/>
  <c r="EQ72" i="66"/>
  <c r="ER72" i="66"/>
  <c r="ES72" i="66"/>
  <c r="ET72" i="66"/>
  <c r="EU72" i="66"/>
  <c r="EV72" i="66"/>
  <c r="EW72" i="66"/>
  <c r="EX72" i="66"/>
  <c r="EY72" i="66"/>
  <c r="EZ72" i="66"/>
  <c r="FA72" i="66"/>
  <c r="FB72" i="66"/>
  <c r="FC72" i="66"/>
  <c r="FD72" i="66"/>
  <c r="FE72" i="66"/>
  <c r="FJ72" i="66"/>
  <c r="FK72" i="66"/>
  <c r="FL72" i="66"/>
  <c r="G73" i="66"/>
  <c r="DS73" i="66"/>
  <c r="EN73" i="66"/>
  <c r="EO73" i="66"/>
  <c r="EP73" i="66"/>
  <c r="EQ73" i="66"/>
  <c r="ER73" i="66"/>
  <c r="ES73" i="66"/>
  <c r="ET73" i="66"/>
  <c r="EU73" i="66"/>
  <c r="EV73" i="66"/>
  <c r="EW73" i="66"/>
  <c r="EX73" i="66"/>
  <c r="EY73" i="66"/>
  <c r="EZ73" i="66"/>
  <c r="FA73" i="66"/>
  <c r="FB73" i="66"/>
  <c r="FC73" i="66"/>
  <c r="FD73" i="66"/>
  <c r="FE73" i="66"/>
  <c r="FJ73" i="66"/>
  <c r="FK73" i="66"/>
  <c r="FL73" i="66"/>
  <c r="G74" i="66"/>
  <c r="DS74" i="66"/>
  <c r="EN74" i="66"/>
  <c r="EO74" i="66"/>
  <c r="EP74" i="66"/>
  <c r="EQ74" i="66"/>
  <c r="ER74" i="66"/>
  <c r="ES74" i="66"/>
  <c r="ET74" i="66"/>
  <c r="EU74" i="66"/>
  <c r="EV74" i="66"/>
  <c r="EW74" i="66"/>
  <c r="EX74" i="66"/>
  <c r="EY74" i="66"/>
  <c r="EZ74" i="66"/>
  <c r="FA74" i="66"/>
  <c r="FB74" i="66"/>
  <c r="FC74" i="66"/>
  <c r="FD74" i="66"/>
  <c r="FE74" i="66"/>
  <c r="FJ74" i="66"/>
  <c r="FK74" i="66"/>
  <c r="FL74" i="66"/>
  <c r="G75" i="66"/>
  <c r="DS75" i="66"/>
  <c r="EN75" i="66"/>
  <c r="EO75" i="66"/>
  <c r="EP75" i="66"/>
  <c r="EQ75" i="66"/>
  <c r="ER75" i="66"/>
  <c r="ES75" i="66"/>
  <c r="ET75" i="66"/>
  <c r="EU75" i="66"/>
  <c r="EV75" i="66"/>
  <c r="EW75" i="66"/>
  <c r="EX75" i="66"/>
  <c r="EY75" i="66"/>
  <c r="EZ75" i="66"/>
  <c r="FA75" i="66"/>
  <c r="FB75" i="66"/>
  <c r="FC75" i="66"/>
  <c r="FD75" i="66"/>
  <c r="FE75" i="66"/>
  <c r="FJ75" i="66"/>
  <c r="FK75" i="66"/>
  <c r="FL75" i="66"/>
  <c r="G76" i="66"/>
  <c r="DS76" i="66"/>
  <c r="EN76" i="66"/>
  <c r="EO76" i="66"/>
  <c r="EP76" i="66"/>
  <c r="EQ76" i="66"/>
  <c r="ER76" i="66"/>
  <c r="ES76" i="66"/>
  <c r="ET76" i="66"/>
  <c r="EU76" i="66"/>
  <c r="EV76" i="66"/>
  <c r="EW76" i="66"/>
  <c r="EX76" i="66"/>
  <c r="EY76" i="66"/>
  <c r="EZ76" i="66"/>
  <c r="FA76" i="66"/>
  <c r="FB76" i="66"/>
  <c r="FC76" i="66"/>
  <c r="FD76" i="66"/>
  <c r="FE76" i="66"/>
  <c r="FJ76" i="66"/>
  <c r="FK76" i="66"/>
  <c r="FL76" i="66"/>
  <c r="G77" i="66"/>
  <c r="DS77" i="66"/>
  <c r="EN77" i="66"/>
  <c r="EO77" i="66"/>
  <c r="EP77" i="66"/>
  <c r="EQ77" i="66"/>
  <c r="ER77" i="66"/>
  <c r="ES77" i="66"/>
  <c r="ET77" i="66"/>
  <c r="EU77" i="66"/>
  <c r="EV77" i="66"/>
  <c r="EW77" i="66"/>
  <c r="EX77" i="66"/>
  <c r="EY77" i="66"/>
  <c r="EZ77" i="66"/>
  <c r="FA77" i="66"/>
  <c r="FB77" i="66"/>
  <c r="FC77" i="66"/>
  <c r="FD77" i="66"/>
  <c r="FE77" i="66"/>
  <c r="FJ77" i="66"/>
  <c r="FK77" i="66"/>
  <c r="FL77" i="66"/>
  <c r="G78" i="66"/>
  <c r="DS78" i="66"/>
  <c r="EN78" i="66"/>
  <c r="EO78" i="66"/>
  <c r="EP78" i="66"/>
  <c r="EQ78" i="66"/>
  <c r="ER78" i="66"/>
  <c r="ES78" i="66"/>
  <c r="ET78" i="66"/>
  <c r="EU78" i="66"/>
  <c r="EV78" i="66"/>
  <c r="EW78" i="66"/>
  <c r="EX78" i="66"/>
  <c r="EY78" i="66"/>
  <c r="EZ78" i="66"/>
  <c r="FA78" i="66"/>
  <c r="FB78" i="66"/>
  <c r="FC78" i="66"/>
  <c r="FD78" i="66"/>
  <c r="FE78" i="66"/>
  <c r="FJ78" i="66"/>
  <c r="FK78" i="66"/>
  <c r="FL78" i="66"/>
  <c r="G79" i="66"/>
  <c r="DS79" i="66"/>
  <c r="EN79" i="66"/>
  <c r="EO79" i="66"/>
  <c r="EP79" i="66"/>
  <c r="EQ79" i="66"/>
  <c r="ER79" i="66"/>
  <c r="ES79" i="66"/>
  <c r="ET79" i="66"/>
  <c r="EU79" i="66"/>
  <c r="EV79" i="66"/>
  <c r="EW79" i="66"/>
  <c r="EX79" i="66"/>
  <c r="EY79" i="66"/>
  <c r="EZ79" i="66"/>
  <c r="FA79" i="66"/>
  <c r="FB79" i="66"/>
  <c r="FC79" i="66"/>
  <c r="FD79" i="66"/>
  <c r="FE79" i="66"/>
  <c r="FJ79" i="66"/>
  <c r="FK79" i="66"/>
  <c r="FL79" i="66"/>
  <c r="G80" i="66"/>
  <c r="DS80" i="66"/>
  <c r="EN80" i="66"/>
  <c r="EO80" i="66"/>
  <c r="EP80" i="66"/>
  <c r="EQ80" i="66"/>
  <c r="ER80" i="66"/>
  <c r="ES80" i="66"/>
  <c r="ET80" i="66"/>
  <c r="EU80" i="66"/>
  <c r="EV80" i="66"/>
  <c r="EW80" i="66"/>
  <c r="EX80" i="66"/>
  <c r="EY80" i="66"/>
  <c r="EZ80" i="66"/>
  <c r="FA80" i="66"/>
  <c r="FB80" i="66"/>
  <c r="FC80" i="66"/>
  <c r="FD80" i="66"/>
  <c r="FE80" i="66"/>
  <c r="FJ80" i="66"/>
  <c r="FK80" i="66"/>
  <c r="FL80" i="66"/>
  <c r="G81" i="66"/>
  <c r="DS81" i="66"/>
  <c r="EN81" i="66"/>
  <c r="EO81" i="66"/>
  <c r="EP81" i="66"/>
  <c r="EQ81" i="66"/>
  <c r="ER81" i="66"/>
  <c r="ES81" i="66"/>
  <c r="ET81" i="66"/>
  <c r="EU81" i="66"/>
  <c r="EV81" i="66"/>
  <c r="EW81" i="66"/>
  <c r="EX81" i="66"/>
  <c r="EY81" i="66"/>
  <c r="EZ81" i="66"/>
  <c r="FA81" i="66"/>
  <c r="FB81" i="66"/>
  <c r="FC81" i="66"/>
  <c r="FD81" i="66"/>
  <c r="FE81" i="66"/>
  <c r="FJ81" i="66"/>
  <c r="FK81" i="66"/>
  <c r="FL81" i="66"/>
  <c r="G82" i="66"/>
  <c r="DS82" i="66"/>
  <c r="EN82" i="66"/>
  <c r="EO82" i="66"/>
  <c r="EP82" i="66"/>
  <c r="EQ82" i="66"/>
  <c r="ER82" i="66"/>
  <c r="ES82" i="66"/>
  <c r="ET82" i="66"/>
  <c r="EU82" i="66"/>
  <c r="EV82" i="66"/>
  <c r="EW82" i="66"/>
  <c r="EX82" i="66"/>
  <c r="EY82" i="66"/>
  <c r="EZ82" i="66"/>
  <c r="FA82" i="66"/>
  <c r="FB82" i="66"/>
  <c r="FC82" i="66"/>
  <c r="FD82" i="66"/>
  <c r="FE82" i="66"/>
  <c r="FJ82" i="66"/>
  <c r="FK82" i="66"/>
  <c r="FL82" i="66"/>
  <c r="G83" i="66"/>
  <c r="DS83" i="66"/>
  <c r="EN83" i="66"/>
  <c r="EO83" i="66"/>
  <c r="EP83" i="66"/>
  <c r="EQ83" i="66"/>
  <c r="ER83" i="66"/>
  <c r="ES83" i="66"/>
  <c r="ET83" i="66"/>
  <c r="EU83" i="66"/>
  <c r="EV83" i="66"/>
  <c r="EW83" i="66"/>
  <c r="EX83" i="66"/>
  <c r="EY83" i="66"/>
  <c r="EZ83" i="66"/>
  <c r="FA83" i="66"/>
  <c r="FB83" i="66"/>
  <c r="FC83" i="66"/>
  <c r="FD83" i="66"/>
  <c r="FE83" i="66"/>
  <c r="FJ83" i="66"/>
  <c r="FK83" i="66"/>
  <c r="FL83" i="66"/>
  <c r="G84" i="66"/>
  <c r="DS84" i="66"/>
  <c r="EN84" i="66"/>
  <c r="EO84" i="66"/>
  <c r="EP84" i="66"/>
  <c r="EQ84" i="66"/>
  <c r="ER84" i="66"/>
  <c r="ES84" i="66"/>
  <c r="ET84" i="66"/>
  <c r="EU84" i="66"/>
  <c r="EV84" i="66"/>
  <c r="EW84" i="66"/>
  <c r="EX84" i="66"/>
  <c r="EY84" i="66"/>
  <c r="EZ84" i="66"/>
  <c r="FA84" i="66"/>
  <c r="FB84" i="66"/>
  <c r="FC84" i="66"/>
  <c r="FD84" i="66"/>
  <c r="FE84" i="66"/>
  <c r="FJ84" i="66"/>
  <c r="FK84" i="66"/>
  <c r="FL84" i="66"/>
  <c r="G85" i="66"/>
  <c r="DS85" i="66"/>
  <c r="EN85" i="66"/>
  <c r="EO85" i="66"/>
  <c r="EP85" i="66"/>
  <c r="EQ85" i="66"/>
  <c r="ER85" i="66"/>
  <c r="ES85" i="66"/>
  <c r="ET85" i="66"/>
  <c r="EU85" i="66"/>
  <c r="EV85" i="66"/>
  <c r="EW85" i="66"/>
  <c r="EX85" i="66"/>
  <c r="EY85" i="66"/>
  <c r="EZ85" i="66"/>
  <c r="FA85" i="66"/>
  <c r="FB85" i="66"/>
  <c r="FC85" i="66"/>
  <c r="FD85" i="66"/>
  <c r="FE85" i="66"/>
  <c r="FJ85" i="66"/>
  <c r="FK85" i="66"/>
  <c r="FL85" i="66"/>
  <c r="G86" i="66"/>
  <c r="DS86" i="66"/>
  <c r="EN86" i="66"/>
  <c r="EO86" i="66"/>
  <c r="EP86" i="66"/>
  <c r="EQ86" i="66"/>
  <c r="ER86" i="66"/>
  <c r="ES86" i="66"/>
  <c r="ET86" i="66"/>
  <c r="EU86" i="66"/>
  <c r="EV86" i="66"/>
  <c r="EW86" i="66"/>
  <c r="EX86" i="66"/>
  <c r="EY86" i="66"/>
  <c r="EZ86" i="66"/>
  <c r="FA86" i="66"/>
  <c r="FB86" i="66"/>
  <c r="FC86" i="66"/>
  <c r="FD86" i="66"/>
  <c r="FE86" i="66"/>
  <c r="FJ86" i="66"/>
  <c r="FK86" i="66"/>
  <c r="FL86" i="66"/>
  <c r="G87" i="66"/>
  <c r="DS87" i="66"/>
  <c r="EN87" i="66"/>
  <c r="EO87" i="66"/>
  <c r="EP87" i="66"/>
  <c r="EQ87" i="66"/>
  <c r="ER87" i="66"/>
  <c r="ES87" i="66"/>
  <c r="ET87" i="66"/>
  <c r="EU87" i="66"/>
  <c r="EV87" i="66"/>
  <c r="EW87" i="66"/>
  <c r="EX87" i="66"/>
  <c r="EY87" i="66"/>
  <c r="EZ87" i="66"/>
  <c r="FA87" i="66"/>
  <c r="FB87" i="66"/>
  <c r="FC87" i="66"/>
  <c r="FD87" i="66"/>
  <c r="FE87" i="66"/>
  <c r="FJ87" i="66"/>
  <c r="FK87" i="66"/>
  <c r="FL87" i="66"/>
  <c r="G88" i="66"/>
  <c r="DS88" i="66"/>
  <c r="EN88" i="66"/>
  <c r="EO88" i="66"/>
  <c r="EP88" i="66"/>
  <c r="EQ88" i="66"/>
  <c r="ER88" i="66"/>
  <c r="ES88" i="66"/>
  <c r="ET88" i="66"/>
  <c r="EU88" i="66"/>
  <c r="EV88" i="66"/>
  <c r="EW88" i="66"/>
  <c r="EX88" i="66"/>
  <c r="EY88" i="66"/>
  <c r="EZ88" i="66"/>
  <c r="FA88" i="66"/>
  <c r="FB88" i="66"/>
  <c r="FC88" i="66"/>
  <c r="FD88" i="66"/>
  <c r="FE88" i="66"/>
  <c r="FJ88" i="66"/>
  <c r="FK88" i="66"/>
  <c r="FL88" i="66"/>
  <c r="G89" i="66"/>
  <c r="DS89" i="66"/>
  <c r="EN89" i="66"/>
  <c r="EO89" i="66"/>
  <c r="EP89" i="66"/>
  <c r="EQ89" i="66"/>
  <c r="ER89" i="66"/>
  <c r="ES89" i="66"/>
  <c r="ET89" i="66"/>
  <c r="EU89" i="66"/>
  <c r="EV89" i="66"/>
  <c r="EW89" i="66"/>
  <c r="EX89" i="66"/>
  <c r="EY89" i="66"/>
  <c r="EZ89" i="66"/>
  <c r="FA89" i="66"/>
  <c r="FB89" i="66"/>
  <c r="FC89" i="66"/>
  <c r="FD89" i="66"/>
  <c r="FE89" i="66"/>
  <c r="FJ89" i="66"/>
  <c r="FK89" i="66"/>
  <c r="FL89" i="66"/>
  <c r="G90" i="66"/>
  <c r="DS90" i="66"/>
  <c r="EN90" i="66"/>
  <c r="EO90" i="66"/>
  <c r="EP90" i="66"/>
  <c r="EQ90" i="66"/>
  <c r="ER90" i="66"/>
  <c r="ES90" i="66"/>
  <c r="ET90" i="66"/>
  <c r="EU90" i="66"/>
  <c r="EV90" i="66"/>
  <c r="EW90" i="66"/>
  <c r="EX90" i="66"/>
  <c r="EY90" i="66"/>
  <c r="EZ90" i="66"/>
  <c r="FA90" i="66"/>
  <c r="FB90" i="66"/>
  <c r="FC90" i="66"/>
  <c r="FD90" i="66"/>
  <c r="FE90" i="66"/>
  <c r="FJ90" i="66"/>
  <c r="FK90" i="66"/>
  <c r="FL90" i="66"/>
  <c r="G91" i="66"/>
  <c r="DS91" i="66"/>
  <c r="EN91" i="66"/>
  <c r="EO91" i="66"/>
  <c r="EP91" i="66"/>
  <c r="EQ91" i="66"/>
  <c r="ER91" i="66"/>
  <c r="ES91" i="66"/>
  <c r="ET91" i="66"/>
  <c r="EU91" i="66"/>
  <c r="EV91" i="66"/>
  <c r="EW91" i="66"/>
  <c r="EX91" i="66"/>
  <c r="EY91" i="66"/>
  <c r="EZ91" i="66"/>
  <c r="FA91" i="66"/>
  <c r="FB91" i="66"/>
  <c r="FC91" i="66"/>
  <c r="FD91" i="66"/>
  <c r="FE91" i="66"/>
  <c r="FJ91" i="66"/>
  <c r="FK91" i="66"/>
  <c r="FL91" i="66"/>
  <c r="G92" i="66"/>
  <c r="DS92" i="66"/>
  <c r="EN92" i="66"/>
  <c r="EO92" i="66"/>
  <c r="EP92" i="66"/>
  <c r="EQ92" i="66"/>
  <c r="ER92" i="66"/>
  <c r="ES92" i="66"/>
  <c r="ET92" i="66"/>
  <c r="EU92" i="66"/>
  <c r="EV92" i="66"/>
  <c r="EW92" i="66"/>
  <c r="EX92" i="66"/>
  <c r="EY92" i="66"/>
  <c r="EZ92" i="66"/>
  <c r="FA92" i="66"/>
  <c r="FB92" i="66"/>
  <c r="FC92" i="66"/>
  <c r="FD92" i="66"/>
  <c r="FE92" i="66"/>
  <c r="FJ92" i="66"/>
  <c r="FK92" i="66"/>
  <c r="FL92" i="66"/>
  <c r="G93" i="66"/>
  <c r="DS93" i="66"/>
  <c r="EN93" i="66"/>
  <c r="EO93" i="66"/>
  <c r="EP93" i="66"/>
  <c r="EQ93" i="66"/>
  <c r="ER93" i="66"/>
  <c r="ES93" i="66"/>
  <c r="ET93" i="66"/>
  <c r="EU93" i="66"/>
  <c r="EV93" i="66"/>
  <c r="EW93" i="66"/>
  <c r="EX93" i="66"/>
  <c r="EY93" i="66"/>
  <c r="EZ93" i="66"/>
  <c r="FA93" i="66"/>
  <c r="FB93" i="66"/>
  <c r="FC93" i="66"/>
  <c r="FD93" i="66"/>
  <c r="FE93" i="66"/>
  <c r="FJ93" i="66"/>
  <c r="FK93" i="66"/>
  <c r="FL93" i="66"/>
  <c r="G94" i="66"/>
  <c r="DS94" i="66"/>
  <c r="EN94" i="66"/>
  <c r="EO94" i="66"/>
  <c r="EP94" i="66"/>
  <c r="EQ94" i="66"/>
  <c r="ER94" i="66"/>
  <c r="ES94" i="66"/>
  <c r="ET94" i="66"/>
  <c r="EU94" i="66"/>
  <c r="EV94" i="66"/>
  <c r="EW94" i="66"/>
  <c r="EX94" i="66"/>
  <c r="EY94" i="66"/>
  <c r="EZ94" i="66"/>
  <c r="FA94" i="66"/>
  <c r="FB94" i="66"/>
  <c r="FC94" i="66"/>
  <c r="FD94" i="66"/>
  <c r="FE94" i="66"/>
  <c r="FJ94" i="66"/>
  <c r="FK94" i="66"/>
  <c r="FL94" i="66"/>
  <c r="G95" i="66"/>
  <c r="DS95" i="66"/>
  <c r="EN95" i="66"/>
  <c r="EO95" i="66"/>
  <c r="EP95" i="66"/>
  <c r="EQ95" i="66"/>
  <c r="ER95" i="66"/>
  <c r="ES95" i="66"/>
  <c r="ET95" i="66"/>
  <c r="EU95" i="66"/>
  <c r="EV95" i="66"/>
  <c r="EW95" i="66"/>
  <c r="EX95" i="66"/>
  <c r="EY95" i="66"/>
  <c r="EZ95" i="66"/>
  <c r="FA95" i="66"/>
  <c r="FB95" i="66"/>
  <c r="FC95" i="66"/>
  <c r="FD95" i="66"/>
  <c r="FE95" i="66"/>
  <c r="FJ95" i="66"/>
  <c r="FK95" i="66"/>
  <c r="FL95" i="66"/>
  <c r="G96" i="66"/>
  <c r="DS96" i="66"/>
  <c r="EN96" i="66"/>
  <c r="EO96" i="66"/>
  <c r="EP96" i="66"/>
  <c r="EQ96" i="66"/>
  <c r="ER96" i="66"/>
  <c r="ES96" i="66"/>
  <c r="ET96" i="66"/>
  <c r="EU96" i="66"/>
  <c r="EV96" i="66"/>
  <c r="EW96" i="66"/>
  <c r="EX96" i="66"/>
  <c r="EY96" i="66"/>
  <c r="EZ96" i="66"/>
  <c r="FA96" i="66"/>
  <c r="FB96" i="66"/>
  <c r="FC96" i="66"/>
  <c r="FD96" i="66"/>
  <c r="FE96" i="66"/>
  <c r="FJ96" i="66"/>
  <c r="FK96" i="66"/>
  <c r="FL96" i="66"/>
  <c r="G97" i="66"/>
  <c r="DS97" i="66"/>
  <c r="EN97" i="66"/>
  <c r="EO97" i="66"/>
  <c r="EP97" i="66"/>
  <c r="EQ97" i="66"/>
  <c r="ER97" i="66"/>
  <c r="ES97" i="66"/>
  <c r="ET97" i="66"/>
  <c r="EU97" i="66"/>
  <c r="EV97" i="66"/>
  <c r="EW97" i="66"/>
  <c r="EX97" i="66"/>
  <c r="EY97" i="66"/>
  <c r="EZ97" i="66"/>
  <c r="FA97" i="66"/>
  <c r="FB97" i="66"/>
  <c r="FC97" i="66"/>
  <c r="FD97" i="66"/>
  <c r="FE97" i="66"/>
  <c r="FJ97" i="66"/>
  <c r="FK97" i="66"/>
  <c r="FL97" i="66"/>
  <c r="G98" i="66"/>
  <c r="DS98" i="66"/>
  <c r="EN98" i="66"/>
  <c r="EO98" i="66"/>
  <c r="EP98" i="66"/>
  <c r="EQ98" i="66"/>
  <c r="ER98" i="66"/>
  <c r="ES98" i="66"/>
  <c r="ET98" i="66"/>
  <c r="EU98" i="66"/>
  <c r="EV98" i="66"/>
  <c r="EW98" i="66"/>
  <c r="EX98" i="66"/>
  <c r="EY98" i="66"/>
  <c r="EZ98" i="66"/>
  <c r="FA98" i="66"/>
  <c r="FB98" i="66"/>
  <c r="FC98" i="66"/>
  <c r="FD98" i="66"/>
  <c r="FE98" i="66"/>
  <c r="FJ98" i="66"/>
  <c r="FK98" i="66"/>
  <c r="FL98" i="66"/>
  <c r="G99" i="66"/>
  <c r="DS99" i="66"/>
  <c r="EN99" i="66"/>
  <c r="EO99" i="66"/>
  <c r="EP99" i="66"/>
  <c r="EQ99" i="66"/>
  <c r="ER99" i="66"/>
  <c r="ES99" i="66"/>
  <c r="ET99" i="66"/>
  <c r="EU99" i="66"/>
  <c r="EV99" i="66"/>
  <c r="EW99" i="66"/>
  <c r="EX99" i="66"/>
  <c r="EY99" i="66"/>
  <c r="EZ99" i="66"/>
  <c r="FA99" i="66"/>
  <c r="FB99" i="66"/>
  <c r="FC99" i="66"/>
  <c r="FD99" i="66"/>
  <c r="FE99" i="66"/>
  <c r="FJ99" i="66"/>
  <c r="FK99" i="66"/>
  <c r="FL99" i="66"/>
  <c r="G100" i="66"/>
  <c r="DS100" i="66"/>
  <c r="EN100" i="66"/>
  <c r="EO100" i="66"/>
  <c r="EP100" i="66"/>
  <c r="EQ100" i="66"/>
  <c r="ER100" i="66"/>
  <c r="ES100" i="66"/>
  <c r="ET100" i="66"/>
  <c r="EU100" i="66"/>
  <c r="EV100" i="66"/>
  <c r="EW100" i="66"/>
  <c r="EX100" i="66"/>
  <c r="EY100" i="66"/>
  <c r="EZ100" i="66"/>
  <c r="FA100" i="66"/>
  <c r="FB100" i="66"/>
  <c r="FC100" i="66"/>
  <c r="FD100" i="66"/>
  <c r="FE100" i="66"/>
  <c r="FJ100" i="66"/>
  <c r="FK100" i="66"/>
  <c r="FL100" i="66"/>
  <c r="G101" i="66"/>
  <c r="DS101" i="66"/>
  <c r="EN101" i="66"/>
  <c r="EO101" i="66"/>
  <c r="EP101" i="66"/>
  <c r="EQ101" i="66"/>
  <c r="ER101" i="66"/>
  <c r="ES101" i="66"/>
  <c r="ET101" i="66"/>
  <c r="EU101" i="66"/>
  <c r="EV101" i="66"/>
  <c r="EW101" i="66"/>
  <c r="EX101" i="66"/>
  <c r="EY101" i="66"/>
  <c r="EZ101" i="66"/>
  <c r="FA101" i="66"/>
  <c r="FB101" i="66"/>
  <c r="FC101" i="66"/>
  <c r="FD101" i="66"/>
  <c r="FE101" i="66"/>
  <c r="FJ101" i="66"/>
  <c r="FK101" i="66"/>
  <c r="FL101" i="66"/>
  <c r="G102" i="66"/>
  <c r="DS102" i="66"/>
  <c r="EN102" i="66"/>
  <c r="EO102" i="66"/>
  <c r="EP102" i="66"/>
  <c r="EQ102" i="66"/>
  <c r="ER102" i="66"/>
  <c r="ES102" i="66"/>
  <c r="ET102" i="66"/>
  <c r="EU102" i="66"/>
  <c r="EV102" i="66"/>
  <c r="EW102" i="66"/>
  <c r="EX102" i="66"/>
  <c r="EY102" i="66"/>
  <c r="EZ102" i="66"/>
  <c r="FA102" i="66"/>
  <c r="FB102" i="66"/>
  <c r="FC102" i="66"/>
  <c r="FD102" i="66"/>
  <c r="FE102" i="66"/>
  <c r="FJ102" i="66"/>
  <c r="FK102" i="66"/>
  <c r="FL102" i="66"/>
  <c r="G103" i="66"/>
  <c r="DS103" i="66"/>
  <c r="EN103" i="66"/>
  <c r="EO103" i="66"/>
  <c r="EP103" i="66"/>
  <c r="EQ103" i="66"/>
  <c r="ER103" i="66"/>
  <c r="ES103" i="66"/>
  <c r="ET103" i="66"/>
  <c r="EU103" i="66"/>
  <c r="EV103" i="66"/>
  <c r="EW103" i="66"/>
  <c r="EX103" i="66"/>
  <c r="EY103" i="66"/>
  <c r="EZ103" i="66"/>
  <c r="FA103" i="66"/>
  <c r="FB103" i="66"/>
  <c r="FC103" i="66"/>
  <c r="FD103" i="66"/>
  <c r="FE103" i="66"/>
  <c r="FJ103" i="66"/>
  <c r="FK103" i="66"/>
  <c r="FL103" i="66"/>
  <c r="G104" i="66"/>
  <c r="DS104" i="66"/>
  <c r="EN104" i="66"/>
  <c r="EO104" i="66"/>
  <c r="EP104" i="66"/>
  <c r="EQ104" i="66"/>
  <c r="ER104" i="66"/>
  <c r="ES104" i="66"/>
  <c r="ET104" i="66"/>
  <c r="EU104" i="66"/>
  <c r="EV104" i="66"/>
  <c r="EW104" i="66"/>
  <c r="EX104" i="66"/>
  <c r="EY104" i="66"/>
  <c r="EZ104" i="66"/>
  <c r="FA104" i="66"/>
  <c r="FB104" i="66"/>
  <c r="FC104" i="66"/>
  <c r="FD104" i="66"/>
  <c r="FE104" i="66"/>
  <c r="FJ104" i="66"/>
  <c r="FK104" i="66"/>
  <c r="FL104" i="66"/>
  <c r="G105" i="66"/>
  <c r="DS105" i="66"/>
  <c r="EN105" i="66"/>
  <c r="EO105" i="66"/>
  <c r="EP105" i="66"/>
  <c r="EQ105" i="66"/>
  <c r="ER105" i="66"/>
  <c r="ES105" i="66"/>
  <c r="ET105" i="66"/>
  <c r="EU105" i="66"/>
  <c r="EV105" i="66"/>
  <c r="EW105" i="66"/>
  <c r="EX105" i="66"/>
  <c r="EY105" i="66"/>
  <c r="EZ105" i="66"/>
  <c r="FA105" i="66"/>
  <c r="FB105" i="66"/>
  <c r="FC105" i="66"/>
  <c r="FD105" i="66"/>
  <c r="FE105" i="66"/>
  <c r="FJ105" i="66"/>
  <c r="FK105" i="66"/>
  <c r="FL105" i="66"/>
  <c r="G106" i="66"/>
  <c r="DS106" i="66"/>
  <c r="EN106" i="66"/>
  <c r="EO106" i="66"/>
  <c r="EP106" i="66"/>
  <c r="EQ106" i="66"/>
  <c r="ER106" i="66"/>
  <c r="ES106" i="66"/>
  <c r="ET106" i="66"/>
  <c r="EU106" i="66"/>
  <c r="EV106" i="66"/>
  <c r="EW106" i="66"/>
  <c r="EX106" i="66"/>
  <c r="EY106" i="66"/>
  <c r="EZ106" i="66"/>
  <c r="FA106" i="66"/>
  <c r="FB106" i="66"/>
  <c r="FC106" i="66"/>
  <c r="FD106" i="66"/>
  <c r="FE106" i="66"/>
  <c r="FJ106" i="66"/>
  <c r="FK106" i="66"/>
  <c r="FL106" i="66"/>
  <c r="G107" i="66"/>
  <c r="DS107" i="66"/>
  <c r="EN107" i="66"/>
  <c r="EO107" i="66"/>
  <c r="EP107" i="66"/>
  <c r="EQ107" i="66"/>
  <c r="ER107" i="66"/>
  <c r="ES107" i="66"/>
  <c r="ET107" i="66"/>
  <c r="EU107" i="66"/>
  <c r="EV107" i="66"/>
  <c r="EW107" i="66"/>
  <c r="EX107" i="66"/>
  <c r="EY107" i="66"/>
  <c r="EZ107" i="66"/>
  <c r="FA107" i="66"/>
  <c r="FB107" i="66"/>
  <c r="FC107" i="66"/>
  <c r="FD107" i="66"/>
  <c r="FE107" i="66"/>
  <c r="FJ107" i="66"/>
  <c r="FK107" i="66"/>
  <c r="FL107" i="66"/>
  <c r="G108" i="66"/>
  <c r="DS108" i="66"/>
  <c r="EN108" i="66"/>
  <c r="EO108" i="66"/>
  <c r="EP108" i="66"/>
  <c r="EQ108" i="66"/>
  <c r="ER108" i="66"/>
  <c r="ES108" i="66"/>
  <c r="ET108" i="66"/>
  <c r="EU108" i="66"/>
  <c r="EV108" i="66"/>
  <c r="EW108" i="66"/>
  <c r="EX108" i="66"/>
  <c r="EY108" i="66"/>
  <c r="EZ108" i="66"/>
  <c r="FA108" i="66"/>
  <c r="FB108" i="66"/>
  <c r="FC108" i="66"/>
  <c r="FD108" i="66"/>
  <c r="FE108" i="66"/>
  <c r="FJ108" i="66"/>
  <c r="FK108" i="66"/>
  <c r="FL108" i="66"/>
  <c r="G109" i="66"/>
  <c r="DS109" i="66"/>
  <c r="EN109" i="66"/>
  <c r="EO109" i="66"/>
  <c r="EP109" i="66"/>
  <c r="EQ109" i="66"/>
  <c r="ER109" i="66"/>
  <c r="ES109" i="66"/>
  <c r="ET109" i="66"/>
  <c r="EU109" i="66"/>
  <c r="EV109" i="66"/>
  <c r="EW109" i="66"/>
  <c r="EX109" i="66"/>
  <c r="EY109" i="66"/>
  <c r="EZ109" i="66"/>
  <c r="FA109" i="66"/>
  <c r="FB109" i="66"/>
  <c r="FC109" i="66"/>
  <c r="FD109" i="66"/>
  <c r="FE109" i="66"/>
  <c r="FJ109" i="66"/>
  <c r="FK109" i="66"/>
  <c r="FL109" i="66"/>
  <c r="G110" i="66"/>
  <c r="DS110" i="66"/>
  <c r="EN110" i="66"/>
  <c r="EO110" i="66"/>
  <c r="EP110" i="66"/>
  <c r="EQ110" i="66"/>
  <c r="ER110" i="66"/>
  <c r="ES110" i="66"/>
  <c r="ET110" i="66"/>
  <c r="EU110" i="66"/>
  <c r="EV110" i="66"/>
  <c r="EW110" i="66"/>
  <c r="EX110" i="66"/>
  <c r="EY110" i="66"/>
  <c r="EZ110" i="66"/>
  <c r="FA110" i="66"/>
  <c r="FB110" i="66"/>
  <c r="FC110" i="66"/>
  <c r="FD110" i="66"/>
  <c r="FE110" i="66"/>
  <c r="FJ110" i="66"/>
  <c r="FK110" i="66"/>
  <c r="FL110" i="66"/>
  <c r="G111" i="66"/>
  <c r="DS111" i="66"/>
  <c r="EN111" i="66"/>
  <c r="EO111" i="66"/>
  <c r="EP111" i="66"/>
  <c r="EQ111" i="66"/>
  <c r="ER111" i="66"/>
  <c r="ES111" i="66"/>
  <c r="ET111" i="66"/>
  <c r="EU111" i="66"/>
  <c r="EV111" i="66"/>
  <c r="EW111" i="66"/>
  <c r="EX111" i="66"/>
  <c r="EY111" i="66"/>
  <c r="EZ111" i="66"/>
  <c r="FA111" i="66"/>
  <c r="FB111" i="66"/>
  <c r="FC111" i="66"/>
  <c r="FD111" i="66"/>
  <c r="FE111" i="66"/>
  <c r="FJ111" i="66"/>
  <c r="FK111" i="66"/>
  <c r="FL111" i="66"/>
  <c r="G112" i="66"/>
  <c r="DS112" i="66"/>
  <c r="EN112" i="66"/>
  <c r="EO112" i="66"/>
  <c r="EP112" i="66"/>
  <c r="EQ112" i="66"/>
  <c r="ER112" i="66"/>
  <c r="ES112" i="66"/>
  <c r="ET112" i="66"/>
  <c r="EU112" i="66"/>
  <c r="EV112" i="66"/>
  <c r="EW112" i="66"/>
  <c r="EX112" i="66"/>
  <c r="EY112" i="66"/>
  <c r="EZ112" i="66"/>
  <c r="FA112" i="66"/>
  <c r="FB112" i="66"/>
  <c r="FC112" i="66"/>
  <c r="FD112" i="66"/>
  <c r="FE112" i="66"/>
  <c r="FJ112" i="66"/>
  <c r="FK112" i="66"/>
  <c r="FL112" i="66"/>
  <c r="G113" i="66"/>
  <c r="DS113" i="66"/>
  <c r="EN113" i="66"/>
  <c r="EO113" i="66"/>
  <c r="EP113" i="66"/>
  <c r="EQ113" i="66"/>
  <c r="ER113" i="66"/>
  <c r="ES113" i="66"/>
  <c r="ET113" i="66"/>
  <c r="EU113" i="66"/>
  <c r="EV113" i="66"/>
  <c r="EW113" i="66"/>
  <c r="EX113" i="66"/>
  <c r="EY113" i="66"/>
  <c r="EZ113" i="66"/>
  <c r="FA113" i="66"/>
  <c r="FB113" i="66"/>
  <c r="FC113" i="66"/>
  <c r="FD113" i="66"/>
  <c r="FE113" i="66"/>
  <c r="FJ113" i="66"/>
  <c r="FK113" i="66"/>
  <c r="FL113" i="66"/>
  <c r="G114" i="66"/>
  <c r="DS114" i="66"/>
  <c r="EN114" i="66"/>
  <c r="EO114" i="66"/>
  <c r="EP114" i="66"/>
  <c r="EQ114" i="66"/>
  <c r="ER114" i="66"/>
  <c r="ES114" i="66"/>
  <c r="ET114" i="66"/>
  <c r="EU114" i="66"/>
  <c r="EV114" i="66"/>
  <c r="EW114" i="66"/>
  <c r="EX114" i="66"/>
  <c r="EY114" i="66"/>
  <c r="EZ114" i="66"/>
  <c r="FA114" i="66"/>
  <c r="FB114" i="66"/>
  <c r="FC114" i="66"/>
  <c r="FD114" i="66"/>
  <c r="FE114" i="66"/>
  <c r="FJ114" i="66"/>
  <c r="FK114" i="66"/>
  <c r="FL114" i="66"/>
  <c r="G115" i="66"/>
  <c r="DS115" i="66"/>
  <c r="EN115" i="66"/>
  <c r="EO115" i="66"/>
  <c r="EP115" i="66"/>
  <c r="EQ115" i="66"/>
  <c r="ER115" i="66"/>
  <c r="ES115" i="66"/>
  <c r="ET115" i="66"/>
  <c r="EU115" i="66"/>
  <c r="EV115" i="66"/>
  <c r="EW115" i="66"/>
  <c r="EX115" i="66"/>
  <c r="EY115" i="66"/>
  <c r="EZ115" i="66"/>
  <c r="FA115" i="66"/>
  <c r="FB115" i="66"/>
  <c r="FC115" i="66"/>
  <c r="FD115" i="66"/>
  <c r="FE115" i="66"/>
  <c r="FJ115" i="66"/>
  <c r="FK115" i="66"/>
  <c r="FL115" i="66"/>
  <c r="G116" i="66"/>
  <c r="DS116" i="66"/>
  <c r="EN116" i="66"/>
  <c r="EO116" i="66"/>
  <c r="EP116" i="66"/>
  <c r="EQ116" i="66"/>
  <c r="ER116" i="66"/>
  <c r="ES116" i="66"/>
  <c r="ET116" i="66"/>
  <c r="EU116" i="66"/>
  <c r="EV116" i="66"/>
  <c r="EW116" i="66"/>
  <c r="EX116" i="66"/>
  <c r="EY116" i="66"/>
  <c r="EZ116" i="66"/>
  <c r="FA116" i="66"/>
  <c r="FB116" i="66"/>
  <c r="FC116" i="66"/>
  <c r="FD116" i="66"/>
  <c r="FE116" i="66"/>
  <c r="FJ116" i="66"/>
  <c r="FK116" i="66"/>
  <c r="FL116" i="66"/>
  <c r="G117" i="66"/>
  <c r="DS117" i="66"/>
  <c r="EN117" i="66"/>
  <c r="EO117" i="66"/>
  <c r="EP117" i="66"/>
  <c r="EQ117" i="66"/>
  <c r="ER117" i="66"/>
  <c r="ES117" i="66"/>
  <c r="ET117" i="66"/>
  <c r="EU117" i="66"/>
  <c r="EV117" i="66"/>
  <c r="EW117" i="66"/>
  <c r="EX117" i="66"/>
  <c r="EY117" i="66"/>
  <c r="EZ117" i="66"/>
  <c r="FA117" i="66"/>
  <c r="FB117" i="66"/>
  <c r="FC117" i="66"/>
  <c r="FD117" i="66"/>
  <c r="FE117" i="66"/>
  <c r="FJ117" i="66"/>
  <c r="FK117" i="66"/>
  <c r="FL117" i="66"/>
  <c r="G118" i="66"/>
  <c r="DS118" i="66"/>
  <c r="EN118" i="66"/>
  <c r="EO118" i="66"/>
  <c r="EP118" i="66"/>
  <c r="EQ118" i="66"/>
  <c r="ER118" i="66"/>
  <c r="ES118" i="66"/>
  <c r="ET118" i="66"/>
  <c r="EU118" i="66"/>
  <c r="EV118" i="66"/>
  <c r="EW118" i="66"/>
  <c r="EX118" i="66"/>
  <c r="EY118" i="66"/>
  <c r="EZ118" i="66"/>
  <c r="FA118" i="66"/>
  <c r="FB118" i="66"/>
  <c r="FC118" i="66"/>
  <c r="FD118" i="66"/>
  <c r="FE118" i="66"/>
  <c r="FJ118" i="66"/>
  <c r="FK118" i="66"/>
  <c r="FL118" i="66"/>
  <c r="E119" i="66"/>
  <c r="F119" i="66"/>
  <c r="G119" i="66"/>
  <c r="H119" i="66"/>
  <c r="I119" i="66"/>
  <c r="K119" i="66"/>
  <c r="L119" i="66"/>
  <c r="M119" i="66"/>
  <c r="N119" i="66"/>
  <c r="O119" i="66"/>
  <c r="P119" i="66"/>
  <c r="Q119" i="66"/>
  <c r="R119" i="66"/>
  <c r="S119" i="66"/>
  <c r="T119" i="66"/>
  <c r="U119" i="66"/>
  <c r="V119" i="66"/>
  <c r="W119" i="66"/>
  <c r="X119" i="66"/>
  <c r="Y119" i="66"/>
  <c r="Z119" i="66"/>
  <c r="AA119" i="66"/>
  <c r="AB119" i="66"/>
  <c r="AD119" i="66"/>
  <c r="AE119" i="66"/>
  <c r="AF119" i="66"/>
  <c r="AG119" i="66"/>
  <c r="AH119" i="66"/>
  <c r="AI119" i="66"/>
  <c r="AJ119" i="66"/>
  <c r="AK119" i="66"/>
  <c r="AL119" i="66"/>
  <c r="AM119" i="66"/>
  <c r="AN119" i="66"/>
  <c r="AO119" i="66"/>
  <c r="AP119" i="66"/>
  <c r="AQ119" i="66"/>
  <c r="AR119" i="66"/>
  <c r="AS119" i="66"/>
  <c r="AT119" i="66"/>
  <c r="AW119" i="66"/>
  <c r="AX119" i="66"/>
  <c r="AY119" i="66"/>
  <c r="AZ119" i="66"/>
  <c r="BA119" i="66"/>
  <c r="BB119" i="66"/>
  <c r="BC119" i="66"/>
  <c r="BD119" i="66"/>
  <c r="BE119" i="66"/>
  <c r="BF119" i="66"/>
  <c r="BG119" i="66"/>
  <c r="BH119" i="66"/>
  <c r="BI119" i="66"/>
  <c r="BJ119" i="66"/>
  <c r="BK119" i="66"/>
  <c r="BL119" i="66"/>
  <c r="BM119" i="66"/>
  <c r="BP119" i="66"/>
  <c r="BQ119" i="66"/>
  <c r="BR119" i="66"/>
  <c r="BS119" i="66"/>
  <c r="BT119" i="66"/>
  <c r="BU119" i="66"/>
  <c r="BV119" i="66"/>
  <c r="BW119" i="66"/>
  <c r="BX119" i="66"/>
  <c r="BY119" i="66"/>
  <c r="BZ119" i="66"/>
  <c r="CA119" i="66"/>
  <c r="CB119" i="66"/>
  <c r="CC119" i="66"/>
  <c r="CD119" i="66"/>
  <c r="CE119" i="66"/>
  <c r="CF119" i="66"/>
  <c r="CI119" i="66"/>
  <c r="CJ119" i="66"/>
  <c r="CK119" i="66"/>
  <c r="CL119" i="66"/>
  <c r="CM119" i="66"/>
  <c r="CN119" i="66"/>
  <c r="CO119" i="66"/>
  <c r="CP119" i="66"/>
  <c r="CQ119" i="66"/>
  <c r="CR119" i="66"/>
  <c r="CS119" i="66"/>
  <c r="CT119" i="66"/>
  <c r="CU119" i="66"/>
  <c r="CV119" i="66"/>
  <c r="CW119" i="66"/>
  <c r="CX119" i="66"/>
  <c r="CY119" i="66"/>
  <c r="DB119" i="66"/>
  <c r="DC119" i="66"/>
  <c r="DD119" i="66"/>
  <c r="DE119" i="66"/>
  <c r="DF119" i="66"/>
  <c r="DG119" i="66"/>
  <c r="DH119" i="66"/>
  <c r="DI119" i="66"/>
  <c r="DJ119" i="66"/>
  <c r="DK119" i="66"/>
  <c r="DL119" i="66"/>
  <c r="DM119" i="66"/>
  <c r="DN119" i="66"/>
  <c r="DO119" i="66"/>
  <c r="DP119" i="66"/>
  <c r="DQ119" i="66"/>
  <c r="DR119" i="66"/>
  <c r="DS119" i="66"/>
  <c r="EN119" i="66"/>
  <c r="EO119" i="66"/>
  <c r="EP119" i="66"/>
  <c r="EQ119" i="66"/>
  <c r="ER119" i="66"/>
  <c r="ES119" i="66"/>
  <c r="ET119" i="66"/>
  <c r="EU119" i="66"/>
  <c r="EV119" i="66"/>
  <c r="EW119" i="66"/>
  <c r="EX119" i="66"/>
  <c r="EY119" i="66"/>
  <c r="EZ119" i="66"/>
  <c r="FA119" i="66"/>
  <c r="FB119" i="66"/>
  <c r="FC119" i="66"/>
  <c r="FD119" i="66"/>
  <c r="FE119" i="66"/>
  <c r="FJ119" i="66"/>
  <c r="FK119" i="66"/>
  <c r="FL119" i="66"/>
  <c r="E127" i="66"/>
  <c r="F127" i="66"/>
  <c r="G127" i="66"/>
  <c r="H127" i="66"/>
  <c r="I127" i="66"/>
  <c r="K127" i="66"/>
  <c r="L127" i="66"/>
  <c r="M127" i="66"/>
  <c r="N127" i="66"/>
  <c r="O127" i="66"/>
  <c r="P127" i="66"/>
  <c r="Q127" i="66"/>
  <c r="R127" i="66"/>
  <c r="S127" i="66"/>
  <c r="T127" i="66"/>
  <c r="U127" i="66"/>
  <c r="V127" i="66"/>
  <c r="W127" i="66"/>
  <c r="X127" i="66"/>
  <c r="Y127" i="66"/>
  <c r="Z127" i="66"/>
  <c r="AA127" i="66"/>
  <c r="AB127" i="66"/>
  <c r="AD127" i="66"/>
  <c r="AE127" i="66"/>
  <c r="AF127" i="66"/>
  <c r="AG127" i="66"/>
  <c r="AH127" i="66"/>
  <c r="AI127" i="66"/>
  <c r="AJ127" i="66"/>
  <c r="AK127" i="66"/>
  <c r="AL127" i="66"/>
  <c r="AM127" i="66"/>
  <c r="AN127" i="66"/>
  <c r="AO127" i="66"/>
  <c r="AP127" i="66"/>
  <c r="AQ127" i="66"/>
  <c r="AR127" i="66"/>
  <c r="AS127" i="66"/>
  <c r="AT127" i="66"/>
  <c r="AU127" i="66"/>
  <c r="AW127" i="66"/>
  <c r="AX127" i="66"/>
  <c r="AY127" i="66"/>
  <c r="AZ127" i="66"/>
  <c r="BA127" i="66"/>
  <c r="BB127" i="66"/>
  <c r="BC127" i="66"/>
  <c r="BD127" i="66"/>
  <c r="BE127" i="66"/>
  <c r="BF127" i="66"/>
  <c r="BG127" i="66"/>
  <c r="BH127" i="66"/>
  <c r="BI127" i="66"/>
  <c r="BJ127" i="66"/>
  <c r="BK127" i="66"/>
  <c r="BL127" i="66"/>
  <c r="BM127" i="66"/>
  <c r="BN127" i="66"/>
  <c r="BP127" i="66"/>
  <c r="BQ127" i="66"/>
  <c r="BR127" i="66"/>
  <c r="BS127" i="66"/>
  <c r="BT127" i="66"/>
  <c r="BU127" i="66"/>
  <c r="BV127" i="66"/>
  <c r="BW127" i="66"/>
  <c r="BX127" i="66"/>
  <c r="BY127" i="66"/>
  <c r="BZ127" i="66"/>
  <c r="CA127" i="66"/>
  <c r="CB127" i="66"/>
  <c r="CC127" i="66"/>
  <c r="CD127" i="66"/>
  <c r="CE127" i="66"/>
  <c r="CF127" i="66"/>
  <c r="CG127" i="66"/>
  <c r="CI127" i="66"/>
  <c r="CJ127" i="66"/>
  <c r="CK127" i="66"/>
  <c r="CL127" i="66"/>
  <c r="CM127" i="66"/>
  <c r="CN127" i="66"/>
  <c r="CO127" i="66"/>
  <c r="CP127" i="66"/>
  <c r="CQ127" i="66"/>
  <c r="CR127" i="66"/>
  <c r="CS127" i="66"/>
  <c r="CT127" i="66"/>
  <c r="CU127" i="66"/>
  <c r="CV127" i="66"/>
  <c r="CW127" i="66"/>
  <c r="CX127" i="66"/>
  <c r="CY127" i="66"/>
  <c r="CZ127" i="66"/>
  <c r="DB127" i="66"/>
  <c r="DC127" i="66"/>
  <c r="DD127" i="66"/>
  <c r="DE127" i="66"/>
  <c r="DF127" i="66"/>
  <c r="DG127" i="66"/>
  <c r="DH127" i="66"/>
  <c r="DI127" i="66"/>
  <c r="DJ127" i="66"/>
  <c r="DK127" i="66"/>
  <c r="DL127" i="66"/>
  <c r="DM127" i="66"/>
  <c r="DN127" i="66"/>
  <c r="DO127" i="66"/>
  <c r="DP127" i="66"/>
  <c r="DQ127" i="66"/>
  <c r="DR127" i="66"/>
  <c r="DS127" i="66"/>
  <c r="DU127" i="66"/>
  <c r="DV127" i="66"/>
  <c r="DW127" i="66"/>
  <c r="DX127" i="66"/>
  <c r="DY127" i="66"/>
  <c r="DZ127" i="66"/>
  <c r="EA127" i="66"/>
  <c r="EB127" i="66"/>
  <c r="EL127" i="66"/>
  <c r="EN127" i="66"/>
  <c r="EO127" i="66"/>
  <c r="EP127" i="66"/>
  <c r="EQ127" i="66"/>
  <c r="ER127" i="66"/>
  <c r="ES127" i="66"/>
  <c r="ET127" i="66"/>
  <c r="EU127" i="66"/>
  <c r="EV127" i="66"/>
  <c r="EW127" i="66"/>
  <c r="EX127" i="66"/>
  <c r="EY127" i="66"/>
  <c r="EZ127" i="66"/>
  <c r="FA127" i="66"/>
  <c r="FB127" i="66"/>
  <c r="FC127" i="66"/>
  <c r="FD127" i="66"/>
  <c r="FE127" i="66"/>
  <c r="FG127" i="66"/>
  <c r="FH127" i="66"/>
  <c r="E128" i="66"/>
  <c r="F128" i="66"/>
  <c r="G128" i="66"/>
  <c r="H128" i="66"/>
  <c r="I128" i="66"/>
  <c r="K128" i="66"/>
  <c r="L128" i="66"/>
  <c r="M128" i="66"/>
  <c r="N128" i="66"/>
  <c r="O128" i="66"/>
  <c r="P128" i="66"/>
  <c r="Q128" i="66"/>
  <c r="R128" i="66"/>
  <c r="S128" i="66"/>
  <c r="T128" i="66"/>
  <c r="U128" i="66"/>
  <c r="V128" i="66"/>
  <c r="W128" i="66"/>
  <c r="X128" i="66"/>
  <c r="Y128" i="66"/>
  <c r="Z128" i="66"/>
  <c r="AA128" i="66"/>
  <c r="AB128" i="66"/>
  <c r="AD128" i="66"/>
  <c r="AE128" i="66"/>
  <c r="AF128" i="66"/>
  <c r="AG128" i="66"/>
  <c r="AH128" i="66"/>
  <c r="AI128" i="66"/>
  <c r="AJ128" i="66"/>
  <c r="AK128" i="66"/>
  <c r="AL128" i="66"/>
  <c r="AM128" i="66"/>
  <c r="AN128" i="66"/>
  <c r="AO128" i="66"/>
  <c r="AP128" i="66"/>
  <c r="AQ128" i="66"/>
  <c r="AR128" i="66"/>
  <c r="AS128" i="66"/>
  <c r="AT128" i="66"/>
  <c r="AU128" i="66"/>
  <c r="AW128" i="66"/>
  <c r="AX128" i="66"/>
  <c r="AY128" i="66"/>
  <c r="AZ128" i="66"/>
  <c r="BA128" i="66"/>
  <c r="BB128" i="66"/>
  <c r="BC128" i="66"/>
  <c r="BD128" i="66"/>
  <c r="BE128" i="66"/>
  <c r="BF128" i="66"/>
  <c r="BG128" i="66"/>
  <c r="BH128" i="66"/>
  <c r="BI128" i="66"/>
  <c r="BJ128" i="66"/>
  <c r="BK128" i="66"/>
  <c r="BL128" i="66"/>
  <c r="BM128" i="66"/>
  <c r="BN128" i="66"/>
  <c r="BP128" i="66"/>
  <c r="BQ128" i="66"/>
  <c r="BR128" i="66"/>
  <c r="BS128" i="66"/>
  <c r="BT128" i="66"/>
  <c r="BU128" i="66"/>
  <c r="BV128" i="66"/>
  <c r="BW128" i="66"/>
  <c r="BX128" i="66"/>
  <c r="BY128" i="66"/>
  <c r="BZ128" i="66"/>
  <c r="CA128" i="66"/>
  <c r="CB128" i="66"/>
  <c r="CC128" i="66"/>
  <c r="CD128" i="66"/>
  <c r="CE128" i="66"/>
  <c r="CF128" i="66"/>
  <c r="CG128" i="66"/>
  <c r="CI128" i="66"/>
  <c r="CJ128" i="66"/>
  <c r="CK128" i="66"/>
  <c r="CL128" i="66"/>
  <c r="CM128" i="66"/>
  <c r="CN128" i="66"/>
  <c r="CO128" i="66"/>
  <c r="CP128" i="66"/>
  <c r="CQ128" i="66"/>
  <c r="CR128" i="66"/>
  <c r="CS128" i="66"/>
  <c r="CT128" i="66"/>
  <c r="CU128" i="66"/>
  <c r="CV128" i="66"/>
  <c r="CW128" i="66"/>
  <c r="CX128" i="66"/>
  <c r="CY128" i="66"/>
  <c r="CZ128" i="66"/>
  <c r="DB128" i="66"/>
  <c r="DC128" i="66"/>
  <c r="DD128" i="66"/>
  <c r="DE128" i="66"/>
  <c r="DF128" i="66"/>
  <c r="DG128" i="66"/>
  <c r="DH128" i="66"/>
  <c r="DI128" i="66"/>
  <c r="DJ128" i="66"/>
  <c r="DK128" i="66"/>
  <c r="DL128" i="66"/>
  <c r="DM128" i="66"/>
  <c r="DN128" i="66"/>
  <c r="DO128" i="66"/>
  <c r="DP128" i="66"/>
  <c r="DQ128" i="66"/>
  <c r="DR128" i="66"/>
  <c r="DS128" i="66"/>
  <c r="DU128" i="66"/>
  <c r="DV128" i="66"/>
  <c r="DW128" i="66"/>
  <c r="DX128" i="66"/>
  <c r="DY128" i="66"/>
  <c r="DZ128" i="66"/>
  <c r="EA128" i="66"/>
  <c r="EB128" i="66"/>
  <c r="EC128" i="66"/>
  <c r="ED128" i="66"/>
  <c r="EE128" i="66"/>
  <c r="EL128" i="66"/>
  <c r="EN128" i="66"/>
  <c r="EO128" i="66"/>
  <c r="EP128" i="66"/>
  <c r="EQ128" i="66"/>
  <c r="ER128" i="66"/>
  <c r="ES128" i="66"/>
  <c r="ET128" i="66"/>
  <c r="EU128" i="66"/>
  <c r="EV128" i="66"/>
  <c r="EW128" i="66"/>
  <c r="EX128" i="66"/>
  <c r="EY128" i="66"/>
  <c r="EZ128" i="66"/>
  <c r="FA128" i="66"/>
  <c r="FB128" i="66"/>
  <c r="FC128" i="66"/>
  <c r="FD128" i="66"/>
  <c r="FE128" i="66"/>
  <c r="FG128" i="66"/>
  <c r="FH128" i="66"/>
  <c r="E129" i="66"/>
  <c r="F129" i="66"/>
  <c r="G129" i="66"/>
  <c r="H129" i="66"/>
  <c r="I129" i="66"/>
  <c r="K129" i="66"/>
  <c r="L129" i="66"/>
  <c r="M129" i="66"/>
  <c r="N129" i="66"/>
  <c r="O129" i="66"/>
  <c r="P129" i="66"/>
  <c r="Q129" i="66"/>
  <c r="R129" i="66"/>
  <c r="S129" i="66"/>
  <c r="T129" i="66"/>
  <c r="U129" i="66"/>
  <c r="V129" i="66"/>
  <c r="W129" i="66"/>
  <c r="X129" i="66"/>
  <c r="Y129" i="66"/>
  <c r="Z129" i="66"/>
  <c r="AA129" i="66"/>
  <c r="AB129" i="66"/>
  <c r="AD129" i="66"/>
  <c r="AE129" i="66"/>
  <c r="AF129" i="66"/>
  <c r="AG129" i="66"/>
  <c r="AH129" i="66"/>
  <c r="AI129" i="66"/>
  <c r="AJ129" i="66"/>
  <c r="AK129" i="66"/>
  <c r="AL129" i="66"/>
  <c r="AM129" i="66"/>
  <c r="AN129" i="66"/>
  <c r="AO129" i="66"/>
  <c r="AP129" i="66"/>
  <c r="AQ129" i="66"/>
  <c r="AR129" i="66"/>
  <c r="AS129" i="66"/>
  <c r="AT129" i="66"/>
  <c r="AU129" i="66"/>
  <c r="AW129" i="66"/>
  <c r="AX129" i="66"/>
  <c r="AY129" i="66"/>
  <c r="AZ129" i="66"/>
  <c r="BA129" i="66"/>
  <c r="BB129" i="66"/>
  <c r="BC129" i="66"/>
  <c r="BD129" i="66"/>
  <c r="BE129" i="66"/>
  <c r="BF129" i="66"/>
  <c r="BG129" i="66"/>
  <c r="BH129" i="66"/>
  <c r="BI129" i="66"/>
  <c r="BJ129" i="66"/>
  <c r="BK129" i="66"/>
  <c r="BL129" i="66"/>
  <c r="BM129" i="66"/>
  <c r="BN129" i="66"/>
  <c r="BP129" i="66"/>
  <c r="BQ129" i="66"/>
  <c r="BR129" i="66"/>
  <c r="BS129" i="66"/>
  <c r="BT129" i="66"/>
  <c r="BU129" i="66"/>
  <c r="BV129" i="66"/>
  <c r="BW129" i="66"/>
  <c r="BX129" i="66"/>
  <c r="BY129" i="66"/>
  <c r="BZ129" i="66"/>
  <c r="CA129" i="66"/>
  <c r="CB129" i="66"/>
  <c r="CC129" i="66"/>
  <c r="CD129" i="66"/>
  <c r="CE129" i="66"/>
  <c r="CF129" i="66"/>
  <c r="CG129" i="66"/>
  <c r="CI129" i="66"/>
  <c r="CJ129" i="66"/>
  <c r="CK129" i="66"/>
  <c r="CL129" i="66"/>
  <c r="CM129" i="66"/>
  <c r="CN129" i="66"/>
  <c r="CO129" i="66"/>
  <c r="CP129" i="66"/>
  <c r="CQ129" i="66"/>
  <c r="CR129" i="66"/>
  <c r="CS129" i="66"/>
  <c r="CT129" i="66"/>
  <c r="CU129" i="66"/>
  <c r="CV129" i="66"/>
  <c r="CW129" i="66"/>
  <c r="CX129" i="66"/>
  <c r="CY129" i="66"/>
  <c r="CZ129" i="66"/>
  <c r="DB129" i="66"/>
  <c r="DC129" i="66"/>
  <c r="DD129" i="66"/>
  <c r="DE129" i="66"/>
  <c r="DF129" i="66"/>
  <c r="DG129" i="66"/>
  <c r="DH129" i="66"/>
  <c r="DI129" i="66"/>
  <c r="DJ129" i="66"/>
  <c r="DK129" i="66"/>
  <c r="DL129" i="66"/>
  <c r="DM129" i="66"/>
  <c r="DN129" i="66"/>
  <c r="DO129" i="66"/>
  <c r="DP129" i="66"/>
  <c r="DQ129" i="66"/>
  <c r="DR129" i="66"/>
  <c r="DS129" i="66"/>
  <c r="DU129" i="66"/>
  <c r="DV129" i="66"/>
  <c r="DW129" i="66"/>
  <c r="DX129" i="66"/>
  <c r="DY129" i="66"/>
  <c r="DZ129" i="66"/>
  <c r="EA129" i="66"/>
  <c r="EB129" i="66"/>
  <c r="EC129" i="66"/>
  <c r="ED129" i="66"/>
  <c r="EE129" i="66"/>
  <c r="EL129" i="66"/>
  <c r="EN129" i="66"/>
  <c r="EO129" i="66"/>
  <c r="EP129" i="66"/>
  <c r="EQ129" i="66"/>
  <c r="ER129" i="66"/>
  <c r="ES129" i="66"/>
  <c r="ET129" i="66"/>
  <c r="EU129" i="66"/>
  <c r="EV129" i="66"/>
  <c r="EW129" i="66"/>
  <c r="EX129" i="66"/>
  <c r="EY129" i="66"/>
  <c r="EZ129" i="66"/>
  <c r="FA129" i="66"/>
  <c r="FB129" i="66"/>
  <c r="FC129" i="66"/>
  <c r="FD129" i="66"/>
  <c r="FE129" i="66"/>
  <c r="FG129" i="66"/>
  <c r="FH129" i="66"/>
  <c r="E130" i="66"/>
  <c r="F130" i="66"/>
  <c r="G130" i="66"/>
  <c r="H130" i="66"/>
  <c r="I130" i="66"/>
  <c r="K130" i="66"/>
  <c r="L130" i="66"/>
  <c r="M130" i="66"/>
  <c r="N130" i="66"/>
  <c r="O130" i="66"/>
  <c r="P130" i="66"/>
  <c r="Q130" i="66"/>
  <c r="R130" i="66"/>
  <c r="S130" i="66"/>
  <c r="T130" i="66"/>
  <c r="U130" i="66"/>
  <c r="V130" i="66"/>
  <c r="W130" i="66"/>
  <c r="X130" i="66"/>
  <c r="Y130" i="66"/>
  <c r="Z130" i="66"/>
  <c r="AA130" i="66"/>
  <c r="AB130" i="66"/>
  <c r="AD130" i="66"/>
  <c r="AE130" i="66"/>
  <c r="AF130" i="66"/>
  <c r="AG130" i="66"/>
  <c r="AH130" i="66"/>
  <c r="AI130" i="66"/>
  <c r="AJ130" i="66"/>
  <c r="AK130" i="66"/>
  <c r="AL130" i="66"/>
  <c r="AM130" i="66"/>
  <c r="AN130" i="66"/>
  <c r="AO130" i="66"/>
  <c r="AP130" i="66"/>
  <c r="AQ130" i="66"/>
  <c r="AR130" i="66"/>
  <c r="AS130" i="66"/>
  <c r="AT130" i="66"/>
  <c r="AU130" i="66"/>
  <c r="AW130" i="66"/>
  <c r="AX130" i="66"/>
  <c r="AY130" i="66"/>
  <c r="AZ130" i="66"/>
  <c r="BA130" i="66"/>
  <c r="BB130" i="66"/>
  <c r="BC130" i="66"/>
  <c r="BD130" i="66"/>
  <c r="BE130" i="66"/>
  <c r="BF130" i="66"/>
  <c r="BG130" i="66"/>
  <c r="BH130" i="66"/>
  <c r="BI130" i="66"/>
  <c r="BJ130" i="66"/>
  <c r="BK130" i="66"/>
  <c r="BL130" i="66"/>
  <c r="BM130" i="66"/>
  <c r="BN130" i="66"/>
  <c r="BP130" i="66"/>
  <c r="BQ130" i="66"/>
  <c r="BR130" i="66"/>
  <c r="BS130" i="66"/>
  <c r="BT130" i="66"/>
  <c r="BU130" i="66"/>
  <c r="BV130" i="66"/>
  <c r="BW130" i="66"/>
  <c r="BX130" i="66"/>
  <c r="BY130" i="66"/>
  <c r="BZ130" i="66"/>
  <c r="CA130" i="66"/>
  <c r="CB130" i="66"/>
  <c r="CC130" i="66"/>
  <c r="CD130" i="66"/>
  <c r="CE130" i="66"/>
  <c r="CF130" i="66"/>
  <c r="CG130" i="66"/>
  <c r="CI130" i="66"/>
  <c r="CJ130" i="66"/>
  <c r="CK130" i="66"/>
  <c r="CL130" i="66"/>
  <c r="CM130" i="66"/>
  <c r="CN130" i="66"/>
  <c r="CO130" i="66"/>
  <c r="CP130" i="66"/>
  <c r="CQ130" i="66"/>
  <c r="CR130" i="66"/>
  <c r="CS130" i="66"/>
  <c r="CT130" i="66"/>
  <c r="CU130" i="66"/>
  <c r="CV130" i="66"/>
  <c r="CW130" i="66"/>
  <c r="CX130" i="66"/>
  <c r="CY130" i="66"/>
  <c r="CZ130" i="66"/>
  <c r="DB130" i="66"/>
  <c r="DC130" i="66"/>
  <c r="DD130" i="66"/>
  <c r="DE130" i="66"/>
  <c r="DF130" i="66"/>
  <c r="DG130" i="66"/>
  <c r="DH130" i="66"/>
  <c r="DI130" i="66"/>
  <c r="DJ130" i="66"/>
  <c r="DK130" i="66"/>
  <c r="DL130" i="66"/>
  <c r="DM130" i="66"/>
  <c r="DN130" i="66"/>
  <c r="DO130" i="66"/>
  <c r="DP130" i="66"/>
  <c r="DQ130" i="66"/>
  <c r="DR130" i="66"/>
  <c r="DS130" i="66"/>
  <c r="DU130" i="66"/>
  <c r="DV130" i="66"/>
  <c r="DW130" i="66"/>
  <c r="DX130" i="66"/>
  <c r="DY130" i="66"/>
  <c r="DZ130" i="66"/>
  <c r="EA130" i="66"/>
  <c r="EB130" i="66"/>
  <c r="EC130" i="66"/>
  <c r="ED130" i="66"/>
  <c r="EE130" i="66"/>
  <c r="EL130" i="66"/>
  <c r="EN130" i="66"/>
  <c r="EO130" i="66"/>
  <c r="EP130" i="66"/>
  <c r="EQ130" i="66"/>
  <c r="ER130" i="66"/>
  <c r="ES130" i="66"/>
  <c r="ET130" i="66"/>
  <c r="EU130" i="66"/>
  <c r="EV130" i="66"/>
  <c r="EW130" i="66"/>
  <c r="EX130" i="66"/>
  <c r="EY130" i="66"/>
  <c r="EZ130" i="66"/>
  <c r="FA130" i="66"/>
  <c r="FB130" i="66"/>
  <c r="FC130" i="66"/>
  <c r="FD130" i="66"/>
  <c r="FE130" i="66"/>
  <c r="FG130" i="66"/>
  <c r="FH130" i="66"/>
  <c r="E131" i="66"/>
  <c r="F131" i="66"/>
  <c r="G131" i="66"/>
  <c r="H131" i="66"/>
  <c r="I131" i="66"/>
  <c r="K131" i="66"/>
  <c r="L131" i="66"/>
  <c r="M131" i="66"/>
  <c r="N131" i="66"/>
  <c r="O131" i="66"/>
  <c r="P131" i="66"/>
  <c r="Q131" i="66"/>
  <c r="R131" i="66"/>
  <c r="S131" i="66"/>
  <c r="T131" i="66"/>
  <c r="U131" i="66"/>
  <c r="V131" i="66"/>
  <c r="W131" i="66"/>
  <c r="X131" i="66"/>
  <c r="Y131" i="66"/>
  <c r="Z131" i="66"/>
  <c r="AA131" i="66"/>
  <c r="AB131" i="66"/>
  <c r="AD131" i="66"/>
  <c r="AE131" i="66"/>
  <c r="AF131" i="66"/>
  <c r="AG131" i="66"/>
  <c r="AH131" i="66"/>
  <c r="AI131" i="66"/>
  <c r="AJ131" i="66"/>
  <c r="AK131" i="66"/>
  <c r="AL131" i="66"/>
  <c r="AM131" i="66"/>
  <c r="AN131" i="66"/>
  <c r="AO131" i="66"/>
  <c r="AP131" i="66"/>
  <c r="AQ131" i="66"/>
  <c r="AR131" i="66"/>
  <c r="AS131" i="66"/>
  <c r="AT131" i="66"/>
  <c r="AU131" i="66"/>
  <c r="AW131" i="66"/>
  <c r="AX131" i="66"/>
  <c r="AY131" i="66"/>
  <c r="AZ131" i="66"/>
  <c r="BA131" i="66"/>
  <c r="BB131" i="66"/>
  <c r="BC131" i="66"/>
  <c r="BD131" i="66"/>
  <c r="BE131" i="66"/>
  <c r="BF131" i="66"/>
  <c r="BG131" i="66"/>
  <c r="BH131" i="66"/>
  <c r="BI131" i="66"/>
  <c r="BJ131" i="66"/>
  <c r="BK131" i="66"/>
  <c r="BL131" i="66"/>
  <c r="BM131" i="66"/>
  <c r="BN131" i="66"/>
  <c r="BP131" i="66"/>
  <c r="BQ131" i="66"/>
  <c r="BR131" i="66"/>
  <c r="BS131" i="66"/>
  <c r="BT131" i="66"/>
  <c r="BU131" i="66"/>
  <c r="BV131" i="66"/>
  <c r="BW131" i="66"/>
  <c r="BX131" i="66"/>
  <c r="BY131" i="66"/>
  <c r="BZ131" i="66"/>
  <c r="CA131" i="66"/>
  <c r="CB131" i="66"/>
  <c r="CC131" i="66"/>
  <c r="CD131" i="66"/>
  <c r="CE131" i="66"/>
  <c r="CF131" i="66"/>
  <c r="CG131" i="66"/>
  <c r="CI131" i="66"/>
  <c r="CJ131" i="66"/>
  <c r="CK131" i="66"/>
  <c r="CL131" i="66"/>
  <c r="CM131" i="66"/>
  <c r="CN131" i="66"/>
  <c r="CO131" i="66"/>
  <c r="CP131" i="66"/>
  <c r="CQ131" i="66"/>
  <c r="CR131" i="66"/>
  <c r="CS131" i="66"/>
  <c r="CT131" i="66"/>
  <c r="CU131" i="66"/>
  <c r="CV131" i="66"/>
  <c r="CW131" i="66"/>
  <c r="CX131" i="66"/>
  <c r="CY131" i="66"/>
  <c r="CZ131" i="66"/>
  <c r="DB131" i="66"/>
  <c r="DC131" i="66"/>
  <c r="DD131" i="66"/>
  <c r="DE131" i="66"/>
  <c r="DF131" i="66"/>
  <c r="DG131" i="66"/>
  <c r="DH131" i="66"/>
  <c r="DI131" i="66"/>
  <c r="DJ131" i="66"/>
  <c r="DK131" i="66"/>
  <c r="DL131" i="66"/>
  <c r="DM131" i="66"/>
  <c r="DN131" i="66"/>
  <c r="DO131" i="66"/>
  <c r="DP131" i="66"/>
  <c r="DQ131" i="66"/>
  <c r="DR131" i="66"/>
  <c r="DS131" i="66"/>
  <c r="DU131" i="66"/>
  <c r="DV131" i="66"/>
  <c r="DW131" i="66"/>
  <c r="DX131" i="66"/>
  <c r="DY131" i="66"/>
  <c r="DZ131" i="66"/>
  <c r="EA131" i="66"/>
  <c r="EB131" i="66"/>
  <c r="EC131" i="66"/>
  <c r="ED131" i="66"/>
  <c r="EE131" i="66"/>
  <c r="EL131" i="66"/>
  <c r="EN131" i="66"/>
  <c r="EO131" i="66"/>
  <c r="EP131" i="66"/>
  <c r="EQ131" i="66"/>
  <c r="ER131" i="66"/>
  <c r="ES131" i="66"/>
  <c r="ET131" i="66"/>
  <c r="EU131" i="66"/>
  <c r="EV131" i="66"/>
  <c r="EW131" i="66"/>
  <c r="EX131" i="66"/>
  <c r="EY131" i="66"/>
  <c r="EZ131" i="66"/>
  <c r="FA131" i="66"/>
  <c r="FB131" i="66"/>
  <c r="FC131" i="66"/>
  <c r="FD131" i="66"/>
  <c r="FE131" i="66"/>
  <c r="FG131" i="66"/>
  <c r="FH131" i="66"/>
  <c r="E132" i="66"/>
  <c r="F132" i="66"/>
  <c r="G132" i="66"/>
  <c r="H132" i="66"/>
  <c r="I132" i="66"/>
  <c r="K132" i="66"/>
  <c r="L132" i="66"/>
  <c r="M132" i="66"/>
  <c r="N132" i="66"/>
  <c r="O132" i="66"/>
  <c r="P132" i="66"/>
  <c r="Q132" i="66"/>
  <c r="R132" i="66"/>
  <c r="S132" i="66"/>
  <c r="T132" i="66"/>
  <c r="U132" i="66"/>
  <c r="V132" i="66"/>
  <c r="W132" i="66"/>
  <c r="X132" i="66"/>
  <c r="Y132" i="66"/>
  <c r="Z132" i="66"/>
  <c r="AA132" i="66"/>
  <c r="AB132" i="66"/>
  <c r="AD132" i="66"/>
  <c r="AE132" i="66"/>
  <c r="AF132" i="66"/>
  <c r="AG132" i="66"/>
  <c r="AH132" i="66"/>
  <c r="AI132" i="66"/>
  <c r="AJ132" i="66"/>
  <c r="AK132" i="66"/>
  <c r="AL132" i="66"/>
  <c r="AM132" i="66"/>
  <c r="AN132" i="66"/>
  <c r="AO132" i="66"/>
  <c r="AP132" i="66"/>
  <c r="AQ132" i="66"/>
  <c r="AR132" i="66"/>
  <c r="AS132" i="66"/>
  <c r="AT132" i="66"/>
  <c r="AU132" i="66"/>
  <c r="AW132" i="66"/>
  <c r="AX132" i="66"/>
  <c r="AY132" i="66"/>
  <c r="AZ132" i="66"/>
  <c r="BA132" i="66"/>
  <c r="BB132" i="66"/>
  <c r="BC132" i="66"/>
  <c r="BD132" i="66"/>
  <c r="BE132" i="66"/>
  <c r="BF132" i="66"/>
  <c r="BG132" i="66"/>
  <c r="BH132" i="66"/>
  <c r="BI132" i="66"/>
  <c r="BJ132" i="66"/>
  <c r="BK132" i="66"/>
  <c r="BL132" i="66"/>
  <c r="BM132" i="66"/>
  <c r="BN132" i="66"/>
  <c r="BP132" i="66"/>
  <c r="BQ132" i="66"/>
  <c r="BR132" i="66"/>
  <c r="BS132" i="66"/>
  <c r="BT132" i="66"/>
  <c r="BU132" i="66"/>
  <c r="BV132" i="66"/>
  <c r="BW132" i="66"/>
  <c r="BX132" i="66"/>
  <c r="BY132" i="66"/>
  <c r="BZ132" i="66"/>
  <c r="CA132" i="66"/>
  <c r="CB132" i="66"/>
  <c r="CC132" i="66"/>
  <c r="CD132" i="66"/>
  <c r="CE132" i="66"/>
  <c r="CF132" i="66"/>
  <c r="CG132" i="66"/>
  <c r="CI132" i="66"/>
  <c r="CJ132" i="66"/>
  <c r="CK132" i="66"/>
  <c r="CL132" i="66"/>
  <c r="CM132" i="66"/>
  <c r="CN132" i="66"/>
  <c r="CO132" i="66"/>
  <c r="CP132" i="66"/>
  <c r="CQ132" i="66"/>
  <c r="CR132" i="66"/>
  <c r="CS132" i="66"/>
  <c r="CT132" i="66"/>
  <c r="CU132" i="66"/>
  <c r="CV132" i="66"/>
  <c r="CW132" i="66"/>
  <c r="CX132" i="66"/>
  <c r="CY132" i="66"/>
  <c r="CZ132" i="66"/>
  <c r="DB132" i="66"/>
  <c r="DC132" i="66"/>
  <c r="DD132" i="66"/>
  <c r="DE132" i="66"/>
  <c r="DF132" i="66"/>
  <c r="DG132" i="66"/>
  <c r="DH132" i="66"/>
  <c r="DI132" i="66"/>
  <c r="DJ132" i="66"/>
  <c r="DK132" i="66"/>
  <c r="DL132" i="66"/>
  <c r="DM132" i="66"/>
  <c r="DN132" i="66"/>
  <c r="DO132" i="66"/>
  <c r="DP132" i="66"/>
  <c r="DQ132" i="66"/>
  <c r="DR132" i="66"/>
  <c r="DS132" i="66"/>
  <c r="DU132" i="66"/>
  <c r="DV132" i="66"/>
  <c r="DW132" i="66"/>
  <c r="DX132" i="66"/>
  <c r="DY132" i="66"/>
  <c r="DZ132" i="66"/>
  <c r="EA132" i="66"/>
  <c r="EB132" i="66"/>
  <c r="EC132" i="66"/>
  <c r="ED132" i="66"/>
  <c r="EE132" i="66"/>
  <c r="EL132" i="66"/>
  <c r="EN132" i="66"/>
  <c r="EO132" i="66"/>
  <c r="EP132" i="66"/>
  <c r="EQ132" i="66"/>
  <c r="ER132" i="66"/>
  <c r="ES132" i="66"/>
  <c r="ET132" i="66"/>
  <c r="EU132" i="66"/>
  <c r="EV132" i="66"/>
  <c r="EW132" i="66"/>
  <c r="EX132" i="66"/>
  <c r="EY132" i="66"/>
  <c r="EZ132" i="66"/>
  <c r="FA132" i="66"/>
  <c r="FB132" i="66"/>
  <c r="FC132" i="66"/>
  <c r="FD132" i="66"/>
  <c r="FE132" i="66"/>
  <c r="FG132" i="66"/>
  <c r="FH132" i="66"/>
  <c r="E133" i="66"/>
  <c r="F133" i="66"/>
  <c r="G133" i="66"/>
  <c r="H133" i="66"/>
  <c r="I133" i="66"/>
  <c r="K133" i="66"/>
  <c r="L133" i="66"/>
  <c r="M133" i="66"/>
  <c r="N133" i="66"/>
  <c r="O133" i="66"/>
  <c r="P133" i="66"/>
  <c r="Q133" i="66"/>
  <c r="R133" i="66"/>
  <c r="S133" i="66"/>
  <c r="T133" i="66"/>
  <c r="U133" i="66"/>
  <c r="V133" i="66"/>
  <c r="W133" i="66"/>
  <c r="X133" i="66"/>
  <c r="Y133" i="66"/>
  <c r="Z133" i="66"/>
  <c r="AA133" i="66"/>
  <c r="AB133" i="66"/>
  <c r="AD133" i="66"/>
  <c r="AE133" i="66"/>
  <c r="AF133" i="66"/>
  <c r="AG133" i="66"/>
  <c r="AH133" i="66"/>
  <c r="AI133" i="66"/>
  <c r="AJ133" i="66"/>
  <c r="AK133" i="66"/>
  <c r="AL133" i="66"/>
  <c r="AM133" i="66"/>
  <c r="AN133" i="66"/>
  <c r="AO133" i="66"/>
  <c r="AP133" i="66"/>
  <c r="AQ133" i="66"/>
  <c r="AR133" i="66"/>
  <c r="AS133" i="66"/>
  <c r="AT133" i="66"/>
  <c r="AU133" i="66"/>
  <c r="AW133" i="66"/>
  <c r="AX133" i="66"/>
  <c r="AY133" i="66"/>
  <c r="AZ133" i="66"/>
  <c r="BA133" i="66"/>
  <c r="BB133" i="66"/>
  <c r="BC133" i="66"/>
  <c r="BD133" i="66"/>
  <c r="BE133" i="66"/>
  <c r="BF133" i="66"/>
  <c r="BG133" i="66"/>
  <c r="BH133" i="66"/>
  <c r="BI133" i="66"/>
  <c r="BJ133" i="66"/>
  <c r="BK133" i="66"/>
  <c r="BL133" i="66"/>
  <c r="BM133" i="66"/>
  <c r="BN133" i="66"/>
  <c r="BP133" i="66"/>
  <c r="BQ133" i="66"/>
  <c r="BR133" i="66"/>
  <c r="BS133" i="66"/>
  <c r="BT133" i="66"/>
  <c r="BU133" i="66"/>
  <c r="BV133" i="66"/>
  <c r="BW133" i="66"/>
  <c r="BX133" i="66"/>
  <c r="BY133" i="66"/>
  <c r="BZ133" i="66"/>
  <c r="CA133" i="66"/>
  <c r="CB133" i="66"/>
  <c r="CC133" i="66"/>
  <c r="CD133" i="66"/>
  <c r="CE133" i="66"/>
  <c r="CF133" i="66"/>
  <c r="CG133" i="66"/>
  <c r="CI133" i="66"/>
  <c r="CJ133" i="66"/>
  <c r="CK133" i="66"/>
  <c r="CL133" i="66"/>
  <c r="CM133" i="66"/>
  <c r="CN133" i="66"/>
  <c r="CO133" i="66"/>
  <c r="CP133" i="66"/>
  <c r="CQ133" i="66"/>
  <c r="CR133" i="66"/>
  <c r="CS133" i="66"/>
  <c r="CT133" i="66"/>
  <c r="CU133" i="66"/>
  <c r="CV133" i="66"/>
  <c r="CW133" i="66"/>
  <c r="CX133" i="66"/>
  <c r="CY133" i="66"/>
  <c r="CZ133" i="66"/>
  <c r="DB133" i="66"/>
  <c r="DC133" i="66"/>
  <c r="DD133" i="66"/>
  <c r="DE133" i="66"/>
  <c r="DF133" i="66"/>
  <c r="DG133" i="66"/>
  <c r="DH133" i="66"/>
  <c r="DI133" i="66"/>
  <c r="DJ133" i="66"/>
  <c r="DK133" i="66"/>
  <c r="DL133" i="66"/>
  <c r="DM133" i="66"/>
  <c r="DN133" i="66"/>
  <c r="DO133" i="66"/>
  <c r="DP133" i="66"/>
  <c r="DQ133" i="66"/>
  <c r="DR133" i="66"/>
  <c r="DS133" i="66"/>
  <c r="DU133" i="66"/>
  <c r="DV133" i="66"/>
  <c r="DW133" i="66"/>
  <c r="DX133" i="66"/>
  <c r="DY133" i="66"/>
  <c r="DZ133" i="66"/>
  <c r="EA133" i="66"/>
  <c r="EB133" i="66"/>
  <c r="EC133" i="66"/>
  <c r="ED133" i="66"/>
  <c r="EE133" i="66"/>
  <c r="EL133" i="66"/>
  <c r="EN133" i="66"/>
  <c r="EO133" i="66"/>
  <c r="EP133" i="66"/>
  <c r="EQ133" i="66"/>
  <c r="ER133" i="66"/>
  <c r="ES133" i="66"/>
  <c r="ET133" i="66"/>
  <c r="EU133" i="66"/>
  <c r="EV133" i="66"/>
  <c r="EW133" i="66"/>
  <c r="EX133" i="66"/>
  <c r="EY133" i="66"/>
  <c r="EZ133" i="66"/>
  <c r="FA133" i="66"/>
  <c r="FB133" i="66"/>
  <c r="FC133" i="66"/>
  <c r="FD133" i="66"/>
  <c r="FE133" i="66"/>
  <c r="FG133" i="66"/>
  <c r="FH133" i="66"/>
  <c r="E134" i="66"/>
  <c r="F134" i="66"/>
  <c r="G134" i="66"/>
  <c r="H134" i="66"/>
  <c r="I134" i="66"/>
  <c r="K134" i="66"/>
  <c r="L134" i="66"/>
  <c r="M134" i="66"/>
  <c r="N134" i="66"/>
  <c r="O134" i="66"/>
  <c r="P134" i="66"/>
  <c r="Q134" i="66"/>
  <c r="R134" i="66"/>
  <c r="S134" i="66"/>
  <c r="T134" i="66"/>
  <c r="U134" i="66"/>
  <c r="V134" i="66"/>
  <c r="W134" i="66"/>
  <c r="X134" i="66"/>
  <c r="Y134" i="66"/>
  <c r="Z134" i="66"/>
  <c r="AA134" i="66"/>
  <c r="AB134" i="66"/>
  <c r="AD134" i="66"/>
  <c r="AE134" i="66"/>
  <c r="AF134" i="66"/>
  <c r="AG134" i="66"/>
  <c r="AH134" i="66"/>
  <c r="AI134" i="66"/>
  <c r="AJ134" i="66"/>
  <c r="AK134" i="66"/>
  <c r="AL134" i="66"/>
  <c r="AM134" i="66"/>
  <c r="AN134" i="66"/>
  <c r="AO134" i="66"/>
  <c r="AP134" i="66"/>
  <c r="AQ134" i="66"/>
  <c r="AR134" i="66"/>
  <c r="AS134" i="66"/>
  <c r="AT134" i="66"/>
  <c r="AU134" i="66"/>
  <c r="AW134" i="66"/>
  <c r="AX134" i="66"/>
  <c r="AY134" i="66"/>
  <c r="AZ134" i="66"/>
  <c r="BA134" i="66"/>
  <c r="BB134" i="66"/>
  <c r="BC134" i="66"/>
  <c r="BD134" i="66"/>
  <c r="BE134" i="66"/>
  <c r="BF134" i="66"/>
  <c r="BG134" i="66"/>
  <c r="BH134" i="66"/>
  <c r="BI134" i="66"/>
  <c r="BJ134" i="66"/>
  <c r="BK134" i="66"/>
  <c r="BL134" i="66"/>
  <c r="BM134" i="66"/>
  <c r="BN134" i="66"/>
  <c r="BP134" i="66"/>
  <c r="BQ134" i="66"/>
  <c r="BR134" i="66"/>
  <c r="BS134" i="66"/>
  <c r="BT134" i="66"/>
  <c r="BU134" i="66"/>
  <c r="BV134" i="66"/>
  <c r="BW134" i="66"/>
  <c r="BX134" i="66"/>
  <c r="BY134" i="66"/>
  <c r="BZ134" i="66"/>
  <c r="CA134" i="66"/>
  <c r="CB134" i="66"/>
  <c r="CC134" i="66"/>
  <c r="CD134" i="66"/>
  <c r="CE134" i="66"/>
  <c r="CF134" i="66"/>
  <c r="CG134" i="66"/>
  <c r="CI134" i="66"/>
  <c r="CJ134" i="66"/>
  <c r="CK134" i="66"/>
  <c r="CL134" i="66"/>
  <c r="CM134" i="66"/>
  <c r="CN134" i="66"/>
  <c r="CO134" i="66"/>
  <c r="CP134" i="66"/>
  <c r="CQ134" i="66"/>
  <c r="CR134" i="66"/>
  <c r="CS134" i="66"/>
  <c r="CT134" i="66"/>
  <c r="CU134" i="66"/>
  <c r="CV134" i="66"/>
  <c r="CW134" i="66"/>
  <c r="CX134" i="66"/>
  <c r="CY134" i="66"/>
  <c r="CZ134" i="66"/>
  <c r="DB134" i="66"/>
  <c r="DC134" i="66"/>
  <c r="DD134" i="66"/>
  <c r="DE134" i="66"/>
  <c r="DF134" i="66"/>
  <c r="DG134" i="66"/>
  <c r="DH134" i="66"/>
  <c r="DI134" i="66"/>
  <c r="DJ134" i="66"/>
  <c r="DK134" i="66"/>
  <c r="DL134" i="66"/>
  <c r="DM134" i="66"/>
  <c r="DN134" i="66"/>
  <c r="DO134" i="66"/>
  <c r="DP134" i="66"/>
  <c r="DQ134" i="66"/>
  <c r="DR134" i="66"/>
  <c r="DS134" i="66"/>
  <c r="DU134" i="66"/>
  <c r="DV134" i="66"/>
  <c r="DW134" i="66"/>
  <c r="DX134" i="66"/>
  <c r="DY134" i="66"/>
  <c r="DZ134" i="66"/>
  <c r="EA134" i="66"/>
  <c r="EB134" i="66"/>
  <c r="EC134" i="66"/>
  <c r="ED134" i="66"/>
  <c r="EE134" i="66"/>
  <c r="EL134" i="66"/>
  <c r="EN134" i="66"/>
  <c r="EO134" i="66"/>
  <c r="EP134" i="66"/>
  <c r="EQ134" i="66"/>
  <c r="ER134" i="66"/>
  <c r="ES134" i="66"/>
  <c r="ET134" i="66"/>
  <c r="EU134" i="66"/>
  <c r="EV134" i="66"/>
  <c r="EW134" i="66"/>
  <c r="EX134" i="66"/>
  <c r="EY134" i="66"/>
  <c r="EZ134" i="66"/>
  <c r="FA134" i="66"/>
  <c r="FB134" i="66"/>
  <c r="FC134" i="66"/>
  <c r="FD134" i="66"/>
  <c r="FE134" i="66"/>
  <c r="FG134" i="66"/>
  <c r="FH134" i="66"/>
  <c r="E135" i="66"/>
  <c r="F135" i="66"/>
  <c r="G135" i="66"/>
  <c r="H135" i="66"/>
  <c r="I135" i="66"/>
  <c r="K135" i="66"/>
  <c r="L135" i="66"/>
  <c r="M135" i="66"/>
  <c r="N135" i="66"/>
  <c r="O135" i="66"/>
  <c r="P135" i="66"/>
  <c r="Q135" i="66"/>
  <c r="R135" i="66"/>
  <c r="S135" i="66"/>
  <c r="T135" i="66"/>
  <c r="U135" i="66"/>
  <c r="V135" i="66"/>
  <c r="W135" i="66"/>
  <c r="X135" i="66"/>
  <c r="Y135" i="66"/>
  <c r="Z135" i="66"/>
  <c r="AA135" i="66"/>
  <c r="AB135" i="66"/>
  <c r="AD135" i="66"/>
  <c r="AE135" i="66"/>
  <c r="AF135" i="66"/>
  <c r="AG135" i="66"/>
  <c r="AH135" i="66"/>
  <c r="AI135" i="66"/>
  <c r="AJ135" i="66"/>
  <c r="AK135" i="66"/>
  <c r="AL135" i="66"/>
  <c r="AM135" i="66"/>
  <c r="AN135" i="66"/>
  <c r="AO135" i="66"/>
  <c r="AP135" i="66"/>
  <c r="AQ135" i="66"/>
  <c r="AR135" i="66"/>
  <c r="AS135" i="66"/>
  <c r="AT135" i="66"/>
  <c r="AU135" i="66"/>
  <c r="AW135" i="66"/>
  <c r="AX135" i="66"/>
  <c r="AY135" i="66"/>
  <c r="AZ135" i="66"/>
  <c r="BA135" i="66"/>
  <c r="BB135" i="66"/>
  <c r="BC135" i="66"/>
  <c r="BD135" i="66"/>
  <c r="BE135" i="66"/>
  <c r="BF135" i="66"/>
  <c r="BG135" i="66"/>
  <c r="BH135" i="66"/>
  <c r="BI135" i="66"/>
  <c r="BJ135" i="66"/>
  <c r="BK135" i="66"/>
  <c r="BL135" i="66"/>
  <c r="BM135" i="66"/>
  <c r="BN135" i="66"/>
  <c r="BP135" i="66"/>
  <c r="BQ135" i="66"/>
  <c r="BR135" i="66"/>
  <c r="BS135" i="66"/>
  <c r="BT135" i="66"/>
  <c r="BU135" i="66"/>
  <c r="BV135" i="66"/>
  <c r="BW135" i="66"/>
  <c r="BX135" i="66"/>
  <c r="BY135" i="66"/>
  <c r="BZ135" i="66"/>
  <c r="CA135" i="66"/>
  <c r="CB135" i="66"/>
  <c r="CC135" i="66"/>
  <c r="CD135" i="66"/>
  <c r="CE135" i="66"/>
  <c r="CF135" i="66"/>
  <c r="CG135" i="66"/>
  <c r="CI135" i="66"/>
  <c r="CJ135" i="66"/>
  <c r="CK135" i="66"/>
  <c r="CL135" i="66"/>
  <c r="CM135" i="66"/>
  <c r="CN135" i="66"/>
  <c r="CO135" i="66"/>
  <c r="CP135" i="66"/>
  <c r="CQ135" i="66"/>
  <c r="CR135" i="66"/>
  <c r="CS135" i="66"/>
  <c r="CT135" i="66"/>
  <c r="CU135" i="66"/>
  <c r="CV135" i="66"/>
  <c r="CW135" i="66"/>
  <c r="CX135" i="66"/>
  <c r="CY135" i="66"/>
  <c r="CZ135" i="66"/>
  <c r="DB135" i="66"/>
  <c r="DC135" i="66"/>
  <c r="DD135" i="66"/>
  <c r="DE135" i="66"/>
  <c r="DF135" i="66"/>
  <c r="DG135" i="66"/>
  <c r="DH135" i="66"/>
  <c r="DI135" i="66"/>
  <c r="DJ135" i="66"/>
  <c r="DK135" i="66"/>
  <c r="DL135" i="66"/>
  <c r="DM135" i="66"/>
  <c r="DN135" i="66"/>
  <c r="DO135" i="66"/>
  <c r="DP135" i="66"/>
  <c r="DQ135" i="66"/>
  <c r="DR135" i="66"/>
  <c r="DS135" i="66"/>
  <c r="DU135" i="66"/>
  <c r="DV135" i="66"/>
  <c r="DW135" i="66"/>
  <c r="DX135" i="66"/>
  <c r="DY135" i="66"/>
  <c r="DZ135" i="66"/>
  <c r="EA135" i="66"/>
  <c r="EB135" i="66"/>
  <c r="EC135" i="66"/>
  <c r="ED135" i="66"/>
  <c r="EE135" i="66"/>
  <c r="EL135" i="66"/>
  <c r="EN135" i="66"/>
  <c r="EO135" i="66"/>
  <c r="EP135" i="66"/>
  <c r="EQ135" i="66"/>
  <c r="ER135" i="66"/>
  <c r="ES135" i="66"/>
  <c r="ET135" i="66"/>
  <c r="EU135" i="66"/>
  <c r="EV135" i="66"/>
  <c r="EW135" i="66"/>
  <c r="EX135" i="66"/>
  <c r="EY135" i="66"/>
  <c r="EZ135" i="66"/>
  <c r="FA135" i="66"/>
  <c r="FB135" i="66"/>
  <c r="FC135" i="66"/>
  <c r="FD135" i="66"/>
  <c r="FE135" i="66"/>
  <c r="FG135" i="66"/>
  <c r="FH135" i="66"/>
  <c r="E136" i="66"/>
  <c r="F136" i="66"/>
  <c r="G136" i="66"/>
  <c r="H136" i="66"/>
  <c r="I136" i="66"/>
  <c r="K136" i="66"/>
  <c r="L136" i="66"/>
  <c r="M136" i="66"/>
  <c r="N136" i="66"/>
  <c r="O136" i="66"/>
  <c r="P136" i="66"/>
  <c r="Q136" i="66"/>
  <c r="R136" i="66"/>
  <c r="S136" i="66"/>
  <c r="T136" i="66"/>
  <c r="U136" i="66"/>
  <c r="V136" i="66"/>
  <c r="W136" i="66"/>
  <c r="X136" i="66"/>
  <c r="Y136" i="66"/>
  <c r="Z136" i="66"/>
  <c r="AA136" i="66"/>
  <c r="AB136" i="66"/>
  <c r="AD136" i="66"/>
  <c r="AE136" i="66"/>
  <c r="AF136" i="66"/>
  <c r="AG136" i="66"/>
  <c r="AH136" i="66"/>
  <c r="AI136" i="66"/>
  <c r="AJ136" i="66"/>
  <c r="AK136" i="66"/>
  <c r="AL136" i="66"/>
  <c r="AM136" i="66"/>
  <c r="AN136" i="66"/>
  <c r="AO136" i="66"/>
  <c r="AP136" i="66"/>
  <c r="AQ136" i="66"/>
  <c r="AR136" i="66"/>
  <c r="AS136" i="66"/>
  <c r="AT136" i="66"/>
  <c r="AU136" i="66"/>
  <c r="AW136" i="66"/>
  <c r="AX136" i="66"/>
  <c r="AY136" i="66"/>
  <c r="AZ136" i="66"/>
  <c r="BA136" i="66"/>
  <c r="BB136" i="66"/>
  <c r="BC136" i="66"/>
  <c r="BD136" i="66"/>
  <c r="BE136" i="66"/>
  <c r="BF136" i="66"/>
  <c r="BG136" i="66"/>
  <c r="BH136" i="66"/>
  <c r="BI136" i="66"/>
  <c r="BJ136" i="66"/>
  <c r="BK136" i="66"/>
  <c r="BL136" i="66"/>
  <c r="BM136" i="66"/>
  <c r="BN136" i="66"/>
  <c r="BP136" i="66"/>
  <c r="BQ136" i="66"/>
  <c r="BR136" i="66"/>
  <c r="BS136" i="66"/>
  <c r="BT136" i="66"/>
  <c r="BU136" i="66"/>
  <c r="BV136" i="66"/>
  <c r="BW136" i="66"/>
  <c r="BX136" i="66"/>
  <c r="BY136" i="66"/>
  <c r="BZ136" i="66"/>
  <c r="CA136" i="66"/>
  <c r="CB136" i="66"/>
  <c r="CC136" i="66"/>
  <c r="CD136" i="66"/>
  <c r="CE136" i="66"/>
  <c r="CF136" i="66"/>
  <c r="CG136" i="66"/>
  <c r="CI136" i="66"/>
  <c r="CJ136" i="66"/>
  <c r="CK136" i="66"/>
  <c r="CL136" i="66"/>
  <c r="CM136" i="66"/>
  <c r="CN136" i="66"/>
  <c r="CO136" i="66"/>
  <c r="CP136" i="66"/>
  <c r="CQ136" i="66"/>
  <c r="CR136" i="66"/>
  <c r="CS136" i="66"/>
  <c r="CT136" i="66"/>
  <c r="CU136" i="66"/>
  <c r="CV136" i="66"/>
  <c r="CW136" i="66"/>
  <c r="CX136" i="66"/>
  <c r="CY136" i="66"/>
  <c r="CZ136" i="66"/>
  <c r="DB136" i="66"/>
  <c r="DC136" i="66"/>
  <c r="DD136" i="66"/>
  <c r="DE136" i="66"/>
  <c r="DF136" i="66"/>
  <c r="DG136" i="66"/>
  <c r="DH136" i="66"/>
  <c r="DI136" i="66"/>
  <c r="DJ136" i="66"/>
  <c r="DK136" i="66"/>
  <c r="DL136" i="66"/>
  <c r="DM136" i="66"/>
  <c r="DN136" i="66"/>
  <c r="DO136" i="66"/>
  <c r="DP136" i="66"/>
  <c r="DQ136" i="66"/>
  <c r="DR136" i="66"/>
  <c r="DS136" i="66"/>
  <c r="DU136" i="66"/>
  <c r="DV136" i="66"/>
  <c r="DW136" i="66"/>
  <c r="DX136" i="66"/>
  <c r="DY136" i="66"/>
  <c r="DZ136" i="66"/>
  <c r="EA136" i="66"/>
  <c r="EB136" i="66"/>
  <c r="EC136" i="66"/>
  <c r="ED136" i="66"/>
  <c r="EE136" i="66"/>
  <c r="EL136" i="66"/>
  <c r="EN136" i="66"/>
  <c r="EO136" i="66"/>
  <c r="EP136" i="66"/>
  <c r="EQ136" i="66"/>
  <c r="ER136" i="66"/>
  <c r="ES136" i="66"/>
  <c r="ET136" i="66"/>
  <c r="EU136" i="66"/>
  <c r="EV136" i="66"/>
  <c r="EW136" i="66"/>
  <c r="EX136" i="66"/>
  <c r="EY136" i="66"/>
  <c r="EZ136" i="66"/>
  <c r="FA136" i="66"/>
  <c r="FB136" i="66"/>
  <c r="FC136" i="66"/>
  <c r="FD136" i="66"/>
  <c r="FE136" i="66"/>
  <c r="FG136" i="66"/>
  <c r="FH136" i="66"/>
  <c r="E137" i="66"/>
  <c r="F137" i="66"/>
  <c r="G137" i="66"/>
  <c r="H137" i="66"/>
  <c r="I137" i="66"/>
  <c r="K137" i="66"/>
  <c r="L137" i="66"/>
  <c r="M137" i="66"/>
  <c r="N137" i="66"/>
  <c r="O137" i="66"/>
  <c r="P137" i="66"/>
  <c r="Q137" i="66"/>
  <c r="R137" i="66"/>
  <c r="S137" i="66"/>
  <c r="T137" i="66"/>
  <c r="U137" i="66"/>
  <c r="V137" i="66"/>
  <c r="W137" i="66"/>
  <c r="X137" i="66"/>
  <c r="Y137" i="66"/>
  <c r="Z137" i="66"/>
  <c r="AA137" i="66"/>
  <c r="AB137" i="66"/>
  <c r="AD137" i="66"/>
  <c r="AE137" i="66"/>
  <c r="AF137" i="66"/>
  <c r="AG137" i="66"/>
  <c r="AH137" i="66"/>
  <c r="AI137" i="66"/>
  <c r="AJ137" i="66"/>
  <c r="AK137" i="66"/>
  <c r="AL137" i="66"/>
  <c r="AM137" i="66"/>
  <c r="AN137" i="66"/>
  <c r="AO137" i="66"/>
  <c r="AP137" i="66"/>
  <c r="AQ137" i="66"/>
  <c r="AR137" i="66"/>
  <c r="AS137" i="66"/>
  <c r="AT137" i="66"/>
  <c r="AU137" i="66"/>
  <c r="AW137" i="66"/>
  <c r="AX137" i="66"/>
  <c r="AY137" i="66"/>
  <c r="AZ137" i="66"/>
  <c r="BA137" i="66"/>
  <c r="BB137" i="66"/>
  <c r="BC137" i="66"/>
  <c r="BD137" i="66"/>
  <c r="BE137" i="66"/>
  <c r="BF137" i="66"/>
  <c r="BG137" i="66"/>
  <c r="BH137" i="66"/>
  <c r="BI137" i="66"/>
  <c r="BJ137" i="66"/>
  <c r="BK137" i="66"/>
  <c r="BL137" i="66"/>
  <c r="BM137" i="66"/>
  <c r="BN137" i="66"/>
  <c r="BP137" i="66"/>
  <c r="BQ137" i="66"/>
  <c r="BR137" i="66"/>
  <c r="BS137" i="66"/>
  <c r="BT137" i="66"/>
  <c r="BU137" i="66"/>
  <c r="BV137" i="66"/>
  <c r="BW137" i="66"/>
  <c r="BX137" i="66"/>
  <c r="BY137" i="66"/>
  <c r="BZ137" i="66"/>
  <c r="CA137" i="66"/>
  <c r="CB137" i="66"/>
  <c r="CC137" i="66"/>
  <c r="CD137" i="66"/>
  <c r="CE137" i="66"/>
  <c r="CF137" i="66"/>
  <c r="CG137" i="66"/>
  <c r="CI137" i="66"/>
  <c r="CJ137" i="66"/>
  <c r="CK137" i="66"/>
  <c r="CL137" i="66"/>
  <c r="CM137" i="66"/>
  <c r="CN137" i="66"/>
  <c r="CO137" i="66"/>
  <c r="CP137" i="66"/>
  <c r="CQ137" i="66"/>
  <c r="CR137" i="66"/>
  <c r="CS137" i="66"/>
  <c r="CT137" i="66"/>
  <c r="CU137" i="66"/>
  <c r="CV137" i="66"/>
  <c r="CW137" i="66"/>
  <c r="CX137" i="66"/>
  <c r="CY137" i="66"/>
  <c r="CZ137" i="66"/>
  <c r="DB137" i="66"/>
  <c r="DC137" i="66"/>
  <c r="DD137" i="66"/>
  <c r="DE137" i="66"/>
  <c r="DF137" i="66"/>
  <c r="DG137" i="66"/>
  <c r="DH137" i="66"/>
  <c r="DI137" i="66"/>
  <c r="DJ137" i="66"/>
  <c r="DK137" i="66"/>
  <c r="DL137" i="66"/>
  <c r="DM137" i="66"/>
  <c r="DN137" i="66"/>
  <c r="DO137" i="66"/>
  <c r="DP137" i="66"/>
  <c r="DQ137" i="66"/>
  <c r="DR137" i="66"/>
  <c r="DS137" i="66"/>
  <c r="DU137" i="66"/>
  <c r="DV137" i="66"/>
  <c r="DW137" i="66"/>
  <c r="DX137" i="66"/>
  <c r="DY137" i="66"/>
  <c r="DZ137" i="66"/>
  <c r="EA137" i="66"/>
  <c r="EB137" i="66"/>
  <c r="EC137" i="66"/>
  <c r="ED137" i="66"/>
  <c r="EE137" i="66"/>
  <c r="EL137" i="66"/>
  <c r="EN137" i="66"/>
  <c r="EO137" i="66"/>
  <c r="EP137" i="66"/>
  <c r="EQ137" i="66"/>
  <c r="ER137" i="66"/>
  <c r="ES137" i="66"/>
  <c r="ET137" i="66"/>
  <c r="EU137" i="66"/>
  <c r="EV137" i="66"/>
  <c r="EW137" i="66"/>
  <c r="EX137" i="66"/>
  <c r="EY137" i="66"/>
  <c r="EZ137" i="66"/>
  <c r="FA137" i="66"/>
  <c r="FB137" i="66"/>
  <c r="FC137" i="66"/>
  <c r="FD137" i="66"/>
  <c r="FE137" i="66"/>
  <c r="FG137" i="66"/>
  <c r="FH137" i="66"/>
  <c r="E138" i="66"/>
  <c r="F138" i="66"/>
  <c r="G138" i="66"/>
  <c r="H138" i="66"/>
  <c r="I138" i="66"/>
  <c r="K138" i="66"/>
  <c r="L138" i="66"/>
  <c r="M138" i="66"/>
  <c r="N138" i="66"/>
  <c r="O138" i="66"/>
  <c r="P138" i="66"/>
  <c r="Q138" i="66"/>
  <c r="R138" i="66"/>
  <c r="S138" i="66"/>
  <c r="T138" i="66"/>
  <c r="U138" i="66"/>
  <c r="V138" i="66"/>
  <c r="W138" i="66"/>
  <c r="X138" i="66"/>
  <c r="Y138" i="66"/>
  <c r="Z138" i="66"/>
  <c r="AA138" i="66"/>
  <c r="AB138" i="66"/>
  <c r="AD138" i="66"/>
  <c r="AE138" i="66"/>
  <c r="AF138" i="66"/>
  <c r="AG138" i="66"/>
  <c r="AH138" i="66"/>
  <c r="AI138" i="66"/>
  <c r="AJ138" i="66"/>
  <c r="AK138" i="66"/>
  <c r="AL138" i="66"/>
  <c r="AM138" i="66"/>
  <c r="AN138" i="66"/>
  <c r="AO138" i="66"/>
  <c r="AP138" i="66"/>
  <c r="AQ138" i="66"/>
  <c r="AR138" i="66"/>
  <c r="AS138" i="66"/>
  <c r="AT138" i="66"/>
  <c r="AU138" i="66"/>
  <c r="AW138" i="66"/>
  <c r="AX138" i="66"/>
  <c r="AY138" i="66"/>
  <c r="AZ138" i="66"/>
  <c r="BA138" i="66"/>
  <c r="BB138" i="66"/>
  <c r="BC138" i="66"/>
  <c r="BD138" i="66"/>
  <c r="BE138" i="66"/>
  <c r="BF138" i="66"/>
  <c r="BG138" i="66"/>
  <c r="BH138" i="66"/>
  <c r="BI138" i="66"/>
  <c r="BJ138" i="66"/>
  <c r="BK138" i="66"/>
  <c r="BL138" i="66"/>
  <c r="BM138" i="66"/>
  <c r="BN138" i="66"/>
  <c r="BP138" i="66"/>
  <c r="BQ138" i="66"/>
  <c r="BR138" i="66"/>
  <c r="BS138" i="66"/>
  <c r="BT138" i="66"/>
  <c r="BU138" i="66"/>
  <c r="BV138" i="66"/>
  <c r="BW138" i="66"/>
  <c r="BX138" i="66"/>
  <c r="BY138" i="66"/>
  <c r="BZ138" i="66"/>
  <c r="CA138" i="66"/>
  <c r="CB138" i="66"/>
  <c r="CC138" i="66"/>
  <c r="CD138" i="66"/>
  <c r="CE138" i="66"/>
  <c r="CF138" i="66"/>
  <c r="CG138" i="66"/>
  <c r="CI138" i="66"/>
  <c r="CJ138" i="66"/>
  <c r="CK138" i="66"/>
  <c r="CL138" i="66"/>
  <c r="CM138" i="66"/>
  <c r="CN138" i="66"/>
  <c r="CO138" i="66"/>
  <c r="CP138" i="66"/>
  <c r="CQ138" i="66"/>
  <c r="CR138" i="66"/>
  <c r="CS138" i="66"/>
  <c r="CT138" i="66"/>
  <c r="CU138" i="66"/>
  <c r="CV138" i="66"/>
  <c r="CW138" i="66"/>
  <c r="CX138" i="66"/>
  <c r="CY138" i="66"/>
  <c r="CZ138" i="66"/>
  <c r="DB138" i="66"/>
  <c r="DC138" i="66"/>
  <c r="DD138" i="66"/>
  <c r="DE138" i="66"/>
  <c r="DF138" i="66"/>
  <c r="DG138" i="66"/>
  <c r="DH138" i="66"/>
  <c r="DI138" i="66"/>
  <c r="DJ138" i="66"/>
  <c r="DK138" i="66"/>
  <c r="DL138" i="66"/>
  <c r="DM138" i="66"/>
  <c r="DN138" i="66"/>
  <c r="DO138" i="66"/>
  <c r="DP138" i="66"/>
  <c r="DQ138" i="66"/>
  <c r="DR138" i="66"/>
  <c r="DS138" i="66"/>
  <c r="DU138" i="66"/>
  <c r="DV138" i="66"/>
  <c r="DW138" i="66"/>
  <c r="DX138" i="66"/>
  <c r="DY138" i="66"/>
  <c r="DZ138" i="66"/>
  <c r="EA138" i="66"/>
  <c r="EB138" i="66"/>
  <c r="EC138" i="66"/>
  <c r="ED138" i="66"/>
  <c r="EE138" i="66"/>
  <c r="EL138" i="66"/>
  <c r="EN138" i="66"/>
  <c r="EO138" i="66"/>
  <c r="EP138" i="66"/>
  <c r="EQ138" i="66"/>
  <c r="ER138" i="66"/>
  <c r="ES138" i="66"/>
  <c r="ET138" i="66"/>
  <c r="EU138" i="66"/>
  <c r="EV138" i="66"/>
  <c r="EW138" i="66"/>
  <c r="EX138" i="66"/>
  <c r="EY138" i="66"/>
  <c r="EZ138" i="66"/>
  <c r="FA138" i="66"/>
  <c r="FB138" i="66"/>
  <c r="FC138" i="66"/>
  <c r="FD138" i="66"/>
  <c r="FE138" i="66"/>
  <c r="FG138" i="66"/>
  <c r="FH138" i="66"/>
  <c r="E139" i="66"/>
  <c r="F139" i="66"/>
  <c r="G139" i="66"/>
  <c r="H139" i="66"/>
  <c r="I139" i="66"/>
  <c r="K139" i="66"/>
  <c r="L139" i="66"/>
  <c r="M139" i="66"/>
  <c r="N139" i="66"/>
  <c r="O139" i="66"/>
  <c r="P139" i="66"/>
  <c r="Q139" i="66"/>
  <c r="R139" i="66"/>
  <c r="S139" i="66"/>
  <c r="T139" i="66"/>
  <c r="U139" i="66"/>
  <c r="V139" i="66"/>
  <c r="W139" i="66"/>
  <c r="X139" i="66"/>
  <c r="Y139" i="66"/>
  <c r="Z139" i="66"/>
  <c r="AA139" i="66"/>
  <c r="AB139" i="66"/>
  <c r="AD139" i="66"/>
  <c r="AE139" i="66"/>
  <c r="AF139" i="66"/>
  <c r="AG139" i="66"/>
  <c r="AH139" i="66"/>
  <c r="AI139" i="66"/>
  <c r="AJ139" i="66"/>
  <c r="AK139" i="66"/>
  <c r="AL139" i="66"/>
  <c r="AM139" i="66"/>
  <c r="AN139" i="66"/>
  <c r="AO139" i="66"/>
  <c r="AP139" i="66"/>
  <c r="AQ139" i="66"/>
  <c r="AR139" i="66"/>
  <c r="AS139" i="66"/>
  <c r="AT139" i="66"/>
  <c r="AU139" i="66"/>
  <c r="AW139" i="66"/>
  <c r="AX139" i="66"/>
  <c r="AY139" i="66"/>
  <c r="AZ139" i="66"/>
  <c r="BA139" i="66"/>
  <c r="BB139" i="66"/>
  <c r="BC139" i="66"/>
  <c r="BD139" i="66"/>
  <c r="BE139" i="66"/>
  <c r="BF139" i="66"/>
  <c r="BG139" i="66"/>
  <c r="BH139" i="66"/>
  <c r="BI139" i="66"/>
  <c r="BJ139" i="66"/>
  <c r="BK139" i="66"/>
  <c r="BL139" i="66"/>
  <c r="BM139" i="66"/>
  <c r="BN139" i="66"/>
  <c r="BP139" i="66"/>
  <c r="BQ139" i="66"/>
  <c r="BR139" i="66"/>
  <c r="BS139" i="66"/>
  <c r="BT139" i="66"/>
  <c r="BU139" i="66"/>
  <c r="BV139" i="66"/>
  <c r="BW139" i="66"/>
  <c r="BX139" i="66"/>
  <c r="BY139" i="66"/>
  <c r="BZ139" i="66"/>
  <c r="CA139" i="66"/>
  <c r="CB139" i="66"/>
  <c r="CC139" i="66"/>
  <c r="CD139" i="66"/>
  <c r="CE139" i="66"/>
  <c r="CF139" i="66"/>
  <c r="CG139" i="66"/>
  <c r="CI139" i="66"/>
  <c r="CJ139" i="66"/>
  <c r="CK139" i="66"/>
  <c r="CL139" i="66"/>
  <c r="CM139" i="66"/>
  <c r="CN139" i="66"/>
  <c r="CO139" i="66"/>
  <c r="CP139" i="66"/>
  <c r="CQ139" i="66"/>
  <c r="CR139" i="66"/>
  <c r="CS139" i="66"/>
  <c r="CT139" i="66"/>
  <c r="CU139" i="66"/>
  <c r="CV139" i="66"/>
  <c r="CW139" i="66"/>
  <c r="CX139" i="66"/>
  <c r="CY139" i="66"/>
  <c r="CZ139" i="66"/>
  <c r="DB139" i="66"/>
  <c r="DC139" i="66"/>
  <c r="DD139" i="66"/>
  <c r="DE139" i="66"/>
  <c r="DF139" i="66"/>
  <c r="DG139" i="66"/>
  <c r="DH139" i="66"/>
  <c r="DI139" i="66"/>
  <c r="DJ139" i="66"/>
  <c r="DK139" i="66"/>
  <c r="DL139" i="66"/>
  <c r="DM139" i="66"/>
  <c r="DN139" i="66"/>
  <c r="DO139" i="66"/>
  <c r="DP139" i="66"/>
  <c r="DQ139" i="66"/>
  <c r="DR139" i="66"/>
  <c r="DS139" i="66"/>
  <c r="DU139" i="66"/>
  <c r="DV139" i="66"/>
  <c r="DW139" i="66"/>
  <c r="DX139" i="66"/>
  <c r="DY139" i="66"/>
  <c r="DZ139" i="66"/>
  <c r="EA139" i="66"/>
  <c r="EB139" i="66"/>
  <c r="EC139" i="66"/>
  <c r="ED139" i="66"/>
  <c r="EE139" i="66"/>
  <c r="EL139" i="66"/>
  <c r="EN139" i="66"/>
  <c r="EO139" i="66"/>
  <c r="EP139" i="66"/>
  <c r="EQ139" i="66"/>
  <c r="ER139" i="66"/>
  <c r="ES139" i="66"/>
  <c r="ET139" i="66"/>
  <c r="EU139" i="66"/>
  <c r="EV139" i="66"/>
  <c r="EW139" i="66"/>
  <c r="EX139" i="66"/>
  <c r="EY139" i="66"/>
  <c r="EZ139" i="66"/>
  <c r="FA139" i="66"/>
  <c r="FB139" i="66"/>
  <c r="FC139" i="66"/>
  <c r="FD139" i="66"/>
  <c r="FE139" i="66"/>
  <c r="FG139" i="66"/>
  <c r="FH139" i="66"/>
  <c r="E140" i="66"/>
  <c r="F140" i="66"/>
  <c r="G140" i="66"/>
  <c r="H140" i="66"/>
  <c r="I140" i="66"/>
  <c r="K140" i="66"/>
  <c r="L140" i="66"/>
  <c r="M140" i="66"/>
  <c r="N140" i="66"/>
  <c r="O140" i="66"/>
  <c r="P140" i="66"/>
  <c r="Q140" i="66"/>
  <c r="R140" i="66"/>
  <c r="S140" i="66"/>
  <c r="T140" i="66"/>
  <c r="U140" i="66"/>
  <c r="V140" i="66"/>
  <c r="W140" i="66"/>
  <c r="X140" i="66"/>
  <c r="Y140" i="66"/>
  <c r="Z140" i="66"/>
  <c r="AA140" i="66"/>
  <c r="AB140" i="66"/>
  <c r="AD140" i="66"/>
  <c r="AE140" i="66"/>
  <c r="AF140" i="66"/>
  <c r="AG140" i="66"/>
  <c r="AH140" i="66"/>
  <c r="AI140" i="66"/>
  <c r="AJ140" i="66"/>
  <c r="AK140" i="66"/>
  <c r="AL140" i="66"/>
  <c r="AM140" i="66"/>
  <c r="AN140" i="66"/>
  <c r="AO140" i="66"/>
  <c r="AP140" i="66"/>
  <c r="AQ140" i="66"/>
  <c r="AR140" i="66"/>
  <c r="AS140" i="66"/>
  <c r="AT140" i="66"/>
  <c r="AU140" i="66"/>
  <c r="AW140" i="66"/>
  <c r="AX140" i="66"/>
  <c r="AY140" i="66"/>
  <c r="AZ140" i="66"/>
  <c r="BA140" i="66"/>
  <c r="BB140" i="66"/>
  <c r="BC140" i="66"/>
  <c r="BD140" i="66"/>
  <c r="BE140" i="66"/>
  <c r="BF140" i="66"/>
  <c r="BG140" i="66"/>
  <c r="BH140" i="66"/>
  <c r="BI140" i="66"/>
  <c r="BJ140" i="66"/>
  <c r="BK140" i="66"/>
  <c r="BL140" i="66"/>
  <c r="BM140" i="66"/>
  <c r="BN140" i="66"/>
  <c r="BP140" i="66"/>
  <c r="BQ140" i="66"/>
  <c r="BR140" i="66"/>
  <c r="BS140" i="66"/>
  <c r="BT140" i="66"/>
  <c r="BU140" i="66"/>
  <c r="BV140" i="66"/>
  <c r="BW140" i="66"/>
  <c r="BX140" i="66"/>
  <c r="BY140" i="66"/>
  <c r="BZ140" i="66"/>
  <c r="CA140" i="66"/>
  <c r="CB140" i="66"/>
  <c r="CC140" i="66"/>
  <c r="CD140" i="66"/>
  <c r="CE140" i="66"/>
  <c r="CF140" i="66"/>
  <c r="CG140" i="66"/>
  <c r="CI140" i="66"/>
  <c r="CJ140" i="66"/>
  <c r="CK140" i="66"/>
  <c r="CL140" i="66"/>
  <c r="CM140" i="66"/>
  <c r="CN140" i="66"/>
  <c r="CO140" i="66"/>
  <c r="CP140" i="66"/>
  <c r="CQ140" i="66"/>
  <c r="CR140" i="66"/>
  <c r="CS140" i="66"/>
  <c r="CT140" i="66"/>
  <c r="CU140" i="66"/>
  <c r="CV140" i="66"/>
  <c r="CW140" i="66"/>
  <c r="CX140" i="66"/>
  <c r="CY140" i="66"/>
  <c r="CZ140" i="66"/>
  <c r="DB140" i="66"/>
  <c r="DC140" i="66"/>
  <c r="DD140" i="66"/>
  <c r="DE140" i="66"/>
  <c r="DF140" i="66"/>
  <c r="DG140" i="66"/>
  <c r="DH140" i="66"/>
  <c r="DI140" i="66"/>
  <c r="DJ140" i="66"/>
  <c r="DK140" i="66"/>
  <c r="DL140" i="66"/>
  <c r="DM140" i="66"/>
  <c r="DN140" i="66"/>
  <c r="DO140" i="66"/>
  <c r="DP140" i="66"/>
  <c r="DQ140" i="66"/>
  <c r="DR140" i="66"/>
  <c r="DS140" i="66"/>
  <c r="DU140" i="66"/>
  <c r="DV140" i="66"/>
  <c r="DW140" i="66"/>
  <c r="DX140" i="66"/>
  <c r="DY140" i="66"/>
  <c r="DZ140" i="66"/>
  <c r="EA140" i="66"/>
  <c r="EB140" i="66"/>
  <c r="EC140" i="66"/>
  <c r="ED140" i="66"/>
  <c r="EE140" i="66"/>
  <c r="EL140" i="66"/>
  <c r="EN140" i="66"/>
  <c r="EO140" i="66"/>
  <c r="EP140" i="66"/>
  <c r="EQ140" i="66"/>
  <c r="ER140" i="66"/>
  <c r="ES140" i="66"/>
  <c r="ET140" i="66"/>
  <c r="EU140" i="66"/>
  <c r="EV140" i="66"/>
  <c r="EW140" i="66"/>
  <c r="EX140" i="66"/>
  <c r="EY140" i="66"/>
  <c r="EZ140" i="66"/>
  <c r="FA140" i="66"/>
  <c r="FB140" i="66"/>
  <c r="FC140" i="66"/>
  <c r="FD140" i="66"/>
  <c r="FE140" i="66"/>
  <c r="FG140" i="66"/>
  <c r="FH140" i="66"/>
  <c r="E141" i="66"/>
  <c r="F141" i="66"/>
  <c r="G141" i="66"/>
  <c r="H141" i="66"/>
  <c r="I141" i="66"/>
  <c r="K141" i="66"/>
  <c r="L141" i="66"/>
  <c r="M141" i="66"/>
  <c r="N141" i="66"/>
  <c r="O141" i="66"/>
  <c r="P141" i="66"/>
  <c r="Q141" i="66"/>
  <c r="R141" i="66"/>
  <c r="S141" i="66"/>
  <c r="T141" i="66"/>
  <c r="U141" i="66"/>
  <c r="V141" i="66"/>
  <c r="W141" i="66"/>
  <c r="X141" i="66"/>
  <c r="Y141" i="66"/>
  <c r="Z141" i="66"/>
  <c r="AA141" i="66"/>
  <c r="AB141" i="66"/>
  <c r="AD141" i="66"/>
  <c r="AE141" i="66"/>
  <c r="AF141" i="66"/>
  <c r="AG141" i="66"/>
  <c r="AH141" i="66"/>
  <c r="AI141" i="66"/>
  <c r="AJ141" i="66"/>
  <c r="AK141" i="66"/>
  <c r="AL141" i="66"/>
  <c r="AM141" i="66"/>
  <c r="AN141" i="66"/>
  <c r="AO141" i="66"/>
  <c r="AP141" i="66"/>
  <c r="AQ141" i="66"/>
  <c r="AR141" i="66"/>
  <c r="AS141" i="66"/>
  <c r="AT141" i="66"/>
  <c r="AU141" i="66"/>
  <c r="AW141" i="66"/>
  <c r="AX141" i="66"/>
  <c r="AY141" i="66"/>
  <c r="AZ141" i="66"/>
  <c r="BA141" i="66"/>
  <c r="BB141" i="66"/>
  <c r="BC141" i="66"/>
  <c r="BD141" i="66"/>
  <c r="BE141" i="66"/>
  <c r="BF141" i="66"/>
  <c r="BG141" i="66"/>
  <c r="BH141" i="66"/>
  <c r="BI141" i="66"/>
  <c r="BJ141" i="66"/>
  <c r="BK141" i="66"/>
  <c r="BL141" i="66"/>
  <c r="BM141" i="66"/>
  <c r="BN141" i="66"/>
  <c r="BP141" i="66"/>
  <c r="BQ141" i="66"/>
  <c r="BR141" i="66"/>
  <c r="BS141" i="66"/>
  <c r="BT141" i="66"/>
  <c r="BU141" i="66"/>
  <c r="BV141" i="66"/>
  <c r="BW141" i="66"/>
  <c r="BX141" i="66"/>
  <c r="BY141" i="66"/>
  <c r="BZ141" i="66"/>
  <c r="CA141" i="66"/>
  <c r="CB141" i="66"/>
  <c r="CC141" i="66"/>
  <c r="CD141" i="66"/>
  <c r="CE141" i="66"/>
  <c r="CF141" i="66"/>
  <c r="CG141" i="66"/>
  <c r="CI141" i="66"/>
  <c r="CJ141" i="66"/>
  <c r="CK141" i="66"/>
  <c r="CL141" i="66"/>
  <c r="CM141" i="66"/>
  <c r="CN141" i="66"/>
  <c r="CO141" i="66"/>
  <c r="CP141" i="66"/>
  <c r="CQ141" i="66"/>
  <c r="CR141" i="66"/>
  <c r="CS141" i="66"/>
  <c r="CT141" i="66"/>
  <c r="CU141" i="66"/>
  <c r="CV141" i="66"/>
  <c r="CW141" i="66"/>
  <c r="CX141" i="66"/>
  <c r="CY141" i="66"/>
  <c r="CZ141" i="66"/>
  <c r="DB141" i="66"/>
  <c r="DC141" i="66"/>
  <c r="DD141" i="66"/>
  <c r="DE141" i="66"/>
  <c r="DF141" i="66"/>
  <c r="DG141" i="66"/>
  <c r="DH141" i="66"/>
  <c r="DI141" i="66"/>
  <c r="DJ141" i="66"/>
  <c r="DK141" i="66"/>
  <c r="DL141" i="66"/>
  <c r="DM141" i="66"/>
  <c r="DN141" i="66"/>
  <c r="DO141" i="66"/>
  <c r="DP141" i="66"/>
  <c r="DQ141" i="66"/>
  <c r="DR141" i="66"/>
  <c r="DS141" i="66"/>
  <c r="DU141" i="66"/>
  <c r="DV141" i="66"/>
  <c r="DW141" i="66"/>
  <c r="DX141" i="66"/>
  <c r="DY141" i="66"/>
  <c r="DZ141" i="66"/>
  <c r="EA141" i="66"/>
  <c r="EB141" i="66"/>
  <c r="EC141" i="66"/>
  <c r="ED141" i="66"/>
  <c r="EE141" i="66"/>
  <c r="EL141" i="66"/>
  <c r="EN141" i="66"/>
  <c r="EO141" i="66"/>
  <c r="EP141" i="66"/>
  <c r="EQ141" i="66"/>
  <c r="ER141" i="66"/>
  <c r="ES141" i="66"/>
  <c r="ET141" i="66"/>
  <c r="EU141" i="66"/>
  <c r="EV141" i="66"/>
  <c r="EW141" i="66"/>
  <c r="EX141" i="66"/>
  <c r="EY141" i="66"/>
  <c r="EZ141" i="66"/>
  <c r="FA141" i="66"/>
  <c r="FB141" i="66"/>
  <c r="FC141" i="66"/>
  <c r="FD141" i="66"/>
  <c r="FE141" i="66"/>
  <c r="FG141" i="66"/>
  <c r="FH141" i="66"/>
  <c r="E142" i="66"/>
  <c r="F142" i="66"/>
  <c r="G142" i="66"/>
  <c r="H142" i="66"/>
  <c r="I142" i="66"/>
  <c r="K142" i="66"/>
  <c r="L142" i="66"/>
  <c r="M142" i="66"/>
  <c r="N142" i="66"/>
  <c r="O142" i="66"/>
  <c r="P142" i="66"/>
  <c r="Q142" i="66"/>
  <c r="R142" i="66"/>
  <c r="S142" i="66"/>
  <c r="T142" i="66"/>
  <c r="U142" i="66"/>
  <c r="V142" i="66"/>
  <c r="W142" i="66"/>
  <c r="X142" i="66"/>
  <c r="Y142" i="66"/>
  <c r="Z142" i="66"/>
  <c r="AA142" i="66"/>
  <c r="AB142" i="66"/>
  <c r="AD142" i="66"/>
  <c r="AE142" i="66"/>
  <c r="AF142" i="66"/>
  <c r="AG142" i="66"/>
  <c r="AH142" i="66"/>
  <c r="AI142" i="66"/>
  <c r="AJ142" i="66"/>
  <c r="AK142" i="66"/>
  <c r="AL142" i="66"/>
  <c r="AM142" i="66"/>
  <c r="AN142" i="66"/>
  <c r="AO142" i="66"/>
  <c r="AP142" i="66"/>
  <c r="AQ142" i="66"/>
  <c r="AR142" i="66"/>
  <c r="AS142" i="66"/>
  <c r="AT142" i="66"/>
  <c r="AU142" i="66"/>
  <c r="AW142" i="66"/>
  <c r="AX142" i="66"/>
  <c r="AY142" i="66"/>
  <c r="AZ142" i="66"/>
  <c r="BA142" i="66"/>
  <c r="BB142" i="66"/>
  <c r="BC142" i="66"/>
  <c r="BD142" i="66"/>
  <c r="BE142" i="66"/>
  <c r="BF142" i="66"/>
  <c r="BG142" i="66"/>
  <c r="BH142" i="66"/>
  <c r="BI142" i="66"/>
  <c r="BJ142" i="66"/>
  <c r="BK142" i="66"/>
  <c r="BL142" i="66"/>
  <c r="BM142" i="66"/>
  <c r="BN142" i="66"/>
  <c r="BP142" i="66"/>
  <c r="BQ142" i="66"/>
  <c r="BR142" i="66"/>
  <c r="BS142" i="66"/>
  <c r="BT142" i="66"/>
  <c r="BU142" i="66"/>
  <c r="BV142" i="66"/>
  <c r="BW142" i="66"/>
  <c r="BX142" i="66"/>
  <c r="BY142" i="66"/>
  <c r="BZ142" i="66"/>
  <c r="CA142" i="66"/>
  <c r="CB142" i="66"/>
  <c r="CC142" i="66"/>
  <c r="CD142" i="66"/>
  <c r="CE142" i="66"/>
  <c r="CF142" i="66"/>
  <c r="CG142" i="66"/>
  <c r="CI142" i="66"/>
  <c r="CJ142" i="66"/>
  <c r="CK142" i="66"/>
  <c r="CL142" i="66"/>
  <c r="CM142" i="66"/>
  <c r="CN142" i="66"/>
  <c r="CO142" i="66"/>
  <c r="CP142" i="66"/>
  <c r="CQ142" i="66"/>
  <c r="CR142" i="66"/>
  <c r="CS142" i="66"/>
  <c r="CT142" i="66"/>
  <c r="CU142" i="66"/>
  <c r="CV142" i="66"/>
  <c r="CW142" i="66"/>
  <c r="CX142" i="66"/>
  <c r="CY142" i="66"/>
  <c r="CZ142" i="66"/>
  <c r="DB142" i="66"/>
  <c r="DC142" i="66"/>
  <c r="DD142" i="66"/>
  <c r="DE142" i="66"/>
  <c r="DF142" i="66"/>
  <c r="DG142" i="66"/>
  <c r="DH142" i="66"/>
  <c r="DI142" i="66"/>
  <c r="DJ142" i="66"/>
  <c r="DK142" i="66"/>
  <c r="DL142" i="66"/>
  <c r="DM142" i="66"/>
  <c r="DN142" i="66"/>
  <c r="DO142" i="66"/>
  <c r="DP142" i="66"/>
  <c r="DQ142" i="66"/>
  <c r="DR142" i="66"/>
  <c r="DS142" i="66"/>
  <c r="DU142" i="66"/>
  <c r="DV142" i="66"/>
  <c r="DW142" i="66"/>
  <c r="DX142" i="66"/>
  <c r="DY142" i="66"/>
  <c r="DZ142" i="66"/>
  <c r="EA142" i="66"/>
  <c r="EB142" i="66"/>
  <c r="EC142" i="66"/>
  <c r="ED142" i="66"/>
  <c r="EE142" i="66"/>
  <c r="EL142" i="66"/>
  <c r="EN142" i="66"/>
  <c r="EO142" i="66"/>
  <c r="EP142" i="66"/>
  <c r="EQ142" i="66"/>
  <c r="ER142" i="66"/>
  <c r="ES142" i="66"/>
  <c r="ET142" i="66"/>
  <c r="EU142" i="66"/>
  <c r="EV142" i="66"/>
  <c r="EW142" i="66"/>
  <c r="EX142" i="66"/>
  <c r="EY142" i="66"/>
  <c r="EZ142" i="66"/>
  <c r="FA142" i="66"/>
  <c r="FB142" i="66"/>
  <c r="FC142" i="66"/>
  <c r="FD142" i="66"/>
  <c r="FE142" i="66"/>
  <c r="FG142" i="66"/>
  <c r="FH142" i="66"/>
  <c r="E143" i="66"/>
  <c r="F143" i="66"/>
  <c r="G143" i="66"/>
  <c r="H143" i="66"/>
  <c r="I143" i="66"/>
  <c r="K143" i="66"/>
  <c r="L143" i="66"/>
  <c r="M143" i="66"/>
  <c r="N143" i="66"/>
  <c r="O143" i="66"/>
  <c r="P143" i="66"/>
  <c r="Q143" i="66"/>
  <c r="R143" i="66"/>
  <c r="S143" i="66"/>
  <c r="T143" i="66"/>
  <c r="U143" i="66"/>
  <c r="V143" i="66"/>
  <c r="W143" i="66"/>
  <c r="X143" i="66"/>
  <c r="Y143" i="66"/>
  <c r="Z143" i="66"/>
  <c r="AA143" i="66"/>
  <c r="AB143" i="66"/>
  <c r="AD143" i="66"/>
  <c r="AE143" i="66"/>
  <c r="AF143" i="66"/>
  <c r="AG143" i="66"/>
  <c r="AH143" i="66"/>
  <c r="AI143" i="66"/>
  <c r="AJ143" i="66"/>
  <c r="AK143" i="66"/>
  <c r="AL143" i="66"/>
  <c r="AM143" i="66"/>
  <c r="AN143" i="66"/>
  <c r="AO143" i="66"/>
  <c r="AP143" i="66"/>
  <c r="AQ143" i="66"/>
  <c r="AR143" i="66"/>
  <c r="AS143" i="66"/>
  <c r="AT143" i="66"/>
  <c r="AU143" i="66"/>
  <c r="AW143" i="66"/>
  <c r="AX143" i="66"/>
  <c r="AY143" i="66"/>
  <c r="AZ143" i="66"/>
  <c r="BA143" i="66"/>
  <c r="BB143" i="66"/>
  <c r="BC143" i="66"/>
  <c r="BD143" i="66"/>
  <c r="BE143" i="66"/>
  <c r="BF143" i="66"/>
  <c r="BG143" i="66"/>
  <c r="BH143" i="66"/>
  <c r="BI143" i="66"/>
  <c r="BJ143" i="66"/>
  <c r="BK143" i="66"/>
  <c r="BL143" i="66"/>
  <c r="BM143" i="66"/>
  <c r="BN143" i="66"/>
  <c r="BP143" i="66"/>
  <c r="BQ143" i="66"/>
  <c r="BR143" i="66"/>
  <c r="BS143" i="66"/>
  <c r="BT143" i="66"/>
  <c r="BU143" i="66"/>
  <c r="BV143" i="66"/>
  <c r="BW143" i="66"/>
  <c r="BX143" i="66"/>
  <c r="BY143" i="66"/>
  <c r="BZ143" i="66"/>
  <c r="CA143" i="66"/>
  <c r="CB143" i="66"/>
  <c r="CC143" i="66"/>
  <c r="CD143" i="66"/>
  <c r="CE143" i="66"/>
  <c r="CF143" i="66"/>
  <c r="CG143" i="66"/>
  <c r="CI143" i="66"/>
  <c r="CJ143" i="66"/>
  <c r="CK143" i="66"/>
  <c r="CL143" i="66"/>
  <c r="CM143" i="66"/>
  <c r="CN143" i="66"/>
  <c r="CO143" i="66"/>
  <c r="CP143" i="66"/>
  <c r="CQ143" i="66"/>
  <c r="CR143" i="66"/>
  <c r="CS143" i="66"/>
  <c r="CT143" i="66"/>
  <c r="CU143" i="66"/>
  <c r="CV143" i="66"/>
  <c r="CW143" i="66"/>
  <c r="CX143" i="66"/>
  <c r="CY143" i="66"/>
  <c r="CZ143" i="66"/>
  <c r="DB143" i="66"/>
  <c r="DC143" i="66"/>
  <c r="DD143" i="66"/>
  <c r="DE143" i="66"/>
  <c r="DF143" i="66"/>
  <c r="DG143" i="66"/>
  <c r="DH143" i="66"/>
  <c r="DI143" i="66"/>
  <c r="DJ143" i="66"/>
  <c r="DK143" i="66"/>
  <c r="DL143" i="66"/>
  <c r="DM143" i="66"/>
  <c r="DN143" i="66"/>
  <c r="DO143" i="66"/>
  <c r="DP143" i="66"/>
  <c r="DQ143" i="66"/>
  <c r="DR143" i="66"/>
  <c r="DS143" i="66"/>
  <c r="DU143" i="66"/>
  <c r="DV143" i="66"/>
  <c r="DW143" i="66"/>
  <c r="DX143" i="66"/>
  <c r="DY143" i="66"/>
  <c r="DZ143" i="66"/>
  <c r="EA143" i="66"/>
  <c r="EB143" i="66"/>
  <c r="EC143" i="66"/>
  <c r="ED143" i="66"/>
  <c r="EE143" i="66"/>
  <c r="EL143" i="66"/>
  <c r="EN143" i="66"/>
  <c r="EO143" i="66"/>
  <c r="EP143" i="66"/>
  <c r="EQ143" i="66"/>
  <c r="ER143" i="66"/>
  <c r="ES143" i="66"/>
  <c r="ET143" i="66"/>
  <c r="EU143" i="66"/>
  <c r="EV143" i="66"/>
  <c r="EW143" i="66"/>
  <c r="EX143" i="66"/>
  <c r="EY143" i="66"/>
  <c r="EZ143" i="66"/>
  <c r="FA143" i="66"/>
  <c r="FB143" i="66"/>
  <c r="FC143" i="66"/>
  <c r="FD143" i="66"/>
  <c r="FE143" i="66"/>
  <c r="FG143" i="66"/>
  <c r="FH143" i="66"/>
  <c r="E144" i="66"/>
  <c r="F144" i="66"/>
  <c r="G144" i="66"/>
  <c r="H144" i="66"/>
  <c r="I144" i="66"/>
  <c r="K144" i="66"/>
  <c r="L144" i="66"/>
  <c r="M144" i="66"/>
  <c r="N144" i="66"/>
  <c r="O144" i="66"/>
  <c r="P144" i="66"/>
  <c r="Q144" i="66"/>
  <c r="R144" i="66"/>
  <c r="S144" i="66"/>
  <c r="T144" i="66"/>
  <c r="U144" i="66"/>
  <c r="V144" i="66"/>
  <c r="W144" i="66"/>
  <c r="X144" i="66"/>
  <c r="Y144" i="66"/>
  <c r="Z144" i="66"/>
  <c r="AA144" i="66"/>
  <c r="AB144" i="66"/>
  <c r="AD144" i="66"/>
  <c r="AE144" i="66"/>
  <c r="AF144" i="66"/>
  <c r="AG144" i="66"/>
  <c r="AH144" i="66"/>
  <c r="AI144" i="66"/>
  <c r="AJ144" i="66"/>
  <c r="AK144" i="66"/>
  <c r="AL144" i="66"/>
  <c r="AM144" i="66"/>
  <c r="AN144" i="66"/>
  <c r="AO144" i="66"/>
  <c r="AP144" i="66"/>
  <c r="AQ144" i="66"/>
  <c r="AR144" i="66"/>
  <c r="AS144" i="66"/>
  <c r="AT144" i="66"/>
  <c r="AU144" i="66"/>
  <c r="AW144" i="66"/>
  <c r="AX144" i="66"/>
  <c r="AY144" i="66"/>
  <c r="AZ144" i="66"/>
  <c r="BA144" i="66"/>
  <c r="BB144" i="66"/>
  <c r="BC144" i="66"/>
  <c r="BD144" i="66"/>
  <c r="BE144" i="66"/>
  <c r="BF144" i="66"/>
  <c r="BG144" i="66"/>
  <c r="BH144" i="66"/>
  <c r="BI144" i="66"/>
  <c r="BJ144" i="66"/>
  <c r="BK144" i="66"/>
  <c r="BL144" i="66"/>
  <c r="BM144" i="66"/>
  <c r="BN144" i="66"/>
  <c r="BP144" i="66"/>
  <c r="BQ144" i="66"/>
  <c r="BR144" i="66"/>
  <c r="BS144" i="66"/>
  <c r="BT144" i="66"/>
  <c r="BU144" i="66"/>
  <c r="BV144" i="66"/>
  <c r="BW144" i="66"/>
  <c r="BX144" i="66"/>
  <c r="BY144" i="66"/>
  <c r="BZ144" i="66"/>
  <c r="CA144" i="66"/>
  <c r="CB144" i="66"/>
  <c r="CC144" i="66"/>
  <c r="CD144" i="66"/>
  <c r="CE144" i="66"/>
  <c r="CF144" i="66"/>
  <c r="CG144" i="66"/>
  <c r="CI144" i="66"/>
  <c r="CJ144" i="66"/>
  <c r="CK144" i="66"/>
  <c r="CL144" i="66"/>
  <c r="CM144" i="66"/>
  <c r="CN144" i="66"/>
  <c r="CO144" i="66"/>
  <c r="CP144" i="66"/>
  <c r="CQ144" i="66"/>
  <c r="CR144" i="66"/>
  <c r="CS144" i="66"/>
  <c r="CT144" i="66"/>
  <c r="CU144" i="66"/>
  <c r="CV144" i="66"/>
  <c r="CW144" i="66"/>
  <c r="CX144" i="66"/>
  <c r="CY144" i="66"/>
  <c r="CZ144" i="66"/>
  <c r="DB144" i="66"/>
  <c r="DC144" i="66"/>
  <c r="DD144" i="66"/>
  <c r="DE144" i="66"/>
  <c r="DF144" i="66"/>
  <c r="DG144" i="66"/>
  <c r="DH144" i="66"/>
  <c r="DI144" i="66"/>
  <c r="DJ144" i="66"/>
  <c r="DK144" i="66"/>
  <c r="DL144" i="66"/>
  <c r="DM144" i="66"/>
  <c r="DN144" i="66"/>
  <c r="DO144" i="66"/>
  <c r="DP144" i="66"/>
  <c r="DQ144" i="66"/>
  <c r="DR144" i="66"/>
  <c r="DS144" i="66"/>
  <c r="DU144" i="66"/>
  <c r="DV144" i="66"/>
  <c r="DW144" i="66"/>
  <c r="DX144" i="66"/>
  <c r="DY144" i="66"/>
  <c r="DZ144" i="66"/>
  <c r="EA144" i="66"/>
  <c r="EB144" i="66"/>
  <c r="EC144" i="66"/>
  <c r="ED144" i="66"/>
  <c r="EE144" i="66"/>
  <c r="EL144" i="66"/>
  <c r="EN144" i="66"/>
  <c r="EO144" i="66"/>
  <c r="EP144" i="66"/>
  <c r="EQ144" i="66"/>
  <c r="ER144" i="66"/>
  <c r="ES144" i="66"/>
  <c r="ET144" i="66"/>
  <c r="EU144" i="66"/>
  <c r="EV144" i="66"/>
  <c r="EW144" i="66"/>
  <c r="EX144" i="66"/>
  <c r="EY144" i="66"/>
  <c r="EZ144" i="66"/>
  <c r="FA144" i="66"/>
  <c r="FB144" i="66"/>
  <c r="FC144" i="66"/>
  <c r="FD144" i="66"/>
  <c r="FE144" i="66"/>
  <c r="FG144" i="66"/>
  <c r="FH144" i="66"/>
  <c r="E145" i="66"/>
  <c r="F145" i="66"/>
  <c r="G145" i="66"/>
  <c r="H145" i="66"/>
  <c r="I145" i="66"/>
  <c r="K145" i="66"/>
  <c r="L145" i="66"/>
  <c r="M145" i="66"/>
  <c r="N145" i="66"/>
  <c r="O145" i="66"/>
  <c r="P145" i="66"/>
  <c r="Q145" i="66"/>
  <c r="R145" i="66"/>
  <c r="S145" i="66"/>
  <c r="T145" i="66"/>
  <c r="U145" i="66"/>
  <c r="V145" i="66"/>
  <c r="W145" i="66"/>
  <c r="X145" i="66"/>
  <c r="Y145" i="66"/>
  <c r="Z145" i="66"/>
  <c r="AA145" i="66"/>
  <c r="AB145" i="66"/>
  <c r="AD145" i="66"/>
  <c r="AE145" i="66"/>
  <c r="AF145" i="66"/>
  <c r="AG145" i="66"/>
  <c r="AH145" i="66"/>
  <c r="AI145" i="66"/>
  <c r="AJ145" i="66"/>
  <c r="AK145" i="66"/>
  <c r="AL145" i="66"/>
  <c r="AM145" i="66"/>
  <c r="AN145" i="66"/>
  <c r="AO145" i="66"/>
  <c r="AP145" i="66"/>
  <c r="AQ145" i="66"/>
  <c r="AR145" i="66"/>
  <c r="AS145" i="66"/>
  <c r="AT145" i="66"/>
  <c r="AU145" i="66"/>
  <c r="AW145" i="66"/>
  <c r="AX145" i="66"/>
  <c r="AY145" i="66"/>
  <c r="AZ145" i="66"/>
  <c r="BA145" i="66"/>
  <c r="BB145" i="66"/>
  <c r="BC145" i="66"/>
  <c r="BD145" i="66"/>
  <c r="BE145" i="66"/>
  <c r="BF145" i="66"/>
  <c r="BG145" i="66"/>
  <c r="BH145" i="66"/>
  <c r="BI145" i="66"/>
  <c r="BJ145" i="66"/>
  <c r="BK145" i="66"/>
  <c r="BL145" i="66"/>
  <c r="BM145" i="66"/>
  <c r="BN145" i="66"/>
  <c r="BP145" i="66"/>
  <c r="BQ145" i="66"/>
  <c r="BR145" i="66"/>
  <c r="BS145" i="66"/>
  <c r="BT145" i="66"/>
  <c r="BU145" i="66"/>
  <c r="BV145" i="66"/>
  <c r="BW145" i="66"/>
  <c r="BX145" i="66"/>
  <c r="BY145" i="66"/>
  <c r="BZ145" i="66"/>
  <c r="CA145" i="66"/>
  <c r="CB145" i="66"/>
  <c r="CC145" i="66"/>
  <c r="CD145" i="66"/>
  <c r="CE145" i="66"/>
  <c r="CF145" i="66"/>
  <c r="CG145" i="66"/>
  <c r="CI145" i="66"/>
  <c r="CJ145" i="66"/>
  <c r="CK145" i="66"/>
  <c r="CL145" i="66"/>
  <c r="CM145" i="66"/>
  <c r="CN145" i="66"/>
  <c r="CO145" i="66"/>
  <c r="CP145" i="66"/>
  <c r="CQ145" i="66"/>
  <c r="CR145" i="66"/>
  <c r="CS145" i="66"/>
  <c r="CT145" i="66"/>
  <c r="CU145" i="66"/>
  <c r="CV145" i="66"/>
  <c r="CW145" i="66"/>
  <c r="CX145" i="66"/>
  <c r="CY145" i="66"/>
  <c r="CZ145" i="66"/>
  <c r="DB145" i="66"/>
  <c r="DC145" i="66"/>
  <c r="DD145" i="66"/>
  <c r="DE145" i="66"/>
  <c r="DF145" i="66"/>
  <c r="DG145" i="66"/>
  <c r="DH145" i="66"/>
  <c r="DI145" i="66"/>
  <c r="DJ145" i="66"/>
  <c r="DK145" i="66"/>
  <c r="DL145" i="66"/>
  <c r="DM145" i="66"/>
  <c r="DN145" i="66"/>
  <c r="DO145" i="66"/>
  <c r="DP145" i="66"/>
  <c r="DQ145" i="66"/>
  <c r="DR145" i="66"/>
  <c r="DS145" i="66"/>
  <c r="DU145" i="66"/>
  <c r="DV145" i="66"/>
  <c r="DW145" i="66"/>
  <c r="DX145" i="66"/>
  <c r="DY145" i="66"/>
  <c r="DZ145" i="66"/>
  <c r="EA145" i="66"/>
  <c r="EB145" i="66"/>
  <c r="EC145" i="66"/>
  <c r="ED145" i="66"/>
  <c r="EE145" i="66"/>
  <c r="EL145" i="66"/>
  <c r="EN145" i="66"/>
  <c r="EO145" i="66"/>
  <c r="EP145" i="66"/>
  <c r="EQ145" i="66"/>
  <c r="ER145" i="66"/>
  <c r="ES145" i="66"/>
  <c r="ET145" i="66"/>
  <c r="EU145" i="66"/>
  <c r="EV145" i="66"/>
  <c r="EW145" i="66"/>
  <c r="EX145" i="66"/>
  <c r="EY145" i="66"/>
  <c r="EZ145" i="66"/>
  <c r="FA145" i="66"/>
  <c r="FB145" i="66"/>
  <c r="FC145" i="66"/>
  <c r="FD145" i="66"/>
  <c r="FE145" i="66"/>
  <c r="FG145" i="66"/>
  <c r="FH145" i="66"/>
  <c r="E146" i="66"/>
  <c r="F146" i="66"/>
  <c r="G146" i="66"/>
  <c r="H146" i="66"/>
  <c r="I146" i="66"/>
  <c r="K146" i="66"/>
  <c r="L146" i="66"/>
  <c r="M146" i="66"/>
  <c r="N146" i="66"/>
  <c r="O146" i="66"/>
  <c r="P146" i="66"/>
  <c r="Q146" i="66"/>
  <c r="R146" i="66"/>
  <c r="S146" i="66"/>
  <c r="T146" i="66"/>
  <c r="U146" i="66"/>
  <c r="V146" i="66"/>
  <c r="W146" i="66"/>
  <c r="X146" i="66"/>
  <c r="Y146" i="66"/>
  <c r="Z146" i="66"/>
  <c r="AA146" i="66"/>
  <c r="AB146" i="66"/>
  <c r="AD146" i="66"/>
  <c r="AE146" i="66"/>
  <c r="AF146" i="66"/>
  <c r="AG146" i="66"/>
  <c r="AH146" i="66"/>
  <c r="AI146" i="66"/>
  <c r="AJ146" i="66"/>
  <c r="AK146" i="66"/>
  <c r="AL146" i="66"/>
  <c r="AM146" i="66"/>
  <c r="AN146" i="66"/>
  <c r="AO146" i="66"/>
  <c r="AP146" i="66"/>
  <c r="AQ146" i="66"/>
  <c r="AR146" i="66"/>
  <c r="AS146" i="66"/>
  <c r="AT146" i="66"/>
  <c r="AU146" i="66"/>
  <c r="AW146" i="66"/>
  <c r="AX146" i="66"/>
  <c r="AY146" i="66"/>
  <c r="AZ146" i="66"/>
  <c r="BA146" i="66"/>
  <c r="BB146" i="66"/>
  <c r="BC146" i="66"/>
  <c r="BD146" i="66"/>
  <c r="BE146" i="66"/>
  <c r="BF146" i="66"/>
  <c r="BG146" i="66"/>
  <c r="BH146" i="66"/>
  <c r="BI146" i="66"/>
  <c r="BJ146" i="66"/>
  <c r="BK146" i="66"/>
  <c r="BL146" i="66"/>
  <c r="BM146" i="66"/>
  <c r="BN146" i="66"/>
  <c r="BP146" i="66"/>
  <c r="BQ146" i="66"/>
  <c r="BR146" i="66"/>
  <c r="BS146" i="66"/>
  <c r="BT146" i="66"/>
  <c r="BU146" i="66"/>
  <c r="BV146" i="66"/>
  <c r="BW146" i="66"/>
  <c r="BX146" i="66"/>
  <c r="BY146" i="66"/>
  <c r="BZ146" i="66"/>
  <c r="CA146" i="66"/>
  <c r="CB146" i="66"/>
  <c r="CC146" i="66"/>
  <c r="CD146" i="66"/>
  <c r="CE146" i="66"/>
  <c r="CF146" i="66"/>
  <c r="CG146" i="66"/>
  <c r="CI146" i="66"/>
  <c r="CJ146" i="66"/>
  <c r="CK146" i="66"/>
  <c r="CL146" i="66"/>
  <c r="CM146" i="66"/>
  <c r="CN146" i="66"/>
  <c r="CO146" i="66"/>
  <c r="CP146" i="66"/>
  <c r="CQ146" i="66"/>
  <c r="CR146" i="66"/>
  <c r="CS146" i="66"/>
  <c r="CT146" i="66"/>
  <c r="CU146" i="66"/>
  <c r="CV146" i="66"/>
  <c r="CW146" i="66"/>
  <c r="CX146" i="66"/>
  <c r="CY146" i="66"/>
  <c r="CZ146" i="66"/>
  <c r="DB146" i="66"/>
  <c r="DC146" i="66"/>
  <c r="DD146" i="66"/>
  <c r="DE146" i="66"/>
  <c r="DF146" i="66"/>
  <c r="DG146" i="66"/>
  <c r="DH146" i="66"/>
  <c r="DI146" i="66"/>
  <c r="DJ146" i="66"/>
  <c r="DK146" i="66"/>
  <c r="DL146" i="66"/>
  <c r="DM146" i="66"/>
  <c r="DN146" i="66"/>
  <c r="DO146" i="66"/>
  <c r="DP146" i="66"/>
  <c r="DQ146" i="66"/>
  <c r="DR146" i="66"/>
  <c r="DS146" i="66"/>
  <c r="DU146" i="66"/>
  <c r="DV146" i="66"/>
  <c r="DW146" i="66"/>
  <c r="DX146" i="66"/>
  <c r="DY146" i="66"/>
  <c r="DZ146" i="66"/>
  <c r="EA146" i="66"/>
  <c r="EB146" i="66"/>
  <c r="EC146" i="66"/>
  <c r="ED146" i="66"/>
  <c r="EE146" i="66"/>
  <c r="EL146" i="66"/>
  <c r="EN146" i="66"/>
  <c r="EO146" i="66"/>
  <c r="EP146" i="66"/>
  <c r="EQ146" i="66"/>
  <c r="ER146" i="66"/>
  <c r="ES146" i="66"/>
  <c r="ET146" i="66"/>
  <c r="EU146" i="66"/>
  <c r="EV146" i="66"/>
  <c r="EW146" i="66"/>
  <c r="EX146" i="66"/>
  <c r="EY146" i="66"/>
  <c r="EZ146" i="66"/>
  <c r="FA146" i="66"/>
  <c r="FB146" i="66"/>
  <c r="FC146" i="66"/>
  <c r="FD146" i="66"/>
  <c r="FE146" i="66"/>
  <c r="FG146" i="66"/>
  <c r="FH146" i="66"/>
  <c r="E147" i="66"/>
  <c r="F147" i="66"/>
  <c r="G147" i="66"/>
  <c r="H147" i="66"/>
  <c r="I147" i="66"/>
  <c r="K147" i="66"/>
  <c r="L147" i="66"/>
  <c r="M147" i="66"/>
  <c r="N147" i="66"/>
  <c r="O147" i="66"/>
  <c r="P147" i="66"/>
  <c r="Q147" i="66"/>
  <c r="R147" i="66"/>
  <c r="S147" i="66"/>
  <c r="T147" i="66"/>
  <c r="U147" i="66"/>
  <c r="V147" i="66"/>
  <c r="W147" i="66"/>
  <c r="X147" i="66"/>
  <c r="Y147" i="66"/>
  <c r="Z147" i="66"/>
  <c r="AA147" i="66"/>
  <c r="AB147" i="66"/>
  <c r="AD147" i="66"/>
  <c r="AE147" i="66"/>
  <c r="AF147" i="66"/>
  <c r="AG147" i="66"/>
  <c r="AH147" i="66"/>
  <c r="AI147" i="66"/>
  <c r="AJ147" i="66"/>
  <c r="AK147" i="66"/>
  <c r="AL147" i="66"/>
  <c r="AM147" i="66"/>
  <c r="AN147" i="66"/>
  <c r="AO147" i="66"/>
  <c r="AP147" i="66"/>
  <c r="AQ147" i="66"/>
  <c r="AR147" i="66"/>
  <c r="AS147" i="66"/>
  <c r="AT147" i="66"/>
  <c r="AU147" i="66"/>
  <c r="AW147" i="66"/>
  <c r="AX147" i="66"/>
  <c r="AY147" i="66"/>
  <c r="AZ147" i="66"/>
  <c r="BA147" i="66"/>
  <c r="BB147" i="66"/>
  <c r="BC147" i="66"/>
  <c r="BD147" i="66"/>
  <c r="BE147" i="66"/>
  <c r="BF147" i="66"/>
  <c r="BG147" i="66"/>
  <c r="BH147" i="66"/>
  <c r="BI147" i="66"/>
  <c r="BJ147" i="66"/>
  <c r="BK147" i="66"/>
  <c r="BL147" i="66"/>
  <c r="BM147" i="66"/>
  <c r="BN147" i="66"/>
  <c r="BP147" i="66"/>
  <c r="BQ147" i="66"/>
  <c r="BR147" i="66"/>
  <c r="BS147" i="66"/>
  <c r="BT147" i="66"/>
  <c r="BU147" i="66"/>
  <c r="BV147" i="66"/>
  <c r="BW147" i="66"/>
  <c r="BX147" i="66"/>
  <c r="BY147" i="66"/>
  <c r="BZ147" i="66"/>
  <c r="CA147" i="66"/>
  <c r="CB147" i="66"/>
  <c r="CC147" i="66"/>
  <c r="CD147" i="66"/>
  <c r="CE147" i="66"/>
  <c r="CF147" i="66"/>
  <c r="CG147" i="66"/>
  <c r="CI147" i="66"/>
  <c r="CJ147" i="66"/>
  <c r="CK147" i="66"/>
  <c r="CL147" i="66"/>
  <c r="CM147" i="66"/>
  <c r="CN147" i="66"/>
  <c r="CO147" i="66"/>
  <c r="CP147" i="66"/>
  <c r="CQ147" i="66"/>
  <c r="CR147" i="66"/>
  <c r="CS147" i="66"/>
  <c r="CT147" i="66"/>
  <c r="CU147" i="66"/>
  <c r="CV147" i="66"/>
  <c r="CW147" i="66"/>
  <c r="CX147" i="66"/>
  <c r="CY147" i="66"/>
  <c r="CZ147" i="66"/>
  <c r="DB147" i="66"/>
  <c r="DC147" i="66"/>
  <c r="DD147" i="66"/>
  <c r="DE147" i="66"/>
  <c r="DF147" i="66"/>
  <c r="DG147" i="66"/>
  <c r="DH147" i="66"/>
  <c r="DI147" i="66"/>
  <c r="DJ147" i="66"/>
  <c r="DK147" i="66"/>
  <c r="DL147" i="66"/>
  <c r="DM147" i="66"/>
  <c r="DN147" i="66"/>
  <c r="DO147" i="66"/>
  <c r="DP147" i="66"/>
  <c r="DQ147" i="66"/>
  <c r="DR147" i="66"/>
  <c r="DS147" i="66"/>
  <c r="DU147" i="66"/>
  <c r="DV147" i="66"/>
  <c r="DW147" i="66"/>
  <c r="DX147" i="66"/>
  <c r="DY147" i="66"/>
  <c r="DZ147" i="66"/>
  <c r="EA147" i="66"/>
  <c r="EB147" i="66"/>
  <c r="EC147" i="66"/>
  <c r="ED147" i="66"/>
  <c r="EE147" i="66"/>
  <c r="EL147" i="66"/>
  <c r="EN147" i="66"/>
  <c r="EO147" i="66"/>
  <c r="EP147" i="66"/>
  <c r="EQ147" i="66"/>
  <c r="ER147" i="66"/>
  <c r="ES147" i="66"/>
  <c r="ET147" i="66"/>
  <c r="EU147" i="66"/>
  <c r="EV147" i="66"/>
  <c r="EW147" i="66"/>
  <c r="EX147" i="66"/>
  <c r="EY147" i="66"/>
  <c r="EZ147" i="66"/>
  <c r="FA147" i="66"/>
  <c r="FB147" i="66"/>
  <c r="FC147" i="66"/>
  <c r="FD147" i="66"/>
  <c r="FE147" i="66"/>
  <c r="FG147" i="66"/>
  <c r="FH147" i="66"/>
  <c r="E148" i="66"/>
  <c r="F148" i="66"/>
  <c r="G148" i="66"/>
  <c r="H148" i="66"/>
  <c r="I148" i="66"/>
  <c r="K148" i="66"/>
  <c r="L148" i="66"/>
  <c r="M148" i="66"/>
  <c r="N148" i="66"/>
  <c r="O148" i="66"/>
  <c r="P148" i="66"/>
  <c r="Q148" i="66"/>
  <c r="R148" i="66"/>
  <c r="S148" i="66"/>
  <c r="T148" i="66"/>
  <c r="U148" i="66"/>
  <c r="V148" i="66"/>
  <c r="W148" i="66"/>
  <c r="X148" i="66"/>
  <c r="Y148" i="66"/>
  <c r="Z148" i="66"/>
  <c r="AA148" i="66"/>
  <c r="AB148" i="66"/>
  <c r="AD148" i="66"/>
  <c r="AE148" i="66"/>
  <c r="AF148" i="66"/>
  <c r="AG148" i="66"/>
  <c r="AH148" i="66"/>
  <c r="AI148" i="66"/>
  <c r="AJ148" i="66"/>
  <c r="AK148" i="66"/>
  <c r="AL148" i="66"/>
  <c r="AM148" i="66"/>
  <c r="AN148" i="66"/>
  <c r="AO148" i="66"/>
  <c r="AP148" i="66"/>
  <c r="AQ148" i="66"/>
  <c r="AR148" i="66"/>
  <c r="AS148" i="66"/>
  <c r="AT148" i="66"/>
  <c r="AU148" i="66"/>
  <c r="AW148" i="66"/>
  <c r="AX148" i="66"/>
  <c r="AY148" i="66"/>
  <c r="AZ148" i="66"/>
  <c r="BA148" i="66"/>
  <c r="BB148" i="66"/>
  <c r="BC148" i="66"/>
  <c r="BD148" i="66"/>
  <c r="BE148" i="66"/>
  <c r="BF148" i="66"/>
  <c r="BG148" i="66"/>
  <c r="BH148" i="66"/>
  <c r="BI148" i="66"/>
  <c r="BJ148" i="66"/>
  <c r="BK148" i="66"/>
  <c r="BL148" i="66"/>
  <c r="BM148" i="66"/>
  <c r="BN148" i="66"/>
  <c r="BP148" i="66"/>
  <c r="BQ148" i="66"/>
  <c r="BR148" i="66"/>
  <c r="BS148" i="66"/>
  <c r="BT148" i="66"/>
  <c r="BU148" i="66"/>
  <c r="BV148" i="66"/>
  <c r="BW148" i="66"/>
  <c r="BX148" i="66"/>
  <c r="BY148" i="66"/>
  <c r="BZ148" i="66"/>
  <c r="CA148" i="66"/>
  <c r="CB148" i="66"/>
  <c r="CC148" i="66"/>
  <c r="CD148" i="66"/>
  <c r="CE148" i="66"/>
  <c r="CF148" i="66"/>
  <c r="CG148" i="66"/>
  <c r="CI148" i="66"/>
  <c r="CJ148" i="66"/>
  <c r="CK148" i="66"/>
  <c r="CL148" i="66"/>
  <c r="CM148" i="66"/>
  <c r="CN148" i="66"/>
  <c r="CO148" i="66"/>
  <c r="CP148" i="66"/>
  <c r="CQ148" i="66"/>
  <c r="CR148" i="66"/>
  <c r="CS148" i="66"/>
  <c r="CT148" i="66"/>
  <c r="CU148" i="66"/>
  <c r="CV148" i="66"/>
  <c r="CW148" i="66"/>
  <c r="CX148" i="66"/>
  <c r="CY148" i="66"/>
  <c r="CZ148" i="66"/>
  <c r="DB148" i="66"/>
  <c r="DC148" i="66"/>
  <c r="DD148" i="66"/>
  <c r="DE148" i="66"/>
  <c r="DF148" i="66"/>
  <c r="DG148" i="66"/>
  <c r="DH148" i="66"/>
  <c r="DI148" i="66"/>
  <c r="DJ148" i="66"/>
  <c r="DK148" i="66"/>
  <c r="DL148" i="66"/>
  <c r="DM148" i="66"/>
  <c r="DN148" i="66"/>
  <c r="DO148" i="66"/>
  <c r="DP148" i="66"/>
  <c r="DQ148" i="66"/>
  <c r="DR148" i="66"/>
  <c r="DS148" i="66"/>
  <c r="DU148" i="66"/>
  <c r="DV148" i="66"/>
  <c r="DW148" i="66"/>
  <c r="DX148" i="66"/>
  <c r="DY148" i="66"/>
  <c r="DZ148" i="66"/>
  <c r="EA148" i="66"/>
  <c r="EB148" i="66"/>
  <c r="EC148" i="66"/>
  <c r="ED148" i="66"/>
  <c r="EE148" i="66"/>
  <c r="EL148" i="66"/>
  <c r="EN148" i="66"/>
  <c r="EO148" i="66"/>
  <c r="EP148" i="66"/>
  <c r="EQ148" i="66"/>
  <c r="ER148" i="66"/>
  <c r="ES148" i="66"/>
  <c r="ET148" i="66"/>
  <c r="EU148" i="66"/>
  <c r="EV148" i="66"/>
  <c r="EW148" i="66"/>
  <c r="EX148" i="66"/>
  <c r="EY148" i="66"/>
  <c r="EZ148" i="66"/>
  <c r="FA148" i="66"/>
  <c r="FB148" i="66"/>
  <c r="FC148" i="66"/>
  <c r="FD148" i="66"/>
  <c r="FE148" i="66"/>
  <c r="FG148" i="66"/>
  <c r="FH148" i="66"/>
  <c r="E149" i="66"/>
  <c r="F149" i="66"/>
  <c r="G149" i="66"/>
  <c r="H149" i="66"/>
  <c r="I149" i="66"/>
  <c r="K149" i="66"/>
  <c r="L149" i="66"/>
  <c r="M149" i="66"/>
  <c r="N149" i="66"/>
  <c r="O149" i="66"/>
  <c r="P149" i="66"/>
  <c r="Q149" i="66"/>
  <c r="R149" i="66"/>
  <c r="S149" i="66"/>
  <c r="T149" i="66"/>
  <c r="U149" i="66"/>
  <c r="V149" i="66"/>
  <c r="W149" i="66"/>
  <c r="X149" i="66"/>
  <c r="Y149" i="66"/>
  <c r="Z149" i="66"/>
  <c r="AA149" i="66"/>
  <c r="AB149" i="66"/>
  <c r="AD149" i="66"/>
  <c r="AE149" i="66"/>
  <c r="AF149" i="66"/>
  <c r="AG149" i="66"/>
  <c r="AH149" i="66"/>
  <c r="AI149" i="66"/>
  <c r="AJ149" i="66"/>
  <c r="AK149" i="66"/>
  <c r="AL149" i="66"/>
  <c r="AM149" i="66"/>
  <c r="AN149" i="66"/>
  <c r="AO149" i="66"/>
  <c r="AP149" i="66"/>
  <c r="AQ149" i="66"/>
  <c r="AR149" i="66"/>
  <c r="AS149" i="66"/>
  <c r="AT149" i="66"/>
  <c r="AU149" i="66"/>
  <c r="AW149" i="66"/>
  <c r="AX149" i="66"/>
  <c r="AY149" i="66"/>
  <c r="AZ149" i="66"/>
  <c r="BA149" i="66"/>
  <c r="BB149" i="66"/>
  <c r="BC149" i="66"/>
  <c r="BD149" i="66"/>
  <c r="BE149" i="66"/>
  <c r="BF149" i="66"/>
  <c r="BG149" i="66"/>
  <c r="BH149" i="66"/>
  <c r="BI149" i="66"/>
  <c r="BJ149" i="66"/>
  <c r="BK149" i="66"/>
  <c r="BL149" i="66"/>
  <c r="BM149" i="66"/>
  <c r="BN149" i="66"/>
  <c r="BP149" i="66"/>
  <c r="BQ149" i="66"/>
  <c r="BR149" i="66"/>
  <c r="BS149" i="66"/>
  <c r="BT149" i="66"/>
  <c r="BU149" i="66"/>
  <c r="BV149" i="66"/>
  <c r="BW149" i="66"/>
  <c r="BX149" i="66"/>
  <c r="BY149" i="66"/>
  <c r="BZ149" i="66"/>
  <c r="CA149" i="66"/>
  <c r="CB149" i="66"/>
  <c r="CC149" i="66"/>
  <c r="CD149" i="66"/>
  <c r="CE149" i="66"/>
  <c r="CF149" i="66"/>
  <c r="CG149" i="66"/>
  <c r="CI149" i="66"/>
  <c r="CJ149" i="66"/>
  <c r="CK149" i="66"/>
  <c r="CL149" i="66"/>
  <c r="CM149" i="66"/>
  <c r="CN149" i="66"/>
  <c r="CO149" i="66"/>
  <c r="CP149" i="66"/>
  <c r="CQ149" i="66"/>
  <c r="CR149" i="66"/>
  <c r="CS149" i="66"/>
  <c r="CT149" i="66"/>
  <c r="CU149" i="66"/>
  <c r="CV149" i="66"/>
  <c r="CW149" i="66"/>
  <c r="CX149" i="66"/>
  <c r="CY149" i="66"/>
  <c r="CZ149" i="66"/>
  <c r="DB149" i="66"/>
  <c r="DC149" i="66"/>
  <c r="DD149" i="66"/>
  <c r="DE149" i="66"/>
  <c r="DF149" i="66"/>
  <c r="DG149" i="66"/>
  <c r="DH149" i="66"/>
  <c r="DI149" i="66"/>
  <c r="DJ149" i="66"/>
  <c r="DK149" i="66"/>
  <c r="DL149" i="66"/>
  <c r="DM149" i="66"/>
  <c r="DN149" i="66"/>
  <c r="DO149" i="66"/>
  <c r="DP149" i="66"/>
  <c r="DQ149" i="66"/>
  <c r="DR149" i="66"/>
  <c r="DS149" i="66"/>
  <c r="DU149" i="66"/>
  <c r="DV149" i="66"/>
  <c r="DW149" i="66"/>
  <c r="DX149" i="66"/>
  <c r="DY149" i="66"/>
  <c r="DZ149" i="66"/>
  <c r="EA149" i="66"/>
  <c r="EB149" i="66"/>
  <c r="EC149" i="66"/>
  <c r="ED149" i="66"/>
  <c r="EE149" i="66"/>
  <c r="EL149" i="66"/>
  <c r="EN149" i="66"/>
  <c r="EO149" i="66"/>
  <c r="EP149" i="66"/>
  <c r="EQ149" i="66"/>
  <c r="ER149" i="66"/>
  <c r="ES149" i="66"/>
  <c r="ET149" i="66"/>
  <c r="EU149" i="66"/>
  <c r="EV149" i="66"/>
  <c r="EW149" i="66"/>
  <c r="EX149" i="66"/>
  <c r="EY149" i="66"/>
  <c r="EZ149" i="66"/>
  <c r="FA149" i="66"/>
  <c r="FB149" i="66"/>
  <c r="FC149" i="66"/>
  <c r="FD149" i="66"/>
  <c r="FE149" i="66"/>
  <c r="FG149" i="66"/>
  <c r="FH149" i="66"/>
  <c r="E150" i="66"/>
  <c r="F150" i="66"/>
  <c r="G150" i="66"/>
  <c r="H150" i="66"/>
  <c r="I150" i="66"/>
  <c r="K150" i="66"/>
  <c r="L150" i="66"/>
  <c r="M150" i="66"/>
  <c r="N150" i="66"/>
  <c r="O150" i="66"/>
  <c r="P150" i="66"/>
  <c r="Q150" i="66"/>
  <c r="R150" i="66"/>
  <c r="S150" i="66"/>
  <c r="T150" i="66"/>
  <c r="U150" i="66"/>
  <c r="V150" i="66"/>
  <c r="W150" i="66"/>
  <c r="X150" i="66"/>
  <c r="Y150" i="66"/>
  <c r="Z150" i="66"/>
  <c r="AA150" i="66"/>
  <c r="AB150" i="66"/>
  <c r="AD150" i="66"/>
  <c r="AE150" i="66"/>
  <c r="AF150" i="66"/>
  <c r="AG150" i="66"/>
  <c r="AH150" i="66"/>
  <c r="AI150" i="66"/>
  <c r="AJ150" i="66"/>
  <c r="AK150" i="66"/>
  <c r="AL150" i="66"/>
  <c r="AM150" i="66"/>
  <c r="AN150" i="66"/>
  <c r="AO150" i="66"/>
  <c r="AP150" i="66"/>
  <c r="AQ150" i="66"/>
  <c r="AR150" i="66"/>
  <c r="AS150" i="66"/>
  <c r="AT150" i="66"/>
  <c r="AU150" i="66"/>
  <c r="AW150" i="66"/>
  <c r="AX150" i="66"/>
  <c r="AY150" i="66"/>
  <c r="AZ150" i="66"/>
  <c r="BA150" i="66"/>
  <c r="BB150" i="66"/>
  <c r="BC150" i="66"/>
  <c r="BD150" i="66"/>
  <c r="BE150" i="66"/>
  <c r="BF150" i="66"/>
  <c r="BG150" i="66"/>
  <c r="BH150" i="66"/>
  <c r="BI150" i="66"/>
  <c r="BJ150" i="66"/>
  <c r="BK150" i="66"/>
  <c r="BL150" i="66"/>
  <c r="BM150" i="66"/>
  <c r="BN150" i="66"/>
  <c r="BP150" i="66"/>
  <c r="BQ150" i="66"/>
  <c r="BR150" i="66"/>
  <c r="BS150" i="66"/>
  <c r="BT150" i="66"/>
  <c r="BU150" i="66"/>
  <c r="BV150" i="66"/>
  <c r="BW150" i="66"/>
  <c r="BX150" i="66"/>
  <c r="BY150" i="66"/>
  <c r="BZ150" i="66"/>
  <c r="CA150" i="66"/>
  <c r="CB150" i="66"/>
  <c r="CC150" i="66"/>
  <c r="CD150" i="66"/>
  <c r="CE150" i="66"/>
  <c r="CF150" i="66"/>
  <c r="CG150" i="66"/>
  <c r="CI150" i="66"/>
  <c r="CJ150" i="66"/>
  <c r="CK150" i="66"/>
  <c r="CL150" i="66"/>
  <c r="CM150" i="66"/>
  <c r="CN150" i="66"/>
  <c r="CO150" i="66"/>
  <c r="CP150" i="66"/>
  <c r="CQ150" i="66"/>
  <c r="CR150" i="66"/>
  <c r="CS150" i="66"/>
  <c r="CT150" i="66"/>
  <c r="CU150" i="66"/>
  <c r="CV150" i="66"/>
  <c r="CW150" i="66"/>
  <c r="CX150" i="66"/>
  <c r="CY150" i="66"/>
  <c r="CZ150" i="66"/>
  <c r="DB150" i="66"/>
  <c r="DC150" i="66"/>
  <c r="DD150" i="66"/>
  <c r="DE150" i="66"/>
  <c r="DF150" i="66"/>
  <c r="DG150" i="66"/>
  <c r="DH150" i="66"/>
  <c r="DI150" i="66"/>
  <c r="DJ150" i="66"/>
  <c r="DK150" i="66"/>
  <c r="DL150" i="66"/>
  <c r="DM150" i="66"/>
  <c r="DN150" i="66"/>
  <c r="DO150" i="66"/>
  <c r="DP150" i="66"/>
  <c r="DQ150" i="66"/>
  <c r="DR150" i="66"/>
  <c r="DS150" i="66"/>
  <c r="DU150" i="66"/>
  <c r="DV150" i="66"/>
  <c r="DW150" i="66"/>
  <c r="DX150" i="66"/>
  <c r="DY150" i="66"/>
  <c r="DZ150" i="66"/>
  <c r="EA150" i="66"/>
  <c r="EB150" i="66"/>
  <c r="EC150" i="66"/>
  <c r="ED150" i="66"/>
  <c r="EE150" i="66"/>
  <c r="EL150" i="66"/>
  <c r="EN150" i="66"/>
  <c r="EO150" i="66"/>
  <c r="EP150" i="66"/>
  <c r="EQ150" i="66"/>
  <c r="ER150" i="66"/>
  <c r="ES150" i="66"/>
  <c r="ET150" i="66"/>
  <c r="EU150" i="66"/>
  <c r="EV150" i="66"/>
  <c r="EW150" i="66"/>
  <c r="EX150" i="66"/>
  <c r="EY150" i="66"/>
  <c r="EZ150" i="66"/>
  <c r="FA150" i="66"/>
  <c r="FB150" i="66"/>
  <c r="FC150" i="66"/>
  <c r="FD150" i="66"/>
  <c r="FE150" i="66"/>
  <c r="FG150" i="66"/>
  <c r="FH150" i="66"/>
  <c r="E151" i="66"/>
  <c r="F151" i="66"/>
  <c r="G151" i="66"/>
  <c r="H151" i="66"/>
  <c r="I151" i="66"/>
  <c r="K151" i="66"/>
  <c r="L151" i="66"/>
  <c r="M151" i="66"/>
  <c r="N151" i="66"/>
  <c r="O151" i="66"/>
  <c r="P151" i="66"/>
  <c r="Q151" i="66"/>
  <c r="R151" i="66"/>
  <c r="S151" i="66"/>
  <c r="T151" i="66"/>
  <c r="U151" i="66"/>
  <c r="V151" i="66"/>
  <c r="W151" i="66"/>
  <c r="X151" i="66"/>
  <c r="Y151" i="66"/>
  <c r="Z151" i="66"/>
  <c r="AA151" i="66"/>
  <c r="AB151" i="66"/>
  <c r="AD151" i="66"/>
  <c r="AE151" i="66"/>
  <c r="AF151" i="66"/>
  <c r="AG151" i="66"/>
  <c r="AH151" i="66"/>
  <c r="AI151" i="66"/>
  <c r="AJ151" i="66"/>
  <c r="AK151" i="66"/>
  <c r="AL151" i="66"/>
  <c r="AM151" i="66"/>
  <c r="AN151" i="66"/>
  <c r="AO151" i="66"/>
  <c r="AP151" i="66"/>
  <c r="AQ151" i="66"/>
  <c r="AR151" i="66"/>
  <c r="AS151" i="66"/>
  <c r="AT151" i="66"/>
  <c r="AU151" i="66"/>
  <c r="AW151" i="66"/>
  <c r="AX151" i="66"/>
  <c r="AY151" i="66"/>
  <c r="AZ151" i="66"/>
  <c r="BA151" i="66"/>
  <c r="BB151" i="66"/>
  <c r="BC151" i="66"/>
  <c r="BD151" i="66"/>
  <c r="BE151" i="66"/>
  <c r="BF151" i="66"/>
  <c r="BG151" i="66"/>
  <c r="BH151" i="66"/>
  <c r="BI151" i="66"/>
  <c r="BJ151" i="66"/>
  <c r="BK151" i="66"/>
  <c r="BL151" i="66"/>
  <c r="BM151" i="66"/>
  <c r="BN151" i="66"/>
  <c r="BP151" i="66"/>
  <c r="BQ151" i="66"/>
  <c r="BR151" i="66"/>
  <c r="BS151" i="66"/>
  <c r="BT151" i="66"/>
  <c r="BU151" i="66"/>
  <c r="BV151" i="66"/>
  <c r="BW151" i="66"/>
  <c r="BX151" i="66"/>
  <c r="BY151" i="66"/>
  <c r="BZ151" i="66"/>
  <c r="CA151" i="66"/>
  <c r="CB151" i="66"/>
  <c r="CC151" i="66"/>
  <c r="CD151" i="66"/>
  <c r="CE151" i="66"/>
  <c r="CF151" i="66"/>
  <c r="CG151" i="66"/>
  <c r="CI151" i="66"/>
  <c r="CJ151" i="66"/>
  <c r="CK151" i="66"/>
  <c r="CL151" i="66"/>
  <c r="CM151" i="66"/>
  <c r="CN151" i="66"/>
  <c r="CO151" i="66"/>
  <c r="CP151" i="66"/>
  <c r="CQ151" i="66"/>
  <c r="CR151" i="66"/>
  <c r="CS151" i="66"/>
  <c r="CT151" i="66"/>
  <c r="CU151" i="66"/>
  <c r="CV151" i="66"/>
  <c r="CW151" i="66"/>
  <c r="CX151" i="66"/>
  <c r="CY151" i="66"/>
  <c r="CZ151" i="66"/>
  <c r="DB151" i="66"/>
  <c r="DC151" i="66"/>
  <c r="DD151" i="66"/>
  <c r="DE151" i="66"/>
  <c r="DF151" i="66"/>
  <c r="DG151" i="66"/>
  <c r="DH151" i="66"/>
  <c r="DI151" i="66"/>
  <c r="DJ151" i="66"/>
  <c r="DK151" i="66"/>
  <c r="DL151" i="66"/>
  <c r="DM151" i="66"/>
  <c r="DN151" i="66"/>
  <c r="DO151" i="66"/>
  <c r="DP151" i="66"/>
  <c r="DQ151" i="66"/>
  <c r="DR151" i="66"/>
  <c r="DS151" i="66"/>
  <c r="DU151" i="66"/>
  <c r="DV151" i="66"/>
  <c r="DW151" i="66"/>
  <c r="DX151" i="66"/>
  <c r="DY151" i="66"/>
  <c r="DZ151" i="66"/>
  <c r="EA151" i="66"/>
  <c r="EB151" i="66"/>
  <c r="EC151" i="66"/>
  <c r="ED151" i="66"/>
  <c r="EE151" i="66"/>
  <c r="EL151" i="66"/>
  <c r="EN151" i="66"/>
  <c r="EO151" i="66"/>
  <c r="EP151" i="66"/>
  <c r="EQ151" i="66"/>
  <c r="ER151" i="66"/>
  <c r="ES151" i="66"/>
  <c r="ET151" i="66"/>
  <c r="EU151" i="66"/>
  <c r="EV151" i="66"/>
  <c r="EW151" i="66"/>
  <c r="EX151" i="66"/>
  <c r="EY151" i="66"/>
  <c r="EZ151" i="66"/>
  <c r="FA151" i="66"/>
  <c r="FB151" i="66"/>
  <c r="FC151" i="66"/>
  <c r="FD151" i="66"/>
  <c r="FE151" i="66"/>
  <c r="FG151" i="66"/>
  <c r="FH151" i="66"/>
  <c r="E152" i="66"/>
  <c r="F152" i="66"/>
  <c r="G152" i="66"/>
  <c r="H152" i="66"/>
  <c r="I152" i="66"/>
  <c r="K152" i="66"/>
  <c r="L152" i="66"/>
  <c r="M152" i="66"/>
  <c r="N152" i="66"/>
  <c r="O152" i="66"/>
  <c r="P152" i="66"/>
  <c r="Q152" i="66"/>
  <c r="R152" i="66"/>
  <c r="S152" i="66"/>
  <c r="T152" i="66"/>
  <c r="U152" i="66"/>
  <c r="V152" i="66"/>
  <c r="W152" i="66"/>
  <c r="X152" i="66"/>
  <c r="Y152" i="66"/>
  <c r="Z152" i="66"/>
  <c r="AA152" i="66"/>
  <c r="AB152" i="66"/>
  <c r="AD152" i="66"/>
  <c r="AE152" i="66"/>
  <c r="AF152" i="66"/>
  <c r="AG152" i="66"/>
  <c r="AH152" i="66"/>
  <c r="AI152" i="66"/>
  <c r="AJ152" i="66"/>
  <c r="AK152" i="66"/>
  <c r="AL152" i="66"/>
  <c r="AM152" i="66"/>
  <c r="AN152" i="66"/>
  <c r="AO152" i="66"/>
  <c r="AP152" i="66"/>
  <c r="AQ152" i="66"/>
  <c r="AR152" i="66"/>
  <c r="AS152" i="66"/>
  <c r="AT152" i="66"/>
  <c r="AU152" i="66"/>
  <c r="AW152" i="66"/>
  <c r="AX152" i="66"/>
  <c r="AY152" i="66"/>
  <c r="AZ152" i="66"/>
  <c r="BA152" i="66"/>
  <c r="BB152" i="66"/>
  <c r="BC152" i="66"/>
  <c r="BD152" i="66"/>
  <c r="BE152" i="66"/>
  <c r="BF152" i="66"/>
  <c r="BG152" i="66"/>
  <c r="BH152" i="66"/>
  <c r="BI152" i="66"/>
  <c r="BJ152" i="66"/>
  <c r="BK152" i="66"/>
  <c r="BL152" i="66"/>
  <c r="BM152" i="66"/>
  <c r="BN152" i="66"/>
  <c r="BP152" i="66"/>
  <c r="BQ152" i="66"/>
  <c r="BR152" i="66"/>
  <c r="BS152" i="66"/>
  <c r="BT152" i="66"/>
  <c r="BU152" i="66"/>
  <c r="BV152" i="66"/>
  <c r="BW152" i="66"/>
  <c r="BX152" i="66"/>
  <c r="BY152" i="66"/>
  <c r="BZ152" i="66"/>
  <c r="CA152" i="66"/>
  <c r="CB152" i="66"/>
  <c r="CC152" i="66"/>
  <c r="CD152" i="66"/>
  <c r="CE152" i="66"/>
  <c r="CF152" i="66"/>
  <c r="CG152" i="66"/>
  <c r="CI152" i="66"/>
  <c r="CJ152" i="66"/>
  <c r="CK152" i="66"/>
  <c r="CL152" i="66"/>
  <c r="CM152" i="66"/>
  <c r="CN152" i="66"/>
  <c r="CO152" i="66"/>
  <c r="CP152" i="66"/>
  <c r="CQ152" i="66"/>
  <c r="CR152" i="66"/>
  <c r="CS152" i="66"/>
  <c r="CT152" i="66"/>
  <c r="CU152" i="66"/>
  <c r="CV152" i="66"/>
  <c r="CW152" i="66"/>
  <c r="CX152" i="66"/>
  <c r="CY152" i="66"/>
  <c r="CZ152" i="66"/>
  <c r="DB152" i="66"/>
  <c r="DC152" i="66"/>
  <c r="DD152" i="66"/>
  <c r="DE152" i="66"/>
  <c r="DF152" i="66"/>
  <c r="DG152" i="66"/>
  <c r="DH152" i="66"/>
  <c r="DI152" i="66"/>
  <c r="DJ152" i="66"/>
  <c r="DK152" i="66"/>
  <c r="DL152" i="66"/>
  <c r="DM152" i="66"/>
  <c r="DN152" i="66"/>
  <c r="DO152" i="66"/>
  <c r="DP152" i="66"/>
  <c r="DQ152" i="66"/>
  <c r="DR152" i="66"/>
  <c r="DS152" i="66"/>
  <c r="DU152" i="66"/>
  <c r="DV152" i="66"/>
  <c r="DW152" i="66"/>
  <c r="DX152" i="66"/>
  <c r="DY152" i="66"/>
  <c r="DZ152" i="66"/>
  <c r="EA152" i="66"/>
  <c r="EB152" i="66"/>
  <c r="EC152" i="66"/>
  <c r="ED152" i="66"/>
  <c r="EE152" i="66"/>
  <c r="EL152" i="66"/>
  <c r="EN152" i="66"/>
  <c r="EO152" i="66"/>
  <c r="EP152" i="66"/>
  <c r="EQ152" i="66"/>
  <c r="ER152" i="66"/>
  <c r="ES152" i="66"/>
  <c r="ET152" i="66"/>
  <c r="EU152" i="66"/>
  <c r="EV152" i="66"/>
  <c r="EW152" i="66"/>
  <c r="EX152" i="66"/>
  <c r="EY152" i="66"/>
  <c r="EZ152" i="66"/>
  <c r="FA152" i="66"/>
  <c r="FB152" i="66"/>
  <c r="FC152" i="66"/>
  <c r="FD152" i="66"/>
  <c r="FE152" i="66"/>
  <c r="FG152" i="66"/>
  <c r="FH152" i="66"/>
  <c r="E153" i="66"/>
  <c r="F153" i="66"/>
  <c r="G153" i="66"/>
  <c r="H153" i="66"/>
  <c r="I153" i="66"/>
  <c r="K153" i="66"/>
  <c r="L153" i="66"/>
  <c r="M153" i="66"/>
  <c r="N153" i="66"/>
  <c r="O153" i="66"/>
  <c r="P153" i="66"/>
  <c r="Q153" i="66"/>
  <c r="R153" i="66"/>
  <c r="S153" i="66"/>
  <c r="T153" i="66"/>
  <c r="U153" i="66"/>
  <c r="V153" i="66"/>
  <c r="W153" i="66"/>
  <c r="X153" i="66"/>
  <c r="Y153" i="66"/>
  <c r="Z153" i="66"/>
  <c r="AA153" i="66"/>
  <c r="AB153" i="66"/>
  <c r="AD153" i="66"/>
  <c r="AE153" i="66"/>
  <c r="AF153" i="66"/>
  <c r="AG153" i="66"/>
  <c r="AH153" i="66"/>
  <c r="AI153" i="66"/>
  <c r="AJ153" i="66"/>
  <c r="AK153" i="66"/>
  <c r="AL153" i="66"/>
  <c r="AM153" i="66"/>
  <c r="AN153" i="66"/>
  <c r="AO153" i="66"/>
  <c r="AP153" i="66"/>
  <c r="AQ153" i="66"/>
  <c r="AR153" i="66"/>
  <c r="AS153" i="66"/>
  <c r="AT153" i="66"/>
  <c r="AU153" i="66"/>
  <c r="AW153" i="66"/>
  <c r="AX153" i="66"/>
  <c r="AY153" i="66"/>
  <c r="AZ153" i="66"/>
  <c r="BA153" i="66"/>
  <c r="BB153" i="66"/>
  <c r="BC153" i="66"/>
  <c r="BD153" i="66"/>
  <c r="BE153" i="66"/>
  <c r="BF153" i="66"/>
  <c r="BG153" i="66"/>
  <c r="BH153" i="66"/>
  <c r="BI153" i="66"/>
  <c r="BJ153" i="66"/>
  <c r="BK153" i="66"/>
  <c r="BL153" i="66"/>
  <c r="BM153" i="66"/>
  <c r="BN153" i="66"/>
  <c r="BP153" i="66"/>
  <c r="BQ153" i="66"/>
  <c r="BR153" i="66"/>
  <c r="BS153" i="66"/>
  <c r="BT153" i="66"/>
  <c r="BU153" i="66"/>
  <c r="BV153" i="66"/>
  <c r="BW153" i="66"/>
  <c r="BX153" i="66"/>
  <c r="BY153" i="66"/>
  <c r="BZ153" i="66"/>
  <c r="CA153" i="66"/>
  <c r="CB153" i="66"/>
  <c r="CC153" i="66"/>
  <c r="CD153" i="66"/>
  <c r="CE153" i="66"/>
  <c r="CF153" i="66"/>
  <c r="CG153" i="66"/>
  <c r="CI153" i="66"/>
  <c r="CJ153" i="66"/>
  <c r="CK153" i="66"/>
  <c r="CL153" i="66"/>
  <c r="CM153" i="66"/>
  <c r="CN153" i="66"/>
  <c r="CO153" i="66"/>
  <c r="CP153" i="66"/>
  <c r="CQ153" i="66"/>
  <c r="CR153" i="66"/>
  <c r="CS153" i="66"/>
  <c r="CT153" i="66"/>
  <c r="CU153" i="66"/>
  <c r="CV153" i="66"/>
  <c r="CW153" i="66"/>
  <c r="CX153" i="66"/>
  <c r="CY153" i="66"/>
  <c r="CZ153" i="66"/>
  <c r="DB153" i="66"/>
  <c r="DC153" i="66"/>
  <c r="DD153" i="66"/>
  <c r="DE153" i="66"/>
  <c r="DF153" i="66"/>
  <c r="DG153" i="66"/>
  <c r="DH153" i="66"/>
  <c r="DI153" i="66"/>
  <c r="DJ153" i="66"/>
  <c r="DK153" i="66"/>
  <c r="DL153" i="66"/>
  <c r="DM153" i="66"/>
  <c r="DN153" i="66"/>
  <c r="DO153" i="66"/>
  <c r="DP153" i="66"/>
  <c r="DQ153" i="66"/>
  <c r="DR153" i="66"/>
  <c r="DS153" i="66"/>
  <c r="DU153" i="66"/>
  <c r="DV153" i="66"/>
  <c r="DW153" i="66"/>
  <c r="DX153" i="66"/>
  <c r="DY153" i="66"/>
  <c r="DZ153" i="66"/>
  <c r="EA153" i="66"/>
  <c r="EB153" i="66"/>
  <c r="EC153" i="66"/>
  <c r="ED153" i="66"/>
  <c r="EE153" i="66"/>
  <c r="EL153" i="66"/>
  <c r="EN153" i="66"/>
  <c r="EO153" i="66"/>
  <c r="EP153" i="66"/>
  <c r="EQ153" i="66"/>
  <c r="ER153" i="66"/>
  <c r="ES153" i="66"/>
  <c r="ET153" i="66"/>
  <c r="EU153" i="66"/>
  <c r="EV153" i="66"/>
  <c r="EW153" i="66"/>
  <c r="EX153" i="66"/>
  <c r="EY153" i="66"/>
  <c r="EZ153" i="66"/>
  <c r="FA153" i="66"/>
  <c r="FB153" i="66"/>
  <c r="FC153" i="66"/>
  <c r="FD153" i="66"/>
  <c r="FE153" i="66"/>
  <c r="FG153" i="66"/>
  <c r="FH153" i="66"/>
  <c r="E154" i="66"/>
  <c r="F154" i="66"/>
  <c r="G154" i="66"/>
  <c r="H154" i="66"/>
  <c r="I154" i="66"/>
  <c r="K154" i="66"/>
  <c r="L154" i="66"/>
  <c r="M154" i="66"/>
  <c r="N154" i="66"/>
  <c r="O154" i="66"/>
  <c r="P154" i="66"/>
  <c r="Q154" i="66"/>
  <c r="R154" i="66"/>
  <c r="S154" i="66"/>
  <c r="T154" i="66"/>
  <c r="U154" i="66"/>
  <c r="V154" i="66"/>
  <c r="W154" i="66"/>
  <c r="X154" i="66"/>
  <c r="Y154" i="66"/>
  <c r="Z154" i="66"/>
  <c r="AA154" i="66"/>
  <c r="AB154" i="66"/>
  <c r="AD154" i="66"/>
  <c r="AE154" i="66"/>
  <c r="AF154" i="66"/>
  <c r="AG154" i="66"/>
  <c r="AH154" i="66"/>
  <c r="AI154" i="66"/>
  <c r="AJ154" i="66"/>
  <c r="AK154" i="66"/>
  <c r="AL154" i="66"/>
  <c r="AM154" i="66"/>
  <c r="AN154" i="66"/>
  <c r="AO154" i="66"/>
  <c r="AP154" i="66"/>
  <c r="AQ154" i="66"/>
  <c r="AR154" i="66"/>
  <c r="AS154" i="66"/>
  <c r="AT154" i="66"/>
  <c r="AU154" i="66"/>
  <c r="AW154" i="66"/>
  <c r="AX154" i="66"/>
  <c r="AY154" i="66"/>
  <c r="AZ154" i="66"/>
  <c r="BA154" i="66"/>
  <c r="BB154" i="66"/>
  <c r="BC154" i="66"/>
  <c r="BD154" i="66"/>
  <c r="BE154" i="66"/>
  <c r="BF154" i="66"/>
  <c r="BG154" i="66"/>
  <c r="BH154" i="66"/>
  <c r="BI154" i="66"/>
  <c r="BJ154" i="66"/>
  <c r="BK154" i="66"/>
  <c r="BL154" i="66"/>
  <c r="BM154" i="66"/>
  <c r="BN154" i="66"/>
  <c r="BP154" i="66"/>
  <c r="BQ154" i="66"/>
  <c r="BR154" i="66"/>
  <c r="BS154" i="66"/>
  <c r="BT154" i="66"/>
  <c r="BU154" i="66"/>
  <c r="BV154" i="66"/>
  <c r="BW154" i="66"/>
  <c r="BX154" i="66"/>
  <c r="BY154" i="66"/>
  <c r="BZ154" i="66"/>
  <c r="CA154" i="66"/>
  <c r="CB154" i="66"/>
  <c r="CC154" i="66"/>
  <c r="CD154" i="66"/>
  <c r="CE154" i="66"/>
  <c r="CF154" i="66"/>
  <c r="CG154" i="66"/>
  <c r="CI154" i="66"/>
  <c r="CJ154" i="66"/>
  <c r="CK154" i="66"/>
  <c r="CL154" i="66"/>
  <c r="CM154" i="66"/>
  <c r="CN154" i="66"/>
  <c r="CO154" i="66"/>
  <c r="CP154" i="66"/>
  <c r="CQ154" i="66"/>
  <c r="CR154" i="66"/>
  <c r="CS154" i="66"/>
  <c r="CT154" i="66"/>
  <c r="CU154" i="66"/>
  <c r="CV154" i="66"/>
  <c r="CW154" i="66"/>
  <c r="CX154" i="66"/>
  <c r="CY154" i="66"/>
  <c r="CZ154" i="66"/>
  <c r="DB154" i="66"/>
  <c r="DC154" i="66"/>
  <c r="DD154" i="66"/>
  <c r="DE154" i="66"/>
  <c r="DF154" i="66"/>
  <c r="DG154" i="66"/>
  <c r="DH154" i="66"/>
  <c r="DI154" i="66"/>
  <c r="DJ154" i="66"/>
  <c r="DK154" i="66"/>
  <c r="DL154" i="66"/>
  <c r="DM154" i="66"/>
  <c r="DN154" i="66"/>
  <c r="DO154" i="66"/>
  <c r="DP154" i="66"/>
  <c r="DQ154" i="66"/>
  <c r="DR154" i="66"/>
  <c r="DS154" i="66"/>
  <c r="DU154" i="66"/>
  <c r="DV154" i="66"/>
  <c r="DW154" i="66"/>
  <c r="DX154" i="66"/>
  <c r="DY154" i="66"/>
  <c r="DZ154" i="66"/>
  <c r="EA154" i="66"/>
  <c r="EB154" i="66"/>
  <c r="EC154" i="66"/>
  <c r="ED154" i="66"/>
  <c r="EE154" i="66"/>
  <c r="EL154" i="66"/>
  <c r="EN154" i="66"/>
  <c r="EO154" i="66"/>
  <c r="EP154" i="66"/>
  <c r="EQ154" i="66"/>
  <c r="ER154" i="66"/>
  <c r="ES154" i="66"/>
  <c r="ET154" i="66"/>
  <c r="EU154" i="66"/>
  <c r="EV154" i="66"/>
  <c r="EW154" i="66"/>
  <c r="EX154" i="66"/>
  <c r="EY154" i="66"/>
  <c r="EZ154" i="66"/>
  <c r="FA154" i="66"/>
  <c r="FB154" i="66"/>
  <c r="FC154" i="66"/>
  <c r="FD154" i="66"/>
  <c r="FE154" i="66"/>
  <c r="FG154" i="66"/>
  <c r="FH154" i="66"/>
  <c r="E155" i="66"/>
  <c r="F155" i="66"/>
  <c r="G155" i="66"/>
  <c r="H155" i="66"/>
  <c r="I155" i="66"/>
  <c r="K155" i="66"/>
  <c r="L155" i="66"/>
  <c r="M155" i="66"/>
  <c r="N155" i="66"/>
  <c r="O155" i="66"/>
  <c r="P155" i="66"/>
  <c r="Q155" i="66"/>
  <c r="R155" i="66"/>
  <c r="S155" i="66"/>
  <c r="T155" i="66"/>
  <c r="U155" i="66"/>
  <c r="V155" i="66"/>
  <c r="W155" i="66"/>
  <c r="X155" i="66"/>
  <c r="Y155" i="66"/>
  <c r="Z155" i="66"/>
  <c r="AA155" i="66"/>
  <c r="AB155" i="66"/>
  <c r="AD155" i="66"/>
  <c r="AE155" i="66"/>
  <c r="AF155" i="66"/>
  <c r="AG155" i="66"/>
  <c r="AH155" i="66"/>
  <c r="AI155" i="66"/>
  <c r="AJ155" i="66"/>
  <c r="AK155" i="66"/>
  <c r="AL155" i="66"/>
  <c r="AM155" i="66"/>
  <c r="AN155" i="66"/>
  <c r="AO155" i="66"/>
  <c r="AP155" i="66"/>
  <c r="AQ155" i="66"/>
  <c r="AR155" i="66"/>
  <c r="AS155" i="66"/>
  <c r="AT155" i="66"/>
  <c r="AU155" i="66"/>
  <c r="AW155" i="66"/>
  <c r="AX155" i="66"/>
  <c r="AY155" i="66"/>
  <c r="AZ155" i="66"/>
  <c r="BA155" i="66"/>
  <c r="BB155" i="66"/>
  <c r="BC155" i="66"/>
  <c r="BD155" i="66"/>
  <c r="BE155" i="66"/>
  <c r="BF155" i="66"/>
  <c r="BG155" i="66"/>
  <c r="BH155" i="66"/>
  <c r="BI155" i="66"/>
  <c r="BJ155" i="66"/>
  <c r="BK155" i="66"/>
  <c r="BL155" i="66"/>
  <c r="BM155" i="66"/>
  <c r="BN155" i="66"/>
  <c r="BP155" i="66"/>
  <c r="BQ155" i="66"/>
  <c r="BR155" i="66"/>
  <c r="BS155" i="66"/>
  <c r="BT155" i="66"/>
  <c r="BU155" i="66"/>
  <c r="BV155" i="66"/>
  <c r="BW155" i="66"/>
  <c r="BX155" i="66"/>
  <c r="BY155" i="66"/>
  <c r="BZ155" i="66"/>
  <c r="CA155" i="66"/>
  <c r="CB155" i="66"/>
  <c r="CC155" i="66"/>
  <c r="CD155" i="66"/>
  <c r="CE155" i="66"/>
  <c r="CF155" i="66"/>
  <c r="CG155" i="66"/>
  <c r="CI155" i="66"/>
  <c r="CJ155" i="66"/>
  <c r="CK155" i="66"/>
  <c r="CL155" i="66"/>
  <c r="CM155" i="66"/>
  <c r="CN155" i="66"/>
  <c r="CO155" i="66"/>
  <c r="CP155" i="66"/>
  <c r="CQ155" i="66"/>
  <c r="CR155" i="66"/>
  <c r="CS155" i="66"/>
  <c r="CT155" i="66"/>
  <c r="CU155" i="66"/>
  <c r="CV155" i="66"/>
  <c r="CW155" i="66"/>
  <c r="CX155" i="66"/>
  <c r="CY155" i="66"/>
  <c r="CZ155" i="66"/>
  <c r="DB155" i="66"/>
  <c r="DC155" i="66"/>
  <c r="DD155" i="66"/>
  <c r="DE155" i="66"/>
  <c r="DF155" i="66"/>
  <c r="DG155" i="66"/>
  <c r="DH155" i="66"/>
  <c r="DI155" i="66"/>
  <c r="DJ155" i="66"/>
  <c r="DK155" i="66"/>
  <c r="DL155" i="66"/>
  <c r="DM155" i="66"/>
  <c r="DN155" i="66"/>
  <c r="DO155" i="66"/>
  <c r="DP155" i="66"/>
  <c r="DQ155" i="66"/>
  <c r="DR155" i="66"/>
  <c r="DS155" i="66"/>
  <c r="DU155" i="66"/>
  <c r="DV155" i="66"/>
  <c r="DW155" i="66"/>
  <c r="DX155" i="66"/>
  <c r="DY155" i="66"/>
  <c r="DZ155" i="66"/>
  <c r="EA155" i="66"/>
  <c r="EB155" i="66"/>
  <c r="EC155" i="66"/>
  <c r="ED155" i="66"/>
  <c r="EE155" i="66"/>
  <c r="EL155" i="66"/>
  <c r="EN155" i="66"/>
  <c r="EO155" i="66"/>
  <c r="EP155" i="66"/>
  <c r="EQ155" i="66"/>
  <c r="ER155" i="66"/>
  <c r="ES155" i="66"/>
  <c r="ET155" i="66"/>
  <c r="EU155" i="66"/>
  <c r="EV155" i="66"/>
  <c r="EW155" i="66"/>
  <c r="EX155" i="66"/>
  <c r="EY155" i="66"/>
  <c r="EZ155" i="66"/>
  <c r="FA155" i="66"/>
  <c r="FB155" i="66"/>
  <c r="FC155" i="66"/>
  <c r="FD155" i="66"/>
  <c r="FE155" i="66"/>
  <c r="FG155" i="66"/>
  <c r="FH155" i="66"/>
  <c r="E156" i="66"/>
  <c r="F156" i="66"/>
  <c r="G156" i="66"/>
  <c r="H156" i="66"/>
  <c r="I156" i="66"/>
  <c r="K156" i="66"/>
  <c r="L156" i="66"/>
  <c r="M156" i="66"/>
  <c r="N156" i="66"/>
  <c r="O156" i="66"/>
  <c r="P156" i="66"/>
  <c r="Q156" i="66"/>
  <c r="R156" i="66"/>
  <c r="S156" i="66"/>
  <c r="T156" i="66"/>
  <c r="U156" i="66"/>
  <c r="V156" i="66"/>
  <c r="W156" i="66"/>
  <c r="X156" i="66"/>
  <c r="Y156" i="66"/>
  <c r="Z156" i="66"/>
  <c r="AA156" i="66"/>
  <c r="AB156" i="66"/>
  <c r="AD156" i="66"/>
  <c r="AE156" i="66"/>
  <c r="AF156" i="66"/>
  <c r="AG156" i="66"/>
  <c r="AH156" i="66"/>
  <c r="AI156" i="66"/>
  <c r="AJ156" i="66"/>
  <c r="AK156" i="66"/>
  <c r="AL156" i="66"/>
  <c r="AM156" i="66"/>
  <c r="AN156" i="66"/>
  <c r="AO156" i="66"/>
  <c r="AP156" i="66"/>
  <c r="AQ156" i="66"/>
  <c r="AR156" i="66"/>
  <c r="AS156" i="66"/>
  <c r="AT156" i="66"/>
  <c r="AU156" i="66"/>
  <c r="AW156" i="66"/>
  <c r="AX156" i="66"/>
  <c r="AY156" i="66"/>
  <c r="AZ156" i="66"/>
  <c r="BA156" i="66"/>
  <c r="BB156" i="66"/>
  <c r="BC156" i="66"/>
  <c r="BD156" i="66"/>
  <c r="BE156" i="66"/>
  <c r="BF156" i="66"/>
  <c r="BG156" i="66"/>
  <c r="BH156" i="66"/>
  <c r="BI156" i="66"/>
  <c r="BJ156" i="66"/>
  <c r="BK156" i="66"/>
  <c r="BL156" i="66"/>
  <c r="BM156" i="66"/>
  <c r="BN156" i="66"/>
  <c r="BP156" i="66"/>
  <c r="BQ156" i="66"/>
  <c r="BR156" i="66"/>
  <c r="BS156" i="66"/>
  <c r="BT156" i="66"/>
  <c r="BU156" i="66"/>
  <c r="BV156" i="66"/>
  <c r="BW156" i="66"/>
  <c r="BX156" i="66"/>
  <c r="BY156" i="66"/>
  <c r="BZ156" i="66"/>
  <c r="CA156" i="66"/>
  <c r="CB156" i="66"/>
  <c r="CC156" i="66"/>
  <c r="CD156" i="66"/>
  <c r="CE156" i="66"/>
  <c r="CF156" i="66"/>
  <c r="CG156" i="66"/>
  <c r="CI156" i="66"/>
  <c r="CJ156" i="66"/>
  <c r="CK156" i="66"/>
  <c r="CL156" i="66"/>
  <c r="CM156" i="66"/>
  <c r="CN156" i="66"/>
  <c r="CO156" i="66"/>
  <c r="CP156" i="66"/>
  <c r="CQ156" i="66"/>
  <c r="CR156" i="66"/>
  <c r="CS156" i="66"/>
  <c r="CT156" i="66"/>
  <c r="CU156" i="66"/>
  <c r="CV156" i="66"/>
  <c r="CW156" i="66"/>
  <c r="CX156" i="66"/>
  <c r="CY156" i="66"/>
  <c r="CZ156" i="66"/>
  <c r="DB156" i="66"/>
  <c r="DC156" i="66"/>
  <c r="DD156" i="66"/>
  <c r="DE156" i="66"/>
  <c r="DF156" i="66"/>
  <c r="DG156" i="66"/>
  <c r="DH156" i="66"/>
  <c r="DI156" i="66"/>
  <c r="DJ156" i="66"/>
  <c r="DK156" i="66"/>
  <c r="DL156" i="66"/>
  <c r="DM156" i="66"/>
  <c r="DN156" i="66"/>
  <c r="DO156" i="66"/>
  <c r="DP156" i="66"/>
  <c r="DQ156" i="66"/>
  <c r="DR156" i="66"/>
  <c r="DS156" i="66"/>
  <c r="DU156" i="66"/>
  <c r="DV156" i="66"/>
  <c r="DW156" i="66"/>
  <c r="DX156" i="66"/>
  <c r="DY156" i="66"/>
  <c r="DZ156" i="66"/>
  <c r="EA156" i="66"/>
  <c r="EB156" i="66"/>
  <c r="EC156" i="66"/>
  <c r="ED156" i="66"/>
  <c r="EE156" i="66"/>
  <c r="EL156" i="66"/>
  <c r="EN156" i="66"/>
  <c r="EO156" i="66"/>
  <c r="EP156" i="66"/>
  <c r="EQ156" i="66"/>
  <c r="ER156" i="66"/>
  <c r="ES156" i="66"/>
  <c r="ET156" i="66"/>
  <c r="EU156" i="66"/>
  <c r="EV156" i="66"/>
  <c r="EW156" i="66"/>
  <c r="EX156" i="66"/>
  <c r="EY156" i="66"/>
  <c r="EZ156" i="66"/>
  <c r="FA156" i="66"/>
  <c r="FB156" i="66"/>
  <c r="FC156" i="66"/>
  <c r="FD156" i="66"/>
  <c r="FE156" i="66"/>
  <c r="FG156" i="66"/>
  <c r="FH156" i="66"/>
  <c r="E157" i="66"/>
  <c r="F157" i="66"/>
  <c r="G157" i="66"/>
  <c r="H157" i="66"/>
  <c r="I157" i="66"/>
  <c r="K157" i="66"/>
  <c r="L157" i="66"/>
  <c r="M157" i="66"/>
  <c r="N157" i="66"/>
  <c r="O157" i="66"/>
  <c r="P157" i="66"/>
  <c r="Q157" i="66"/>
  <c r="R157" i="66"/>
  <c r="S157" i="66"/>
  <c r="T157" i="66"/>
  <c r="U157" i="66"/>
  <c r="V157" i="66"/>
  <c r="W157" i="66"/>
  <c r="X157" i="66"/>
  <c r="Y157" i="66"/>
  <c r="Z157" i="66"/>
  <c r="AA157" i="66"/>
  <c r="AB157" i="66"/>
  <c r="AD157" i="66"/>
  <c r="AE157" i="66"/>
  <c r="AF157" i="66"/>
  <c r="AG157" i="66"/>
  <c r="AH157" i="66"/>
  <c r="AI157" i="66"/>
  <c r="AJ157" i="66"/>
  <c r="AK157" i="66"/>
  <c r="AL157" i="66"/>
  <c r="AM157" i="66"/>
  <c r="AN157" i="66"/>
  <c r="AO157" i="66"/>
  <c r="AP157" i="66"/>
  <c r="AQ157" i="66"/>
  <c r="AR157" i="66"/>
  <c r="AS157" i="66"/>
  <c r="AT157" i="66"/>
  <c r="AU157" i="66"/>
  <c r="AW157" i="66"/>
  <c r="AX157" i="66"/>
  <c r="AY157" i="66"/>
  <c r="AZ157" i="66"/>
  <c r="BA157" i="66"/>
  <c r="BB157" i="66"/>
  <c r="BC157" i="66"/>
  <c r="BD157" i="66"/>
  <c r="BE157" i="66"/>
  <c r="BF157" i="66"/>
  <c r="BG157" i="66"/>
  <c r="BH157" i="66"/>
  <c r="BI157" i="66"/>
  <c r="BJ157" i="66"/>
  <c r="BK157" i="66"/>
  <c r="BL157" i="66"/>
  <c r="BM157" i="66"/>
  <c r="BN157" i="66"/>
  <c r="BP157" i="66"/>
  <c r="BQ157" i="66"/>
  <c r="BR157" i="66"/>
  <c r="BS157" i="66"/>
  <c r="BT157" i="66"/>
  <c r="BU157" i="66"/>
  <c r="BV157" i="66"/>
  <c r="BW157" i="66"/>
  <c r="BX157" i="66"/>
  <c r="BY157" i="66"/>
  <c r="BZ157" i="66"/>
  <c r="CA157" i="66"/>
  <c r="CB157" i="66"/>
  <c r="CC157" i="66"/>
  <c r="CD157" i="66"/>
  <c r="CE157" i="66"/>
  <c r="CF157" i="66"/>
  <c r="CG157" i="66"/>
  <c r="CI157" i="66"/>
  <c r="CJ157" i="66"/>
  <c r="CK157" i="66"/>
  <c r="CL157" i="66"/>
  <c r="CM157" i="66"/>
  <c r="CN157" i="66"/>
  <c r="CO157" i="66"/>
  <c r="CP157" i="66"/>
  <c r="CQ157" i="66"/>
  <c r="CR157" i="66"/>
  <c r="CS157" i="66"/>
  <c r="CT157" i="66"/>
  <c r="CU157" i="66"/>
  <c r="CV157" i="66"/>
  <c r="CW157" i="66"/>
  <c r="CX157" i="66"/>
  <c r="CY157" i="66"/>
  <c r="CZ157" i="66"/>
  <c r="DB157" i="66"/>
  <c r="DC157" i="66"/>
  <c r="DD157" i="66"/>
  <c r="DE157" i="66"/>
  <c r="DF157" i="66"/>
  <c r="DG157" i="66"/>
  <c r="DH157" i="66"/>
  <c r="DI157" i="66"/>
  <c r="DJ157" i="66"/>
  <c r="DK157" i="66"/>
  <c r="DL157" i="66"/>
  <c r="DM157" i="66"/>
  <c r="DN157" i="66"/>
  <c r="DO157" i="66"/>
  <c r="DP157" i="66"/>
  <c r="DQ157" i="66"/>
  <c r="DR157" i="66"/>
  <c r="DS157" i="66"/>
  <c r="DU157" i="66"/>
  <c r="DV157" i="66"/>
  <c r="DW157" i="66"/>
  <c r="DX157" i="66"/>
  <c r="DY157" i="66"/>
  <c r="DZ157" i="66"/>
  <c r="EA157" i="66"/>
  <c r="EB157" i="66"/>
  <c r="EC157" i="66"/>
  <c r="ED157" i="66"/>
  <c r="EE157" i="66"/>
  <c r="EL157" i="66"/>
  <c r="EN157" i="66"/>
  <c r="EO157" i="66"/>
  <c r="EP157" i="66"/>
  <c r="EQ157" i="66"/>
  <c r="ER157" i="66"/>
  <c r="ES157" i="66"/>
  <c r="ET157" i="66"/>
  <c r="EU157" i="66"/>
  <c r="EV157" i="66"/>
  <c r="EW157" i="66"/>
  <c r="EX157" i="66"/>
  <c r="EY157" i="66"/>
  <c r="EZ157" i="66"/>
  <c r="FA157" i="66"/>
  <c r="FB157" i="66"/>
  <c r="FC157" i="66"/>
  <c r="FD157" i="66"/>
  <c r="FE157" i="66"/>
  <c r="FG157" i="66"/>
  <c r="FH157" i="66"/>
  <c r="E158" i="66"/>
  <c r="F158" i="66"/>
  <c r="G158" i="66"/>
  <c r="H158" i="66"/>
  <c r="I158" i="66"/>
  <c r="K158" i="66"/>
  <c r="L158" i="66"/>
  <c r="M158" i="66"/>
  <c r="N158" i="66"/>
  <c r="O158" i="66"/>
  <c r="P158" i="66"/>
  <c r="Q158" i="66"/>
  <c r="R158" i="66"/>
  <c r="S158" i="66"/>
  <c r="T158" i="66"/>
  <c r="U158" i="66"/>
  <c r="V158" i="66"/>
  <c r="W158" i="66"/>
  <c r="X158" i="66"/>
  <c r="Y158" i="66"/>
  <c r="Z158" i="66"/>
  <c r="AA158" i="66"/>
  <c r="AB158" i="66"/>
  <c r="AD158" i="66"/>
  <c r="AE158" i="66"/>
  <c r="AF158" i="66"/>
  <c r="AG158" i="66"/>
  <c r="AH158" i="66"/>
  <c r="AI158" i="66"/>
  <c r="AJ158" i="66"/>
  <c r="AK158" i="66"/>
  <c r="AL158" i="66"/>
  <c r="AM158" i="66"/>
  <c r="AN158" i="66"/>
  <c r="AO158" i="66"/>
  <c r="AP158" i="66"/>
  <c r="AQ158" i="66"/>
  <c r="AR158" i="66"/>
  <c r="AS158" i="66"/>
  <c r="AT158" i="66"/>
  <c r="AU158" i="66"/>
  <c r="AW158" i="66"/>
  <c r="AX158" i="66"/>
  <c r="AY158" i="66"/>
  <c r="AZ158" i="66"/>
  <c r="BA158" i="66"/>
  <c r="BB158" i="66"/>
  <c r="BC158" i="66"/>
  <c r="BD158" i="66"/>
  <c r="BE158" i="66"/>
  <c r="BF158" i="66"/>
  <c r="BG158" i="66"/>
  <c r="BH158" i="66"/>
  <c r="BI158" i="66"/>
  <c r="BJ158" i="66"/>
  <c r="BK158" i="66"/>
  <c r="BL158" i="66"/>
  <c r="BM158" i="66"/>
  <c r="BN158" i="66"/>
  <c r="BP158" i="66"/>
  <c r="BQ158" i="66"/>
  <c r="BR158" i="66"/>
  <c r="BS158" i="66"/>
  <c r="BT158" i="66"/>
  <c r="BU158" i="66"/>
  <c r="BV158" i="66"/>
  <c r="BW158" i="66"/>
  <c r="BX158" i="66"/>
  <c r="BY158" i="66"/>
  <c r="BZ158" i="66"/>
  <c r="CA158" i="66"/>
  <c r="CB158" i="66"/>
  <c r="CC158" i="66"/>
  <c r="CD158" i="66"/>
  <c r="CE158" i="66"/>
  <c r="CF158" i="66"/>
  <c r="CG158" i="66"/>
  <c r="CI158" i="66"/>
  <c r="CJ158" i="66"/>
  <c r="CK158" i="66"/>
  <c r="CL158" i="66"/>
  <c r="CM158" i="66"/>
  <c r="CN158" i="66"/>
  <c r="CO158" i="66"/>
  <c r="CP158" i="66"/>
  <c r="CQ158" i="66"/>
  <c r="CR158" i="66"/>
  <c r="CS158" i="66"/>
  <c r="CT158" i="66"/>
  <c r="CU158" i="66"/>
  <c r="CV158" i="66"/>
  <c r="CW158" i="66"/>
  <c r="CX158" i="66"/>
  <c r="CY158" i="66"/>
  <c r="CZ158" i="66"/>
  <c r="DB158" i="66"/>
  <c r="DC158" i="66"/>
  <c r="DD158" i="66"/>
  <c r="DE158" i="66"/>
  <c r="DF158" i="66"/>
  <c r="DG158" i="66"/>
  <c r="DH158" i="66"/>
  <c r="DI158" i="66"/>
  <c r="DJ158" i="66"/>
  <c r="DK158" i="66"/>
  <c r="DL158" i="66"/>
  <c r="DM158" i="66"/>
  <c r="DN158" i="66"/>
  <c r="DO158" i="66"/>
  <c r="DP158" i="66"/>
  <c r="DQ158" i="66"/>
  <c r="DR158" i="66"/>
  <c r="DS158" i="66"/>
  <c r="DU158" i="66"/>
  <c r="DV158" i="66"/>
  <c r="DW158" i="66"/>
  <c r="DX158" i="66"/>
  <c r="DY158" i="66"/>
  <c r="DZ158" i="66"/>
  <c r="EA158" i="66"/>
  <c r="EB158" i="66"/>
  <c r="EC158" i="66"/>
  <c r="ED158" i="66"/>
  <c r="EE158" i="66"/>
  <c r="EL158" i="66"/>
  <c r="EN158" i="66"/>
  <c r="EO158" i="66"/>
  <c r="EP158" i="66"/>
  <c r="EQ158" i="66"/>
  <c r="ER158" i="66"/>
  <c r="ES158" i="66"/>
  <c r="ET158" i="66"/>
  <c r="EU158" i="66"/>
  <c r="EV158" i="66"/>
  <c r="EW158" i="66"/>
  <c r="EX158" i="66"/>
  <c r="EY158" i="66"/>
  <c r="EZ158" i="66"/>
  <c r="FA158" i="66"/>
  <c r="FB158" i="66"/>
  <c r="FC158" i="66"/>
  <c r="FD158" i="66"/>
  <c r="FE158" i="66"/>
  <c r="FG158" i="66"/>
  <c r="FH158" i="66"/>
  <c r="E159" i="66"/>
  <c r="F159" i="66"/>
  <c r="G159" i="66"/>
  <c r="H159" i="66"/>
  <c r="I159" i="66"/>
  <c r="K159" i="66"/>
  <c r="L159" i="66"/>
  <c r="M159" i="66"/>
  <c r="N159" i="66"/>
  <c r="O159" i="66"/>
  <c r="P159" i="66"/>
  <c r="Q159" i="66"/>
  <c r="R159" i="66"/>
  <c r="S159" i="66"/>
  <c r="T159" i="66"/>
  <c r="U159" i="66"/>
  <c r="V159" i="66"/>
  <c r="W159" i="66"/>
  <c r="X159" i="66"/>
  <c r="Y159" i="66"/>
  <c r="Z159" i="66"/>
  <c r="AA159" i="66"/>
  <c r="AB159" i="66"/>
  <c r="AD159" i="66"/>
  <c r="AE159" i="66"/>
  <c r="AF159" i="66"/>
  <c r="AG159" i="66"/>
  <c r="AH159" i="66"/>
  <c r="AI159" i="66"/>
  <c r="AJ159" i="66"/>
  <c r="AK159" i="66"/>
  <c r="AL159" i="66"/>
  <c r="AM159" i="66"/>
  <c r="AN159" i="66"/>
  <c r="AO159" i="66"/>
  <c r="AP159" i="66"/>
  <c r="AQ159" i="66"/>
  <c r="AR159" i="66"/>
  <c r="AS159" i="66"/>
  <c r="AT159" i="66"/>
  <c r="AU159" i="66"/>
  <c r="AW159" i="66"/>
  <c r="AX159" i="66"/>
  <c r="AY159" i="66"/>
  <c r="AZ159" i="66"/>
  <c r="BA159" i="66"/>
  <c r="BB159" i="66"/>
  <c r="BC159" i="66"/>
  <c r="BD159" i="66"/>
  <c r="BE159" i="66"/>
  <c r="BF159" i="66"/>
  <c r="BG159" i="66"/>
  <c r="BH159" i="66"/>
  <c r="BI159" i="66"/>
  <c r="BJ159" i="66"/>
  <c r="BK159" i="66"/>
  <c r="BL159" i="66"/>
  <c r="BM159" i="66"/>
  <c r="BN159" i="66"/>
  <c r="BP159" i="66"/>
  <c r="BQ159" i="66"/>
  <c r="BR159" i="66"/>
  <c r="BS159" i="66"/>
  <c r="BT159" i="66"/>
  <c r="BU159" i="66"/>
  <c r="BV159" i="66"/>
  <c r="BW159" i="66"/>
  <c r="BX159" i="66"/>
  <c r="BY159" i="66"/>
  <c r="BZ159" i="66"/>
  <c r="CA159" i="66"/>
  <c r="CB159" i="66"/>
  <c r="CC159" i="66"/>
  <c r="CD159" i="66"/>
  <c r="CE159" i="66"/>
  <c r="CF159" i="66"/>
  <c r="CG159" i="66"/>
  <c r="CI159" i="66"/>
  <c r="CJ159" i="66"/>
  <c r="CK159" i="66"/>
  <c r="CL159" i="66"/>
  <c r="CM159" i="66"/>
  <c r="CN159" i="66"/>
  <c r="CO159" i="66"/>
  <c r="CP159" i="66"/>
  <c r="CQ159" i="66"/>
  <c r="CR159" i="66"/>
  <c r="CS159" i="66"/>
  <c r="CT159" i="66"/>
  <c r="CU159" i="66"/>
  <c r="CV159" i="66"/>
  <c r="CW159" i="66"/>
  <c r="CX159" i="66"/>
  <c r="CY159" i="66"/>
  <c r="CZ159" i="66"/>
  <c r="DB159" i="66"/>
  <c r="DC159" i="66"/>
  <c r="DD159" i="66"/>
  <c r="DE159" i="66"/>
  <c r="DF159" i="66"/>
  <c r="DG159" i="66"/>
  <c r="DH159" i="66"/>
  <c r="DI159" i="66"/>
  <c r="DJ159" i="66"/>
  <c r="DK159" i="66"/>
  <c r="DL159" i="66"/>
  <c r="DM159" i="66"/>
  <c r="DN159" i="66"/>
  <c r="DO159" i="66"/>
  <c r="DP159" i="66"/>
  <c r="DQ159" i="66"/>
  <c r="DR159" i="66"/>
  <c r="DS159" i="66"/>
  <c r="DU159" i="66"/>
  <c r="DV159" i="66"/>
  <c r="DW159" i="66"/>
  <c r="DX159" i="66"/>
  <c r="DY159" i="66"/>
  <c r="DZ159" i="66"/>
  <c r="EA159" i="66"/>
  <c r="EL159" i="66"/>
  <c r="EN159" i="66"/>
  <c r="EO159" i="66"/>
  <c r="EP159" i="66"/>
  <c r="EQ159" i="66"/>
  <c r="ER159" i="66"/>
  <c r="ES159" i="66"/>
  <c r="ET159" i="66"/>
  <c r="EU159" i="66"/>
  <c r="EV159" i="66"/>
  <c r="EW159" i="66"/>
  <c r="EX159" i="66"/>
  <c r="EY159" i="66"/>
  <c r="EZ159" i="66"/>
  <c r="FA159" i="66"/>
  <c r="FB159" i="66"/>
  <c r="FC159" i="66"/>
  <c r="FD159" i="66"/>
  <c r="FE159" i="66"/>
  <c r="FG159" i="66"/>
  <c r="FH159" i="66"/>
  <c r="E160" i="66"/>
  <c r="F160" i="66"/>
  <c r="G160" i="66"/>
  <c r="H160" i="66"/>
  <c r="I160" i="66"/>
  <c r="K160" i="66"/>
  <c r="L160" i="66"/>
  <c r="M160" i="66"/>
  <c r="N160" i="66"/>
  <c r="O160" i="66"/>
  <c r="P160" i="66"/>
  <c r="Q160" i="66"/>
  <c r="R160" i="66"/>
  <c r="S160" i="66"/>
  <c r="T160" i="66"/>
  <c r="U160" i="66"/>
  <c r="V160" i="66"/>
  <c r="W160" i="66"/>
  <c r="X160" i="66"/>
  <c r="Y160" i="66"/>
  <c r="Z160" i="66"/>
  <c r="AA160" i="66"/>
  <c r="AB160" i="66"/>
  <c r="AD160" i="66"/>
  <c r="AE160" i="66"/>
  <c r="AF160" i="66"/>
  <c r="AG160" i="66"/>
  <c r="AH160" i="66"/>
  <c r="AI160" i="66"/>
  <c r="AJ160" i="66"/>
  <c r="AK160" i="66"/>
  <c r="AL160" i="66"/>
  <c r="AM160" i="66"/>
  <c r="AN160" i="66"/>
  <c r="AO160" i="66"/>
  <c r="AP160" i="66"/>
  <c r="AQ160" i="66"/>
  <c r="AR160" i="66"/>
  <c r="AS160" i="66"/>
  <c r="AT160" i="66"/>
  <c r="AU160" i="66"/>
  <c r="AW160" i="66"/>
  <c r="AX160" i="66"/>
  <c r="AY160" i="66"/>
  <c r="AZ160" i="66"/>
  <c r="BA160" i="66"/>
  <c r="BB160" i="66"/>
  <c r="BC160" i="66"/>
  <c r="BD160" i="66"/>
  <c r="BE160" i="66"/>
  <c r="BF160" i="66"/>
  <c r="BG160" i="66"/>
  <c r="BH160" i="66"/>
  <c r="BI160" i="66"/>
  <c r="BJ160" i="66"/>
  <c r="BK160" i="66"/>
  <c r="BL160" i="66"/>
  <c r="BM160" i="66"/>
  <c r="BN160" i="66"/>
  <c r="BP160" i="66"/>
  <c r="BQ160" i="66"/>
  <c r="BR160" i="66"/>
  <c r="BS160" i="66"/>
  <c r="BT160" i="66"/>
  <c r="BU160" i="66"/>
  <c r="BV160" i="66"/>
  <c r="BW160" i="66"/>
  <c r="BX160" i="66"/>
  <c r="BY160" i="66"/>
  <c r="BZ160" i="66"/>
  <c r="CA160" i="66"/>
  <c r="CB160" i="66"/>
  <c r="CC160" i="66"/>
  <c r="CD160" i="66"/>
  <c r="CE160" i="66"/>
  <c r="CF160" i="66"/>
  <c r="CG160" i="66"/>
  <c r="CI160" i="66"/>
  <c r="CJ160" i="66"/>
  <c r="CK160" i="66"/>
  <c r="CL160" i="66"/>
  <c r="CM160" i="66"/>
  <c r="CN160" i="66"/>
  <c r="CO160" i="66"/>
  <c r="CP160" i="66"/>
  <c r="CQ160" i="66"/>
  <c r="CR160" i="66"/>
  <c r="CS160" i="66"/>
  <c r="CT160" i="66"/>
  <c r="CU160" i="66"/>
  <c r="CV160" i="66"/>
  <c r="CW160" i="66"/>
  <c r="CX160" i="66"/>
  <c r="CY160" i="66"/>
  <c r="CZ160" i="66"/>
  <c r="DB160" i="66"/>
  <c r="DC160" i="66"/>
  <c r="DD160" i="66"/>
  <c r="DE160" i="66"/>
  <c r="DF160" i="66"/>
  <c r="DG160" i="66"/>
  <c r="DH160" i="66"/>
  <c r="DI160" i="66"/>
  <c r="DJ160" i="66"/>
  <c r="DK160" i="66"/>
  <c r="DL160" i="66"/>
  <c r="DM160" i="66"/>
  <c r="DN160" i="66"/>
  <c r="DO160" i="66"/>
  <c r="DP160" i="66"/>
  <c r="DQ160" i="66"/>
  <c r="DR160" i="66"/>
  <c r="DS160" i="66"/>
  <c r="DU160" i="66"/>
  <c r="DV160" i="66"/>
  <c r="DW160" i="66"/>
  <c r="DX160" i="66"/>
  <c r="DY160" i="66"/>
  <c r="DZ160" i="66"/>
  <c r="EA160" i="66"/>
  <c r="EL160" i="66"/>
  <c r="EN160" i="66"/>
  <c r="EO160" i="66"/>
  <c r="EP160" i="66"/>
  <c r="EQ160" i="66"/>
  <c r="ER160" i="66"/>
  <c r="ES160" i="66"/>
  <c r="ET160" i="66"/>
  <c r="EU160" i="66"/>
  <c r="EV160" i="66"/>
  <c r="EW160" i="66"/>
  <c r="EX160" i="66"/>
  <c r="EY160" i="66"/>
  <c r="EZ160" i="66"/>
  <c r="FA160" i="66"/>
  <c r="FB160" i="66"/>
  <c r="FC160" i="66"/>
  <c r="FD160" i="66"/>
  <c r="FE160" i="66"/>
  <c r="FG160" i="66"/>
  <c r="FH160" i="66"/>
  <c r="E161" i="66"/>
  <c r="F161" i="66"/>
  <c r="G161" i="66"/>
  <c r="H161" i="66"/>
  <c r="I161" i="66"/>
  <c r="K161" i="66"/>
  <c r="L161" i="66"/>
  <c r="M161" i="66"/>
  <c r="N161" i="66"/>
  <c r="O161" i="66"/>
  <c r="P161" i="66"/>
  <c r="Q161" i="66"/>
  <c r="R161" i="66"/>
  <c r="S161" i="66"/>
  <c r="T161" i="66"/>
  <c r="U161" i="66"/>
  <c r="V161" i="66"/>
  <c r="W161" i="66"/>
  <c r="X161" i="66"/>
  <c r="Y161" i="66"/>
  <c r="Z161" i="66"/>
  <c r="AA161" i="66"/>
  <c r="AB161" i="66"/>
  <c r="AD161" i="66"/>
  <c r="AE161" i="66"/>
  <c r="AF161" i="66"/>
  <c r="AG161" i="66"/>
  <c r="AH161" i="66"/>
  <c r="AI161" i="66"/>
  <c r="AJ161" i="66"/>
  <c r="AK161" i="66"/>
  <c r="AL161" i="66"/>
  <c r="AM161" i="66"/>
  <c r="AN161" i="66"/>
  <c r="AO161" i="66"/>
  <c r="AP161" i="66"/>
  <c r="AQ161" i="66"/>
  <c r="AR161" i="66"/>
  <c r="AS161" i="66"/>
  <c r="AT161" i="66"/>
  <c r="AU161" i="66"/>
  <c r="AW161" i="66"/>
  <c r="AX161" i="66"/>
  <c r="AY161" i="66"/>
  <c r="AZ161" i="66"/>
  <c r="BA161" i="66"/>
  <c r="BB161" i="66"/>
  <c r="BC161" i="66"/>
  <c r="BD161" i="66"/>
  <c r="BE161" i="66"/>
  <c r="BF161" i="66"/>
  <c r="BG161" i="66"/>
  <c r="BH161" i="66"/>
  <c r="BI161" i="66"/>
  <c r="BJ161" i="66"/>
  <c r="BK161" i="66"/>
  <c r="BL161" i="66"/>
  <c r="BM161" i="66"/>
  <c r="BN161" i="66"/>
  <c r="BP161" i="66"/>
  <c r="BQ161" i="66"/>
  <c r="BR161" i="66"/>
  <c r="BS161" i="66"/>
  <c r="BT161" i="66"/>
  <c r="BU161" i="66"/>
  <c r="BV161" i="66"/>
  <c r="BW161" i="66"/>
  <c r="BX161" i="66"/>
  <c r="BY161" i="66"/>
  <c r="BZ161" i="66"/>
  <c r="CA161" i="66"/>
  <c r="CB161" i="66"/>
  <c r="CC161" i="66"/>
  <c r="CD161" i="66"/>
  <c r="CE161" i="66"/>
  <c r="CF161" i="66"/>
  <c r="CG161" i="66"/>
  <c r="CI161" i="66"/>
  <c r="CJ161" i="66"/>
  <c r="CK161" i="66"/>
  <c r="CL161" i="66"/>
  <c r="CM161" i="66"/>
  <c r="CN161" i="66"/>
  <c r="CO161" i="66"/>
  <c r="CP161" i="66"/>
  <c r="CQ161" i="66"/>
  <c r="CR161" i="66"/>
  <c r="CS161" i="66"/>
  <c r="CT161" i="66"/>
  <c r="CU161" i="66"/>
  <c r="CV161" i="66"/>
  <c r="CW161" i="66"/>
  <c r="CX161" i="66"/>
  <c r="CY161" i="66"/>
  <c r="CZ161" i="66"/>
  <c r="DB161" i="66"/>
  <c r="DC161" i="66"/>
  <c r="DD161" i="66"/>
  <c r="DE161" i="66"/>
  <c r="DF161" i="66"/>
  <c r="DG161" i="66"/>
  <c r="DH161" i="66"/>
  <c r="DI161" i="66"/>
  <c r="DJ161" i="66"/>
  <c r="DK161" i="66"/>
  <c r="DL161" i="66"/>
  <c r="DM161" i="66"/>
  <c r="DN161" i="66"/>
  <c r="DO161" i="66"/>
  <c r="DP161" i="66"/>
  <c r="DQ161" i="66"/>
  <c r="DR161" i="66"/>
  <c r="DS161" i="66"/>
  <c r="DU161" i="66"/>
  <c r="DV161" i="66"/>
  <c r="DW161" i="66"/>
  <c r="DX161" i="66"/>
  <c r="DY161" i="66"/>
  <c r="DZ161" i="66"/>
  <c r="EA161" i="66"/>
  <c r="EL161" i="66"/>
  <c r="EN161" i="66"/>
  <c r="EO161" i="66"/>
  <c r="EP161" i="66"/>
  <c r="EQ161" i="66"/>
  <c r="ER161" i="66"/>
  <c r="ES161" i="66"/>
  <c r="ET161" i="66"/>
  <c r="EU161" i="66"/>
  <c r="EV161" i="66"/>
  <c r="EW161" i="66"/>
  <c r="EX161" i="66"/>
  <c r="EY161" i="66"/>
  <c r="EZ161" i="66"/>
  <c r="FA161" i="66"/>
  <c r="FB161" i="66"/>
  <c r="FC161" i="66"/>
  <c r="FD161" i="66"/>
  <c r="FE161" i="66"/>
  <c r="FG161" i="66"/>
  <c r="FH161" i="66"/>
  <c r="E162" i="66"/>
  <c r="F162" i="66"/>
  <c r="G162" i="66"/>
  <c r="H162" i="66"/>
  <c r="I162" i="66"/>
  <c r="K162" i="66"/>
  <c r="L162" i="66"/>
  <c r="M162" i="66"/>
  <c r="N162" i="66"/>
  <c r="O162" i="66"/>
  <c r="P162" i="66"/>
  <c r="Q162" i="66"/>
  <c r="R162" i="66"/>
  <c r="S162" i="66"/>
  <c r="T162" i="66"/>
  <c r="U162" i="66"/>
  <c r="V162" i="66"/>
  <c r="W162" i="66"/>
  <c r="X162" i="66"/>
  <c r="Y162" i="66"/>
  <c r="Z162" i="66"/>
  <c r="AA162" i="66"/>
  <c r="AB162" i="66"/>
  <c r="AD162" i="66"/>
  <c r="AE162" i="66"/>
  <c r="AF162" i="66"/>
  <c r="AG162" i="66"/>
  <c r="AH162" i="66"/>
  <c r="AI162" i="66"/>
  <c r="AJ162" i="66"/>
  <c r="AK162" i="66"/>
  <c r="AL162" i="66"/>
  <c r="AM162" i="66"/>
  <c r="AN162" i="66"/>
  <c r="AO162" i="66"/>
  <c r="AP162" i="66"/>
  <c r="AQ162" i="66"/>
  <c r="AR162" i="66"/>
  <c r="AS162" i="66"/>
  <c r="AT162" i="66"/>
  <c r="AU162" i="66"/>
  <c r="AW162" i="66"/>
  <c r="AX162" i="66"/>
  <c r="AY162" i="66"/>
  <c r="AZ162" i="66"/>
  <c r="BA162" i="66"/>
  <c r="BB162" i="66"/>
  <c r="BC162" i="66"/>
  <c r="BD162" i="66"/>
  <c r="BE162" i="66"/>
  <c r="BF162" i="66"/>
  <c r="BG162" i="66"/>
  <c r="BH162" i="66"/>
  <c r="BI162" i="66"/>
  <c r="BJ162" i="66"/>
  <c r="BK162" i="66"/>
  <c r="BL162" i="66"/>
  <c r="BM162" i="66"/>
  <c r="BN162" i="66"/>
  <c r="BP162" i="66"/>
  <c r="BQ162" i="66"/>
  <c r="BR162" i="66"/>
  <c r="BS162" i="66"/>
  <c r="BT162" i="66"/>
  <c r="BU162" i="66"/>
  <c r="BV162" i="66"/>
  <c r="BW162" i="66"/>
  <c r="BX162" i="66"/>
  <c r="BY162" i="66"/>
  <c r="BZ162" i="66"/>
  <c r="CA162" i="66"/>
  <c r="CB162" i="66"/>
  <c r="CC162" i="66"/>
  <c r="CD162" i="66"/>
  <c r="CE162" i="66"/>
  <c r="CF162" i="66"/>
  <c r="CG162" i="66"/>
  <c r="CI162" i="66"/>
  <c r="CJ162" i="66"/>
  <c r="CK162" i="66"/>
  <c r="CL162" i="66"/>
  <c r="CM162" i="66"/>
  <c r="CN162" i="66"/>
  <c r="CO162" i="66"/>
  <c r="CP162" i="66"/>
  <c r="CQ162" i="66"/>
  <c r="CR162" i="66"/>
  <c r="CS162" i="66"/>
  <c r="CT162" i="66"/>
  <c r="CU162" i="66"/>
  <c r="CV162" i="66"/>
  <c r="CW162" i="66"/>
  <c r="CX162" i="66"/>
  <c r="CY162" i="66"/>
  <c r="CZ162" i="66"/>
  <c r="DB162" i="66"/>
  <c r="DC162" i="66"/>
  <c r="DD162" i="66"/>
  <c r="DE162" i="66"/>
  <c r="DF162" i="66"/>
  <c r="DG162" i="66"/>
  <c r="DH162" i="66"/>
  <c r="DI162" i="66"/>
  <c r="DJ162" i="66"/>
  <c r="DK162" i="66"/>
  <c r="DL162" i="66"/>
  <c r="DM162" i="66"/>
  <c r="DN162" i="66"/>
  <c r="DO162" i="66"/>
  <c r="DP162" i="66"/>
  <c r="DQ162" i="66"/>
  <c r="DR162" i="66"/>
  <c r="DS162" i="66"/>
  <c r="DU162" i="66"/>
  <c r="DV162" i="66"/>
  <c r="DW162" i="66"/>
  <c r="DX162" i="66"/>
  <c r="DY162" i="66"/>
  <c r="DZ162" i="66"/>
  <c r="EA162" i="66"/>
  <c r="EB162" i="66"/>
  <c r="EC162" i="66"/>
  <c r="ED162" i="66"/>
  <c r="EE162" i="66"/>
  <c r="EF162" i="66"/>
  <c r="EG162" i="66"/>
  <c r="EL162" i="66"/>
  <c r="EN162" i="66"/>
  <c r="EO162" i="66"/>
  <c r="EP162" i="66"/>
  <c r="EQ162" i="66"/>
  <c r="ER162" i="66"/>
  <c r="ES162" i="66"/>
  <c r="ET162" i="66"/>
  <c r="EU162" i="66"/>
  <c r="EV162" i="66"/>
  <c r="EW162" i="66"/>
  <c r="EX162" i="66"/>
  <c r="EY162" i="66"/>
  <c r="EZ162" i="66"/>
  <c r="FA162" i="66"/>
  <c r="FB162" i="66"/>
  <c r="FC162" i="66"/>
  <c r="FD162" i="66"/>
  <c r="FE162" i="66"/>
  <c r="FG162" i="66"/>
  <c r="FH162" i="66"/>
  <c r="E163" i="66"/>
  <c r="F163" i="66"/>
  <c r="G163" i="66"/>
  <c r="H163" i="66"/>
  <c r="I163" i="66"/>
  <c r="K163" i="66"/>
  <c r="L163" i="66"/>
  <c r="M163" i="66"/>
  <c r="N163" i="66"/>
  <c r="O163" i="66"/>
  <c r="P163" i="66"/>
  <c r="Q163" i="66"/>
  <c r="R163" i="66"/>
  <c r="S163" i="66"/>
  <c r="T163" i="66"/>
  <c r="U163" i="66"/>
  <c r="V163" i="66"/>
  <c r="W163" i="66"/>
  <c r="X163" i="66"/>
  <c r="Y163" i="66"/>
  <c r="Z163" i="66"/>
  <c r="AA163" i="66"/>
  <c r="AB163" i="66"/>
  <c r="AD163" i="66"/>
  <c r="AE163" i="66"/>
  <c r="AF163" i="66"/>
  <c r="AG163" i="66"/>
  <c r="AH163" i="66"/>
  <c r="AI163" i="66"/>
  <c r="AJ163" i="66"/>
  <c r="AK163" i="66"/>
  <c r="AL163" i="66"/>
  <c r="AM163" i="66"/>
  <c r="AN163" i="66"/>
  <c r="AO163" i="66"/>
  <c r="AP163" i="66"/>
  <c r="AQ163" i="66"/>
  <c r="AR163" i="66"/>
  <c r="AS163" i="66"/>
  <c r="AT163" i="66"/>
  <c r="AU163" i="66"/>
  <c r="AW163" i="66"/>
  <c r="AX163" i="66"/>
  <c r="AY163" i="66"/>
  <c r="AZ163" i="66"/>
  <c r="BA163" i="66"/>
  <c r="BB163" i="66"/>
  <c r="BC163" i="66"/>
  <c r="BD163" i="66"/>
  <c r="BE163" i="66"/>
  <c r="BF163" i="66"/>
  <c r="BG163" i="66"/>
  <c r="BH163" i="66"/>
  <c r="BI163" i="66"/>
  <c r="BJ163" i="66"/>
  <c r="BK163" i="66"/>
  <c r="BL163" i="66"/>
  <c r="BM163" i="66"/>
  <c r="BN163" i="66"/>
  <c r="BP163" i="66"/>
  <c r="BQ163" i="66"/>
  <c r="BR163" i="66"/>
  <c r="BS163" i="66"/>
  <c r="BT163" i="66"/>
  <c r="BU163" i="66"/>
  <c r="BV163" i="66"/>
  <c r="BW163" i="66"/>
  <c r="BX163" i="66"/>
  <c r="BY163" i="66"/>
  <c r="BZ163" i="66"/>
  <c r="CA163" i="66"/>
  <c r="CB163" i="66"/>
  <c r="CC163" i="66"/>
  <c r="CD163" i="66"/>
  <c r="CE163" i="66"/>
  <c r="CF163" i="66"/>
  <c r="CG163" i="66"/>
  <c r="CI163" i="66"/>
  <c r="CJ163" i="66"/>
  <c r="CK163" i="66"/>
  <c r="CL163" i="66"/>
  <c r="CM163" i="66"/>
  <c r="CN163" i="66"/>
  <c r="CO163" i="66"/>
  <c r="CP163" i="66"/>
  <c r="CQ163" i="66"/>
  <c r="CR163" i="66"/>
  <c r="CS163" i="66"/>
  <c r="CT163" i="66"/>
  <c r="CU163" i="66"/>
  <c r="CV163" i="66"/>
  <c r="CW163" i="66"/>
  <c r="CX163" i="66"/>
  <c r="CY163" i="66"/>
  <c r="CZ163" i="66"/>
  <c r="DB163" i="66"/>
  <c r="DC163" i="66"/>
  <c r="DD163" i="66"/>
  <c r="DE163" i="66"/>
  <c r="DF163" i="66"/>
  <c r="DG163" i="66"/>
  <c r="DH163" i="66"/>
  <c r="DI163" i="66"/>
  <c r="DJ163" i="66"/>
  <c r="DK163" i="66"/>
  <c r="DL163" i="66"/>
  <c r="DM163" i="66"/>
  <c r="DN163" i="66"/>
  <c r="DO163" i="66"/>
  <c r="DP163" i="66"/>
  <c r="DQ163" i="66"/>
  <c r="DR163" i="66"/>
  <c r="DS163" i="66"/>
  <c r="DU163" i="66"/>
  <c r="DV163" i="66"/>
  <c r="DW163" i="66"/>
  <c r="DX163" i="66"/>
  <c r="DY163" i="66"/>
  <c r="DZ163" i="66"/>
  <c r="EA163" i="66"/>
  <c r="EB163" i="66"/>
  <c r="EC163" i="66"/>
  <c r="ED163" i="66"/>
  <c r="EE163" i="66"/>
  <c r="EF163" i="66"/>
  <c r="EG163" i="66"/>
  <c r="EL163" i="66"/>
  <c r="EN163" i="66"/>
  <c r="EO163" i="66"/>
  <c r="EP163" i="66"/>
  <c r="EQ163" i="66"/>
  <c r="ER163" i="66"/>
  <c r="ES163" i="66"/>
  <c r="ET163" i="66"/>
  <c r="EU163" i="66"/>
  <c r="EV163" i="66"/>
  <c r="EW163" i="66"/>
  <c r="EX163" i="66"/>
  <c r="EY163" i="66"/>
  <c r="EZ163" i="66"/>
  <c r="FA163" i="66"/>
  <c r="FB163" i="66"/>
  <c r="FC163" i="66"/>
  <c r="FD163" i="66"/>
  <c r="FE163" i="66"/>
  <c r="FG163" i="66"/>
  <c r="FH163" i="66"/>
  <c r="E164" i="66"/>
  <c r="F164" i="66"/>
  <c r="G164" i="66"/>
  <c r="H164" i="66"/>
  <c r="I164" i="66"/>
  <c r="K164" i="66"/>
  <c r="L164" i="66"/>
  <c r="M164" i="66"/>
  <c r="N164" i="66"/>
  <c r="O164" i="66"/>
  <c r="P164" i="66"/>
  <c r="Q164" i="66"/>
  <c r="R164" i="66"/>
  <c r="S164" i="66"/>
  <c r="T164" i="66"/>
  <c r="U164" i="66"/>
  <c r="V164" i="66"/>
  <c r="W164" i="66"/>
  <c r="X164" i="66"/>
  <c r="Y164" i="66"/>
  <c r="Z164" i="66"/>
  <c r="AA164" i="66"/>
  <c r="AB164" i="66"/>
  <c r="AD164" i="66"/>
  <c r="AE164" i="66"/>
  <c r="AF164" i="66"/>
  <c r="AG164" i="66"/>
  <c r="AH164" i="66"/>
  <c r="AI164" i="66"/>
  <c r="AJ164" i="66"/>
  <c r="AK164" i="66"/>
  <c r="AL164" i="66"/>
  <c r="AM164" i="66"/>
  <c r="AN164" i="66"/>
  <c r="AO164" i="66"/>
  <c r="AP164" i="66"/>
  <c r="AQ164" i="66"/>
  <c r="AR164" i="66"/>
  <c r="AS164" i="66"/>
  <c r="AT164" i="66"/>
  <c r="AU164" i="66"/>
  <c r="AW164" i="66"/>
  <c r="AX164" i="66"/>
  <c r="AY164" i="66"/>
  <c r="AZ164" i="66"/>
  <c r="BA164" i="66"/>
  <c r="BB164" i="66"/>
  <c r="BC164" i="66"/>
  <c r="BD164" i="66"/>
  <c r="BE164" i="66"/>
  <c r="BF164" i="66"/>
  <c r="BG164" i="66"/>
  <c r="BH164" i="66"/>
  <c r="BI164" i="66"/>
  <c r="BJ164" i="66"/>
  <c r="BK164" i="66"/>
  <c r="BL164" i="66"/>
  <c r="BM164" i="66"/>
  <c r="BN164" i="66"/>
  <c r="BP164" i="66"/>
  <c r="BQ164" i="66"/>
  <c r="BR164" i="66"/>
  <c r="BS164" i="66"/>
  <c r="BT164" i="66"/>
  <c r="BU164" i="66"/>
  <c r="BV164" i="66"/>
  <c r="BW164" i="66"/>
  <c r="BX164" i="66"/>
  <c r="BY164" i="66"/>
  <c r="BZ164" i="66"/>
  <c r="CA164" i="66"/>
  <c r="CB164" i="66"/>
  <c r="CC164" i="66"/>
  <c r="CD164" i="66"/>
  <c r="CE164" i="66"/>
  <c r="CF164" i="66"/>
  <c r="CG164" i="66"/>
  <c r="CI164" i="66"/>
  <c r="CJ164" i="66"/>
  <c r="CK164" i="66"/>
  <c r="CL164" i="66"/>
  <c r="CM164" i="66"/>
  <c r="CN164" i="66"/>
  <c r="CO164" i="66"/>
  <c r="CP164" i="66"/>
  <c r="CQ164" i="66"/>
  <c r="CR164" i="66"/>
  <c r="CS164" i="66"/>
  <c r="CT164" i="66"/>
  <c r="CU164" i="66"/>
  <c r="CV164" i="66"/>
  <c r="CW164" i="66"/>
  <c r="CX164" i="66"/>
  <c r="CY164" i="66"/>
  <c r="CZ164" i="66"/>
  <c r="DB164" i="66"/>
  <c r="DC164" i="66"/>
  <c r="DD164" i="66"/>
  <c r="DE164" i="66"/>
  <c r="DF164" i="66"/>
  <c r="DG164" i="66"/>
  <c r="DH164" i="66"/>
  <c r="DI164" i="66"/>
  <c r="DJ164" i="66"/>
  <c r="DK164" i="66"/>
  <c r="DL164" i="66"/>
  <c r="DM164" i="66"/>
  <c r="DN164" i="66"/>
  <c r="DO164" i="66"/>
  <c r="DP164" i="66"/>
  <c r="DQ164" i="66"/>
  <c r="DR164" i="66"/>
  <c r="DS164" i="66"/>
  <c r="DU164" i="66"/>
  <c r="DV164" i="66"/>
  <c r="DW164" i="66"/>
  <c r="DX164" i="66"/>
  <c r="DY164" i="66"/>
  <c r="DZ164" i="66"/>
  <c r="EA164" i="66"/>
  <c r="EB164" i="66"/>
  <c r="EC164" i="66"/>
  <c r="ED164" i="66"/>
  <c r="EE164" i="66"/>
  <c r="EF164" i="66"/>
  <c r="EG164" i="66"/>
  <c r="EL164" i="66"/>
  <c r="EN164" i="66"/>
  <c r="EO164" i="66"/>
  <c r="EP164" i="66"/>
  <c r="EQ164" i="66"/>
  <c r="ER164" i="66"/>
  <c r="ES164" i="66"/>
  <c r="ET164" i="66"/>
  <c r="EU164" i="66"/>
  <c r="EV164" i="66"/>
  <c r="EW164" i="66"/>
  <c r="EX164" i="66"/>
  <c r="EY164" i="66"/>
  <c r="EZ164" i="66"/>
  <c r="FA164" i="66"/>
  <c r="FB164" i="66"/>
  <c r="FC164" i="66"/>
  <c r="FD164" i="66"/>
  <c r="FE164" i="66"/>
  <c r="FG164" i="66"/>
  <c r="FH164" i="66"/>
  <c r="E165" i="66"/>
  <c r="F165" i="66"/>
  <c r="G165" i="66"/>
  <c r="H165" i="66"/>
  <c r="I165" i="66"/>
  <c r="K165" i="66"/>
  <c r="L165" i="66"/>
  <c r="M165" i="66"/>
  <c r="N165" i="66"/>
  <c r="O165" i="66"/>
  <c r="P165" i="66"/>
  <c r="Q165" i="66"/>
  <c r="R165" i="66"/>
  <c r="S165" i="66"/>
  <c r="T165" i="66"/>
  <c r="U165" i="66"/>
  <c r="V165" i="66"/>
  <c r="W165" i="66"/>
  <c r="X165" i="66"/>
  <c r="Y165" i="66"/>
  <c r="Z165" i="66"/>
  <c r="AA165" i="66"/>
  <c r="AB165" i="66"/>
  <c r="AD165" i="66"/>
  <c r="AE165" i="66"/>
  <c r="AF165" i="66"/>
  <c r="AG165" i="66"/>
  <c r="AH165" i="66"/>
  <c r="AI165" i="66"/>
  <c r="AJ165" i="66"/>
  <c r="AK165" i="66"/>
  <c r="AL165" i="66"/>
  <c r="AM165" i="66"/>
  <c r="AN165" i="66"/>
  <c r="AO165" i="66"/>
  <c r="AP165" i="66"/>
  <c r="AQ165" i="66"/>
  <c r="AR165" i="66"/>
  <c r="AS165" i="66"/>
  <c r="AT165" i="66"/>
  <c r="AU165" i="66"/>
  <c r="AW165" i="66"/>
  <c r="AX165" i="66"/>
  <c r="AY165" i="66"/>
  <c r="AZ165" i="66"/>
  <c r="BA165" i="66"/>
  <c r="BB165" i="66"/>
  <c r="BC165" i="66"/>
  <c r="BD165" i="66"/>
  <c r="BE165" i="66"/>
  <c r="BF165" i="66"/>
  <c r="BG165" i="66"/>
  <c r="BH165" i="66"/>
  <c r="BI165" i="66"/>
  <c r="BJ165" i="66"/>
  <c r="BK165" i="66"/>
  <c r="BL165" i="66"/>
  <c r="BM165" i="66"/>
  <c r="BN165" i="66"/>
  <c r="BP165" i="66"/>
  <c r="BQ165" i="66"/>
  <c r="BR165" i="66"/>
  <c r="BS165" i="66"/>
  <c r="BT165" i="66"/>
  <c r="BU165" i="66"/>
  <c r="BV165" i="66"/>
  <c r="BW165" i="66"/>
  <c r="BX165" i="66"/>
  <c r="BY165" i="66"/>
  <c r="BZ165" i="66"/>
  <c r="CA165" i="66"/>
  <c r="CB165" i="66"/>
  <c r="CC165" i="66"/>
  <c r="CD165" i="66"/>
  <c r="CE165" i="66"/>
  <c r="CF165" i="66"/>
  <c r="CG165" i="66"/>
  <c r="CI165" i="66"/>
  <c r="CJ165" i="66"/>
  <c r="CK165" i="66"/>
  <c r="CL165" i="66"/>
  <c r="CM165" i="66"/>
  <c r="CN165" i="66"/>
  <c r="CO165" i="66"/>
  <c r="CP165" i="66"/>
  <c r="CQ165" i="66"/>
  <c r="CR165" i="66"/>
  <c r="CS165" i="66"/>
  <c r="CT165" i="66"/>
  <c r="CU165" i="66"/>
  <c r="CV165" i="66"/>
  <c r="CW165" i="66"/>
  <c r="CX165" i="66"/>
  <c r="CY165" i="66"/>
  <c r="CZ165" i="66"/>
  <c r="DB165" i="66"/>
  <c r="DC165" i="66"/>
  <c r="DD165" i="66"/>
  <c r="DE165" i="66"/>
  <c r="DF165" i="66"/>
  <c r="DG165" i="66"/>
  <c r="DH165" i="66"/>
  <c r="DI165" i="66"/>
  <c r="DJ165" i="66"/>
  <c r="DK165" i="66"/>
  <c r="DL165" i="66"/>
  <c r="DM165" i="66"/>
  <c r="DN165" i="66"/>
  <c r="DO165" i="66"/>
  <c r="DP165" i="66"/>
  <c r="DQ165" i="66"/>
  <c r="DR165" i="66"/>
  <c r="DS165" i="66"/>
  <c r="DU165" i="66"/>
  <c r="DV165" i="66"/>
  <c r="DW165" i="66"/>
  <c r="DX165" i="66"/>
  <c r="DY165" i="66"/>
  <c r="DZ165" i="66"/>
  <c r="EA165" i="66"/>
  <c r="EB165" i="66"/>
  <c r="EC165" i="66"/>
  <c r="ED165" i="66"/>
  <c r="EE165" i="66"/>
  <c r="EL165" i="66"/>
  <c r="EN165" i="66"/>
  <c r="EO165" i="66"/>
  <c r="EP165" i="66"/>
  <c r="EQ165" i="66"/>
  <c r="ER165" i="66"/>
  <c r="ES165" i="66"/>
  <c r="ET165" i="66"/>
  <c r="EU165" i="66"/>
  <c r="EV165" i="66"/>
  <c r="EW165" i="66"/>
  <c r="EX165" i="66"/>
  <c r="EY165" i="66"/>
  <c r="EZ165" i="66"/>
  <c r="FA165" i="66"/>
  <c r="FB165" i="66"/>
  <c r="FC165" i="66"/>
  <c r="FD165" i="66"/>
  <c r="FE165" i="66"/>
  <c r="FG165" i="66"/>
  <c r="FH165" i="66"/>
  <c r="E166" i="66"/>
  <c r="F166" i="66"/>
  <c r="G166" i="66"/>
  <c r="H166" i="66"/>
  <c r="I166" i="66"/>
  <c r="K166" i="66"/>
  <c r="L166" i="66"/>
  <c r="M166" i="66"/>
  <c r="N166" i="66"/>
  <c r="O166" i="66"/>
  <c r="P166" i="66"/>
  <c r="Q166" i="66"/>
  <c r="R166" i="66"/>
  <c r="S166" i="66"/>
  <c r="T166" i="66"/>
  <c r="U166" i="66"/>
  <c r="V166" i="66"/>
  <c r="W166" i="66"/>
  <c r="X166" i="66"/>
  <c r="Y166" i="66"/>
  <c r="Z166" i="66"/>
  <c r="AA166" i="66"/>
  <c r="AB166" i="66"/>
  <c r="AD166" i="66"/>
  <c r="AE166" i="66"/>
  <c r="AF166" i="66"/>
  <c r="AG166" i="66"/>
  <c r="AH166" i="66"/>
  <c r="AI166" i="66"/>
  <c r="AJ166" i="66"/>
  <c r="AK166" i="66"/>
  <c r="AL166" i="66"/>
  <c r="AM166" i="66"/>
  <c r="AN166" i="66"/>
  <c r="AO166" i="66"/>
  <c r="AP166" i="66"/>
  <c r="AQ166" i="66"/>
  <c r="AR166" i="66"/>
  <c r="AS166" i="66"/>
  <c r="AT166" i="66"/>
  <c r="AU166" i="66"/>
  <c r="AW166" i="66"/>
  <c r="AX166" i="66"/>
  <c r="AY166" i="66"/>
  <c r="AZ166" i="66"/>
  <c r="BA166" i="66"/>
  <c r="BB166" i="66"/>
  <c r="BC166" i="66"/>
  <c r="BD166" i="66"/>
  <c r="BE166" i="66"/>
  <c r="BF166" i="66"/>
  <c r="BG166" i="66"/>
  <c r="BH166" i="66"/>
  <c r="BI166" i="66"/>
  <c r="BJ166" i="66"/>
  <c r="BK166" i="66"/>
  <c r="BL166" i="66"/>
  <c r="BM166" i="66"/>
  <c r="BN166" i="66"/>
  <c r="BP166" i="66"/>
  <c r="BQ166" i="66"/>
  <c r="BR166" i="66"/>
  <c r="BS166" i="66"/>
  <c r="BT166" i="66"/>
  <c r="BU166" i="66"/>
  <c r="BV166" i="66"/>
  <c r="BW166" i="66"/>
  <c r="BX166" i="66"/>
  <c r="BY166" i="66"/>
  <c r="BZ166" i="66"/>
  <c r="CA166" i="66"/>
  <c r="CB166" i="66"/>
  <c r="CC166" i="66"/>
  <c r="CD166" i="66"/>
  <c r="CE166" i="66"/>
  <c r="CF166" i="66"/>
  <c r="CG166" i="66"/>
  <c r="CI166" i="66"/>
  <c r="CJ166" i="66"/>
  <c r="CK166" i="66"/>
  <c r="CL166" i="66"/>
  <c r="CM166" i="66"/>
  <c r="CN166" i="66"/>
  <c r="CO166" i="66"/>
  <c r="CP166" i="66"/>
  <c r="CQ166" i="66"/>
  <c r="CR166" i="66"/>
  <c r="CS166" i="66"/>
  <c r="CT166" i="66"/>
  <c r="CU166" i="66"/>
  <c r="CV166" i="66"/>
  <c r="CW166" i="66"/>
  <c r="CX166" i="66"/>
  <c r="CY166" i="66"/>
  <c r="CZ166" i="66"/>
  <c r="DB166" i="66"/>
  <c r="DC166" i="66"/>
  <c r="DD166" i="66"/>
  <c r="DE166" i="66"/>
  <c r="DF166" i="66"/>
  <c r="DG166" i="66"/>
  <c r="DH166" i="66"/>
  <c r="DI166" i="66"/>
  <c r="DJ166" i="66"/>
  <c r="DK166" i="66"/>
  <c r="DL166" i="66"/>
  <c r="DM166" i="66"/>
  <c r="DN166" i="66"/>
  <c r="DO166" i="66"/>
  <c r="DP166" i="66"/>
  <c r="DQ166" i="66"/>
  <c r="DR166" i="66"/>
  <c r="DS166" i="66"/>
  <c r="DU166" i="66"/>
  <c r="DV166" i="66"/>
  <c r="DW166" i="66"/>
  <c r="DX166" i="66"/>
  <c r="DY166" i="66"/>
  <c r="DZ166" i="66"/>
  <c r="EA166" i="66"/>
  <c r="EB166" i="66"/>
  <c r="EC166" i="66"/>
  <c r="ED166" i="66"/>
  <c r="EE166" i="66"/>
  <c r="EF166" i="66"/>
  <c r="EG166" i="66"/>
  <c r="EH166" i="66"/>
  <c r="EI166" i="66"/>
  <c r="EJ166" i="66"/>
  <c r="EL166" i="66"/>
  <c r="EN166" i="66"/>
  <c r="EO166" i="66"/>
  <c r="EP166" i="66"/>
  <c r="EQ166" i="66"/>
  <c r="ER166" i="66"/>
  <c r="ES166" i="66"/>
  <c r="ET166" i="66"/>
  <c r="EU166" i="66"/>
  <c r="EV166" i="66"/>
  <c r="EW166" i="66"/>
  <c r="EX166" i="66"/>
  <c r="EY166" i="66"/>
  <c r="EZ166" i="66"/>
  <c r="FA166" i="66"/>
  <c r="FB166" i="66"/>
  <c r="FC166" i="66"/>
  <c r="FD166" i="66"/>
  <c r="FE166" i="66"/>
  <c r="FG166" i="66"/>
  <c r="FH166" i="66"/>
  <c r="E167" i="66"/>
  <c r="F167" i="66"/>
  <c r="G167" i="66"/>
  <c r="H167" i="66"/>
  <c r="I167" i="66"/>
  <c r="K167" i="66"/>
  <c r="L167" i="66"/>
  <c r="M167" i="66"/>
  <c r="N167" i="66"/>
  <c r="O167" i="66"/>
  <c r="P167" i="66"/>
  <c r="Q167" i="66"/>
  <c r="R167" i="66"/>
  <c r="S167" i="66"/>
  <c r="T167" i="66"/>
  <c r="U167" i="66"/>
  <c r="V167" i="66"/>
  <c r="W167" i="66"/>
  <c r="X167" i="66"/>
  <c r="Y167" i="66"/>
  <c r="Z167" i="66"/>
  <c r="AA167" i="66"/>
  <c r="AB167" i="66"/>
  <c r="AD167" i="66"/>
  <c r="AE167" i="66"/>
  <c r="AF167" i="66"/>
  <c r="AG167" i="66"/>
  <c r="AH167" i="66"/>
  <c r="AI167" i="66"/>
  <c r="AJ167" i="66"/>
  <c r="AK167" i="66"/>
  <c r="AL167" i="66"/>
  <c r="AM167" i="66"/>
  <c r="AN167" i="66"/>
  <c r="AO167" i="66"/>
  <c r="AP167" i="66"/>
  <c r="AQ167" i="66"/>
  <c r="AR167" i="66"/>
  <c r="AS167" i="66"/>
  <c r="AT167" i="66"/>
  <c r="AU167" i="66"/>
  <c r="AW167" i="66"/>
  <c r="AX167" i="66"/>
  <c r="AY167" i="66"/>
  <c r="AZ167" i="66"/>
  <c r="BA167" i="66"/>
  <c r="BB167" i="66"/>
  <c r="BC167" i="66"/>
  <c r="BD167" i="66"/>
  <c r="BE167" i="66"/>
  <c r="BF167" i="66"/>
  <c r="BG167" i="66"/>
  <c r="BH167" i="66"/>
  <c r="BI167" i="66"/>
  <c r="BJ167" i="66"/>
  <c r="BK167" i="66"/>
  <c r="BL167" i="66"/>
  <c r="BM167" i="66"/>
  <c r="BN167" i="66"/>
  <c r="BP167" i="66"/>
  <c r="BQ167" i="66"/>
  <c r="BR167" i="66"/>
  <c r="BS167" i="66"/>
  <c r="BT167" i="66"/>
  <c r="BU167" i="66"/>
  <c r="BV167" i="66"/>
  <c r="BW167" i="66"/>
  <c r="BX167" i="66"/>
  <c r="BY167" i="66"/>
  <c r="BZ167" i="66"/>
  <c r="CA167" i="66"/>
  <c r="CB167" i="66"/>
  <c r="CC167" i="66"/>
  <c r="CD167" i="66"/>
  <c r="CE167" i="66"/>
  <c r="CF167" i="66"/>
  <c r="CG167" i="66"/>
  <c r="CI167" i="66"/>
  <c r="CJ167" i="66"/>
  <c r="CK167" i="66"/>
  <c r="CL167" i="66"/>
  <c r="CM167" i="66"/>
  <c r="CN167" i="66"/>
  <c r="CO167" i="66"/>
  <c r="CP167" i="66"/>
  <c r="CQ167" i="66"/>
  <c r="CR167" i="66"/>
  <c r="CS167" i="66"/>
  <c r="CT167" i="66"/>
  <c r="CU167" i="66"/>
  <c r="CV167" i="66"/>
  <c r="CW167" i="66"/>
  <c r="CX167" i="66"/>
  <c r="CY167" i="66"/>
  <c r="CZ167" i="66"/>
  <c r="DB167" i="66"/>
  <c r="DC167" i="66"/>
  <c r="DD167" i="66"/>
  <c r="DE167" i="66"/>
  <c r="DF167" i="66"/>
  <c r="DG167" i="66"/>
  <c r="DH167" i="66"/>
  <c r="DI167" i="66"/>
  <c r="DJ167" i="66"/>
  <c r="DK167" i="66"/>
  <c r="DL167" i="66"/>
  <c r="DM167" i="66"/>
  <c r="DN167" i="66"/>
  <c r="DO167" i="66"/>
  <c r="DP167" i="66"/>
  <c r="DQ167" i="66"/>
  <c r="DR167" i="66"/>
  <c r="DS167" i="66"/>
  <c r="DU167" i="66"/>
  <c r="DV167" i="66"/>
  <c r="DW167" i="66"/>
  <c r="DX167" i="66"/>
  <c r="DY167" i="66"/>
  <c r="DZ167" i="66"/>
  <c r="EA167" i="66"/>
  <c r="EB167" i="66"/>
  <c r="EC167" i="66"/>
  <c r="ED167" i="66"/>
  <c r="EE167" i="66"/>
  <c r="EF167" i="66"/>
  <c r="EG167" i="66"/>
  <c r="EH167" i="66"/>
  <c r="EL167" i="66"/>
  <c r="EN167" i="66"/>
  <c r="EO167" i="66"/>
  <c r="EP167" i="66"/>
  <c r="EQ167" i="66"/>
  <c r="ER167" i="66"/>
  <c r="ES167" i="66"/>
  <c r="ET167" i="66"/>
  <c r="EU167" i="66"/>
  <c r="EV167" i="66"/>
  <c r="EW167" i="66"/>
  <c r="EX167" i="66"/>
  <c r="EY167" i="66"/>
  <c r="EZ167" i="66"/>
  <c r="FA167" i="66"/>
  <c r="FB167" i="66"/>
  <c r="FC167" i="66"/>
  <c r="FD167" i="66"/>
  <c r="FE167" i="66"/>
  <c r="FG167" i="66"/>
  <c r="FH167" i="66"/>
  <c r="E168" i="66"/>
  <c r="F168" i="66"/>
  <c r="G168" i="66"/>
  <c r="H168" i="66"/>
  <c r="I168" i="66"/>
  <c r="K168" i="66"/>
  <c r="L168" i="66"/>
  <c r="M168" i="66"/>
  <c r="N168" i="66"/>
  <c r="O168" i="66"/>
  <c r="P168" i="66"/>
  <c r="Q168" i="66"/>
  <c r="R168" i="66"/>
  <c r="S168" i="66"/>
  <c r="T168" i="66"/>
  <c r="U168" i="66"/>
  <c r="V168" i="66"/>
  <c r="W168" i="66"/>
  <c r="X168" i="66"/>
  <c r="Y168" i="66"/>
  <c r="Z168" i="66"/>
  <c r="AA168" i="66"/>
  <c r="AB168" i="66"/>
  <c r="AD168" i="66"/>
  <c r="AE168" i="66"/>
  <c r="AF168" i="66"/>
  <c r="AG168" i="66"/>
  <c r="AH168" i="66"/>
  <c r="AI168" i="66"/>
  <c r="AJ168" i="66"/>
  <c r="AK168" i="66"/>
  <c r="AL168" i="66"/>
  <c r="AM168" i="66"/>
  <c r="AN168" i="66"/>
  <c r="AO168" i="66"/>
  <c r="AP168" i="66"/>
  <c r="AQ168" i="66"/>
  <c r="AR168" i="66"/>
  <c r="AS168" i="66"/>
  <c r="AT168" i="66"/>
  <c r="AU168" i="66"/>
  <c r="AW168" i="66"/>
  <c r="AX168" i="66"/>
  <c r="AY168" i="66"/>
  <c r="AZ168" i="66"/>
  <c r="BA168" i="66"/>
  <c r="BB168" i="66"/>
  <c r="BC168" i="66"/>
  <c r="BD168" i="66"/>
  <c r="BE168" i="66"/>
  <c r="BF168" i="66"/>
  <c r="BG168" i="66"/>
  <c r="BH168" i="66"/>
  <c r="BI168" i="66"/>
  <c r="BJ168" i="66"/>
  <c r="BK168" i="66"/>
  <c r="BL168" i="66"/>
  <c r="BM168" i="66"/>
  <c r="BN168" i="66"/>
  <c r="BP168" i="66"/>
  <c r="BQ168" i="66"/>
  <c r="BR168" i="66"/>
  <c r="BS168" i="66"/>
  <c r="BT168" i="66"/>
  <c r="BU168" i="66"/>
  <c r="BV168" i="66"/>
  <c r="BW168" i="66"/>
  <c r="BX168" i="66"/>
  <c r="BY168" i="66"/>
  <c r="BZ168" i="66"/>
  <c r="CA168" i="66"/>
  <c r="CB168" i="66"/>
  <c r="CC168" i="66"/>
  <c r="CD168" i="66"/>
  <c r="CE168" i="66"/>
  <c r="CF168" i="66"/>
  <c r="CG168" i="66"/>
  <c r="CI168" i="66"/>
  <c r="CJ168" i="66"/>
  <c r="CK168" i="66"/>
  <c r="CL168" i="66"/>
  <c r="CM168" i="66"/>
  <c r="CN168" i="66"/>
  <c r="CO168" i="66"/>
  <c r="CP168" i="66"/>
  <c r="CQ168" i="66"/>
  <c r="CR168" i="66"/>
  <c r="CS168" i="66"/>
  <c r="CT168" i="66"/>
  <c r="CU168" i="66"/>
  <c r="CV168" i="66"/>
  <c r="CW168" i="66"/>
  <c r="CX168" i="66"/>
  <c r="CY168" i="66"/>
  <c r="CZ168" i="66"/>
  <c r="DB168" i="66"/>
  <c r="DC168" i="66"/>
  <c r="DD168" i="66"/>
  <c r="DE168" i="66"/>
  <c r="DF168" i="66"/>
  <c r="DG168" i="66"/>
  <c r="DH168" i="66"/>
  <c r="DI168" i="66"/>
  <c r="DJ168" i="66"/>
  <c r="DK168" i="66"/>
  <c r="DL168" i="66"/>
  <c r="DM168" i="66"/>
  <c r="DN168" i="66"/>
  <c r="DO168" i="66"/>
  <c r="DP168" i="66"/>
  <c r="DQ168" i="66"/>
  <c r="DR168" i="66"/>
  <c r="DS168" i="66"/>
  <c r="DU168" i="66"/>
  <c r="DV168" i="66"/>
  <c r="DW168" i="66"/>
  <c r="DX168" i="66"/>
  <c r="DY168" i="66"/>
  <c r="DZ168" i="66"/>
  <c r="EA168" i="66"/>
  <c r="EB168" i="66"/>
  <c r="EC168" i="66"/>
  <c r="ED168" i="66"/>
  <c r="EE168" i="66"/>
  <c r="EF168" i="66"/>
  <c r="EG168" i="66"/>
  <c r="EL168" i="66"/>
  <c r="EN168" i="66"/>
  <c r="EO168" i="66"/>
  <c r="EP168" i="66"/>
  <c r="EQ168" i="66"/>
  <c r="ER168" i="66"/>
  <c r="ES168" i="66"/>
  <c r="ET168" i="66"/>
  <c r="EU168" i="66"/>
  <c r="EV168" i="66"/>
  <c r="EW168" i="66"/>
  <c r="EX168" i="66"/>
  <c r="EY168" i="66"/>
  <c r="EZ168" i="66"/>
  <c r="FA168" i="66"/>
  <c r="FB168" i="66"/>
  <c r="FC168" i="66"/>
  <c r="FD168" i="66"/>
  <c r="FE168" i="66"/>
  <c r="FG168" i="66"/>
  <c r="FH168" i="66"/>
  <c r="E169" i="66"/>
  <c r="F169" i="66"/>
  <c r="G169" i="66"/>
  <c r="H169" i="66"/>
  <c r="I169" i="66"/>
  <c r="K169" i="66"/>
  <c r="L169" i="66"/>
  <c r="M169" i="66"/>
  <c r="N169" i="66"/>
  <c r="O169" i="66"/>
  <c r="P169" i="66"/>
  <c r="Q169" i="66"/>
  <c r="R169" i="66"/>
  <c r="S169" i="66"/>
  <c r="T169" i="66"/>
  <c r="U169" i="66"/>
  <c r="V169" i="66"/>
  <c r="W169" i="66"/>
  <c r="X169" i="66"/>
  <c r="Y169" i="66"/>
  <c r="Z169" i="66"/>
  <c r="AA169" i="66"/>
  <c r="AB169" i="66"/>
  <c r="AD169" i="66"/>
  <c r="AE169" i="66"/>
  <c r="AF169" i="66"/>
  <c r="AG169" i="66"/>
  <c r="AH169" i="66"/>
  <c r="AI169" i="66"/>
  <c r="AJ169" i="66"/>
  <c r="AK169" i="66"/>
  <c r="AL169" i="66"/>
  <c r="AM169" i="66"/>
  <c r="AN169" i="66"/>
  <c r="AO169" i="66"/>
  <c r="AP169" i="66"/>
  <c r="AQ169" i="66"/>
  <c r="AR169" i="66"/>
  <c r="AS169" i="66"/>
  <c r="AT169" i="66"/>
  <c r="AU169" i="66"/>
  <c r="AW169" i="66"/>
  <c r="AX169" i="66"/>
  <c r="AY169" i="66"/>
  <c r="AZ169" i="66"/>
  <c r="BA169" i="66"/>
  <c r="BB169" i="66"/>
  <c r="BC169" i="66"/>
  <c r="BD169" i="66"/>
  <c r="BE169" i="66"/>
  <c r="BF169" i="66"/>
  <c r="BG169" i="66"/>
  <c r="BH169" i="66"/>
  <c r="BI169" i="66"/>
  <c r="BJ169" i="66"/>
  <c r="BK169" i="66"/>
  <c r="BL169" i="66"/>
  <c r="BM169" i="66"/>
  <c r="BN169" i="66"/>
  <c r="BP169" i="66"/>
  <c r="BQ169" i="66"/>
  <c r="BR169" i="66"/>
  <c r="BS169" i="66"/>
  <c r="BT169" i="66"/>
  <c r="BU169" i="66"/>
  <c r="BV169" i="66"/>
  <c r="BW169" i="66"/>
  <c r="BX169" i="66"/>
  <c r="BY169" i="66"/>
  <c r="BZ169" i="66"/>
  <c r="CA169" i="66"/>
  <c r="CB169" i="66"/>
  <c r="CC169" i="66"/>
  <c r="CD169" i="66"/>
  <c r="CE169" i="66"/>
  <c r="CF169" i="66"/>
  <c r="CG169" i="66"/>
  <c r="CI169" i="66"/>
  <c r="CJ169" i="66"/>
  <c r="CK169" i="66"/>
  <c r="CL169" i="66"/>
  <c r="CM169" i="66"/>
  <c r="CN169" i="66"/>
  <c r="CO169" i="66"/>
  <c r="CP169" i="66"/>
  <c r="CQ169" i="66"/>
  <c r="CR169" i="66"/>
  <c r="CS169" i="66"/>
  <c r="CT169" i="66"/>
  <c r="CU169" i="66"/>
  <c r="CV169" i="66"/>
  <c r="CW169" i="66"/>
  <c r="CX169" i="66"/>
  <c r="CY169" i="66"/>
  <c r="CZ169" i="66"/>
  <c r="DB169" i="66"/>
  <c r="DC169" i="66"/>
  <c r="DD169" i="66"/>
  <c r="DE169" i="66"/>
  <c r="DF169" i="66"/>
  <c r="DG169" i="66"/>
  <c r="DH169" i="66"/>
  <c r="DI169" i="66"/>
  <c r="DJ169" i="66"/>
  <c r="DK169" i="66"/>
  <c r="DL169" i="66"/>
  <c r="DM169" i="66"/>
  <c r="DN169" i="66"/>
  <c r="DO169" i="66"/>
  <c r="DP169" i="66"/>
  <c r="DQ169" i="66"/>
  <c r="DR169" i="66"/>
  <c r="DS169" i="66"/>
  <c r="DU169" i="66"/>
  <c r="DV169" i="66"/>
  <c r="DW169" i="66"/>
  <c r="DX169" i="66"/>
  <c r="DY169" i="66"/>
  <c r="DZ169" i="66"/>
  <c r="EA169" i="66"/>
  <c r="EB169" i="66"/>
  <c r="EC169" i="66"/>
  <c r="ED169" i="66"/>
  <c r="EE169" i="66"/>
  <c r="EF169" i="66"/>
  <c r="EG169" i="66"/>
  <c r="EI169" i="66"/>
  <c r="EJ169" i="66"/>
  <c r="EL169" i="66"/>
  <c r="EN169" i="66"/>
  <c r="EO169" i="66"/>
  <c r="EP169" i="66"/>
  <c r="EQ169" i="66"/>
  <c r="ER169" i="66"/>
  <c r="ES169" i="66"/>
  <c r="ET169" i="66"/>
  <c r="EU169" i="66"/>
  <c r="EV169" i="66"/>
  <c r="EW169" i="66"/>
  <c r="EX169" i="66"/>
  <c r="EY169" i="66"/>
  <c r="EZ169" i="66"/>
  <c r="FA169" i="66"/>
  <c r="FB169" i="66"/>
  <c r="FC169" i="66"/>
  <c r="FD169" i="66"/>
  <c r="FE169" i="66"/>
  <c r="FG169" i="66"/>
  <c r="FH169" i="66"/>
  <c r="E170" i="66"/>
  <c r="F170" i="66"/>
  <c r="G170" i="66"/>
  <c r="H170" i="66"/>
  <c r="I170" i="66"/>
  <c r="K170" i="66"/>
  <c r="L170" i="66"/>
  <c r="M170" i="66"/>
  <c r="N170" i="66"/>
  <c r="O170" i="66"/>
  <c r="P170" i="66"/>
  <c r="Q170" i="66"/>
  <c r="R170" i="66"/>
  <c r="S170" i="66"/>
  <c r="T170" i="66"/>
  <c r="U170" i="66"/>
  <c r="V170" i="66"/>
  <c r="W170" i="66"/>
  <c r="X170" i="66"/>
  <c r="Y170" i="66"/>
  <c r="Z170" i="66"/>
  <c r="AA170" i="66"/>
  <c r="AB170" i="66"/>
  <c r="AD170" i="66"/>
  <c r="AE170" i="66"/>
  <c r="AF170" i="66"/>
  <c r="AG170" i="66"/>
  <c r="AH170" i="66"/>
  <c r="AI170" i="66"/>
  <c r="AJ170" i="66"/>
  <c r="AK170" i="66"/>
  <c r="AL170" i="66"/>
  <c r="AM170" i="66"/>
  <c r="AN170" i="66"/>
  <c r="AO170" i="66"/>
  <c r="AP170" i="66"/>
  <c r="AQ170" i="66"/>
  <c r="AR170" i="66"/>
  <c r="AS170" i="66"/>
  <c r="AT170" i="66"/>
  <c r="AU170" i="66"/>
  <c r="AW170" i="66"/>
  <c r="AX170" i="66"/>
  <c r="AY170" i="66"/>
  <c r="AZ170" i="66"/>
  <c r="BA170" i="66"/>
  <c r="BB170" i="66"/>
  <c r="BC170" i="66"/>
  <c r="BD170" i="66"/>
  <c r="BE170" i="66"/>
  <c r="BF170" i="66"/>
  <c r="BG170" i="66"/>
  <c r="BH170" i="66"/>
  <c r="BI170" i="66"/>
  <c r="BJ170" i="66"/>
  <c r="BK170" i="66"/>
  <c r="BL170" i="66"/>
  <c r="BM170" i="66"/>
  <c r="BN170" i="66"/>
  <c r="BP170" i="66"/>
  <c r="BQ170" i="66"/>
  <c r="BR170" i="66"/>
  <c r="BS170" i="66"/>
  <c r="BT170" i="66"/>
  <c r="BU170" i="66"/>
  <c r="BV170" i="66"/>
  <c r="BW170" i="66"/>
  <c r="BX170" i="66"/>
  <c r="BY170" i="66"/>
  <c r="BZ170" i="66"/>
  <c r="CA170" i="66"/>
  <c r="CB170" i="66"/>
  <c r="CC170" i="66"/>
  <c r="CD170" i="66"/>
  <c r="CE170" i="66"/>
  <c r="CF170" i="66"/>
  <c r="CG170" i="66"/>
  <c r="CI170" i="66"/>
  <c r="CJ170" i="66"/>
  <c r="CK170" i="66"/>
  <c r="CL170" i="66"/>
  <c r="CM170" i="66"/>
  <c r="CN170" i="66"/>
  <c r="CO170" i="66"/>
  <c r="CP170" i="66"/>
  <c r="CQ170" i="66"/>
  <c r="CR170" i="66"/>
  <c r="CS170" i="66"/>
  <c r="CT170" i="66"/>
  <c r="CU170" i="66"/>
  <c r="CV170" i="66"/>
  <c r="CW170" i="66"/>
  <c r="CX170" i="66"/>
  <c r="CY170" i="66"/>
  <c r="CZ170" i="66"/>
  <c r="DB170" i="66"/>
  <c r="DC170" i="66"/>
  <c r="DD170" i="66"/>
  <c r="DE170" i="66"/>
  <c r="DF170" i="66"/>
  <c r="DG170" i="66"/>
  <c r="DH170" i="66"/>
  <c r="DI170" i="66"/>
  <c r="DJ170" i="66"/>
  <c r="DK170" i="66"/>
  <c r="DL170" i="66"/>
  <c r="DM170" i="66"/>
  <c r="DN170" i="66"/>
  <c r="DO170" i="66"/>
  <c r="DP170" i="66"/>
  <c r="DQ170" i="66"/>
  <c r="DR170" i="66"/>
  <c r="DS170" i="66"/>
  <c r="DU170" i="66"/>
  <c r="DV170" i="66"/>
  <c r="DW170" i="66"/>
  <c r="DX170" i="66"/>
  <c r="DY170" i="66"/>
  <c r="DZ170" i="66"/>
  <c r="EA170" i="66"/>
  <c r="EB170" i="66"/>
  <c r="EC170" i="66"/>
  <c r="ED170" i="66"/>
  <c r="EE170" i="66"/>
  <c r="EF170" i="66"/>
  <c r="EL170" i="66"/>
  <c r="EN170" i="66"/>
  <c r="EO170" i="66"/>
  <c r="EP170" i="66"/>
  <c r="EQ170" i="66"/>
  <c r="ER170" i="66"/>
  <c r="ES170" i="66"/>
  <c r="ET170" i="66"/>
  <c r="EU170" i="66"/>
  <c r="EV170" i="66"/>
  <c r="EW170" i="66"/>
  <c r="EX170" i="66"/>
  <c r="EY170" i="66"/>
  <c r="EZ170" i="66"/>
  <c r="FA170" i="66"/>
  <c r="FB170" i="66"/>
  <c r="FC170" i="66"/>
  <c r="FD170" i="66"/>
  <c r="FE170" i="66"/>
  <c r="FG170" i="66"/>
  <c r="FH170" i="66"/>
  <c r="E171" i="66"/>
  <c r="F171" i="66"/>
  <c r="G171" i="66"/>
  <c r="H171" i="66"/>
  <c r="I171" i="66"/>
  <c r="K171" i="66"/>
  <c r="L171" i="66"/>
  <c r="M171" i="66"/>
  <c r="N171" i="66"/>
  <c r="O171" i="66"/>
  <c r="P171" i="66"/>
  <c r="Q171" i="66"/>
  <c r="R171" i="66"/>
  <c r="S171" i="66"/>
  <c r="T171" i="66"/>
  <c r="U171" i="66"/>
  <c r="V171" i="66"/>
  <c r="W171" i="66"/>
  <c r="X171" i="66"/>
  <c r="Y171" i="66"/>
  <c r="Z171" i="66"/>
  <c r="AA171" i="66"/>
  <c r="AB171" i="66"/>
  <c r="AD171" i="66"/>
  <c r="AE171" i="66"/>
  <c r="AF171" i="66"/>
  <c r="AG171" i="66"/>
  <c r="AH171" i="66"/>
  <c r="AI171" i="66"/>
  <c r="AJ171" i="66"/>
  <c r="AK171" i="66"/>
  <c r="AL171" i="66"/>
  <c r="AM171" i="66"/>
  <c r="AN171" i="66"/>
  <c r="AO171" i="66"/>
  <c r="AP171" i="66"/>
  <c r="AQ171" i="66"/>
  <c r="AR171" i="66"/>
  <c r="AS171" i="66"/>
  <c r="AT171" i="66"/>
  <c r="AU171" i="66"/>
  <c r="AW171" i="66"/>
  <c r="AX171" i="66"/>
  <c r="AY171" i="66"/>
  <c r="AZ171" i="66"/>
  <c r="BA171" i="66"/>
  <c r="BB171" i="66"/>
  <c r="BC171" i="66"/>
  <c r="BD171" i="66"/>
  <c r="BE171" i="66"/>
  <c r="BF171" i="66"/>
  <c r="BG171" i="66"/>
  <c r="BH171" i="66"/>
  <c r="BI171" i="66"/>
  <c r="BJ171" i="66"/>
  <c r="BK171" i="66"/>
  <c r="BL171" i="66"/>
  <c r="BM171" i="66"/>
  <c r="BN171" i="66"/>
  <c r="BP171" i="66"/>
  <c r="BQ171" i="66"/>
  <c r="BR171" i="66"/>
  <c r="BS171" i="66"/>
  <c r="BT171" i="66"/>
  <c r="BU171" i="66"/>
  <c r="BV171" i="66"/>
  <c r="BW171" i="66"/>
  <c r="BX171" i="66"/>
  <c r="BY171" i="66"/>
  <c r="BZ171" i="66"/>
  <c r="CA171" i="66"/>
  <c r="CB171" i="66"/>
  <c r="CC171" i="66"/>
  <c r="CD171" i="66"/>
  <c r="CE171" i="66"/>
  <c r="CF171" i="66"/>
  <c r="CG171" i="66"/>
  <c r="CI171" i="66"/>
  <c r="CJ171" i="66"/>
  <c r="CK171" i="66"/>
  <c r="CL171" i="66"/>
  <c r="CM171" i="66"/>
  <c r="CN171" i="66"/>
  <c r="CO171" i="66"/>
  <c r="CP171" i="66"/>
  <c r="CQ171" i="66"/>
  <c r="CR171" i="66"/>
  <c r="CS171" i="66"/>
  <c r="CT171" i="66"/>
  <c r="CU171" i="66"/>
  <c r="CV171" i="66"/>
  <c r="CW171" i="66"/>
  <c r="CX171" i="66"/>
  <c r="CY171" i="66"/>
  <c r="CZ171" i="66"/>
  <c r="DB171" i="66"/>
  <c r="DC171" i="66"/>
  <c r="DD171" i="66"/>
  <c r="DE171" i="66"/>
  <c r="DF171" i="66"/>
  <c r="DG171" i="66"/>
  <c r="DH171" i="66"/>
  <c r="DI171" i="66"/>
  <c r="DJ171" i="66"/>
  <c r="DK171" i="66"/>
  <c r="DL171" i="66"/>
  <c r="DM171" i="66"/>
  <c r="DN171" i="66"/>
  <c r="DO171" i="66"/>
  <c r="DP171" i="66"/>
  <c r="DQ171" i="66"/>
  <c r="DR171" i="66"/>
  <c r="DS171" i="66"/>
  <c r="DU171" i="66"/>
  <c r="DV171" i="66"/>
  <c r="DW171" i="66"/>
  <c r="DX171" i="66"/>
  <c r="DY171" i="66"/>
  <c r="DZ171" i="66"/>
  <c r="EA171" i="66"/>
  <c r="EB171" i="66"/>
  <c r="EC171" i="66"/>
  <c r="ED171" i="66"/>
  <c r="EE171" i="66"/>
  <c r="EF171" i="66"/>
  <c r="EL171" i="66"/>
  <c r="EN171" i="66"/>
  <c r="EO171" i="66"/>
  <c r="EP171" i="66"/>
  <c r="EQ171" i="66"/>
  <c r="ER171" i="66"/>
  <c r="ES171" i="66"/>
  <c r="ET171" i="66"/>
  <c r="EU171" i="66"/>
  <c r="EV171" i="66"/>
  <c r="EW171" i="66"/>
  <c r="EX171" i="66"/>
  <c r="EY171" i="66"/>
  <c r="EZ171" i="66"/>
  <c r="FA171" i="66"/>
  <c r="FB171" i="66"/>
  <c r="FC171" i="66"/>
  <c r="FD171" i="66"/>
  <c r="FE171" i="66"/>
  <c r="FG171" i="66"/>
  <c r="FH171" i="66"/>
  <c r="E172" i="66"/>
  <c r="F172" i="66"/>
  <c r="G172" i="66"/>
  <c r="H172" i="66"/>
  <c r="I172" i="66"/>
  <c r="K172" i="66"/>
  <c r="L172" i="66"/>
  <c r="M172" i="66"/>
  <c r="N172" i="66"/>
  <c r="O172" i="66"/>
  <c r="P172" i="66"/>
  <c r="Q172" i="66"/>
  <c r="R172" i="66"/>
  <c r="S172" i="66"/>
  <c r="T172" i="66"/>
  <c r="U172" i="66"/>
  <c r="V172" i="66"/>
  <c r="W172" i="66"/>
  <c r="X172" i="66"/>
  <c r="Y172" i="66"/>
  <c r="Z172" i="66"/>
  <c r="AA172" i="66"/>
  <c r="AB172" i="66"/>
  <c r="AD172" i="66"/>
  <c r="AE172" i="66"/>
  <c r="AF172" i="66"/>
  <c r="AG172" i="66"/>
  <c r="AH172" i="66"/>
  <c r="AI172" i="66"/>
  <c r="AJ172" i="66"/>
  <c r="AK172" i="66"/>
  <c r="AL172" i="66"/>
  <c r="AM172" i="66"/>
  <c r="AN172" i="66"/>
  <c r="AO172" i="66"/>
  <c r="AP172" i="66"/>
  <c r="AQ172" i="66"/>
  <c r="AR172" i="66"/>
  <c r="AS172" i="66"/>
  <c r="AT172" i="66"/>
  <c r="AU172" i="66"/>
  <c r="AW172" i="66"/>
  <c r="AX172" i="66"/>
  <c r="AY172" i="66"/>
  <c r="AZ172" i="66"/>
  <c r="BA172" i="66"/>
  <c r="BB172" i="66"/>
  <c r="BC172" i="66"/>
  <c r="BD172" i="66"/>
  <c r="BE172" i="66"/>
  <c r="BF172" i="66"/>
  <c r="BG172" i="66"/>
  <c r="BH172" i="66"/>
  <c r="BI172" i="66"/>
  <c r="BJ172" i="66"/>
  <c r="BK172" i="66"/>
  <c r="BL172" i="66"/>
  <c r="BM172" i="66"/>
  <c r="BN172" i="66"/>
  <c r="BP172" i="66"/>
  <c r="BQ172" i="66"/>
  <c r="BR172" i="66"/>
  <c r="BS172" i="66"/>
  <c r="BT172" i="66"/>
  <c r="BU172" i="66"/>
  <c r="BV172" i="66"/>
  <c r="BW172" i="66"/>
  <c r="BX172" i="66"/>
  <c r="BY172" i="66"/>
  <c r="BZ172" i="66"/>
  <c r="CA172" i="66"/>
  <c r="CB172" i="66"/>
  <c r="CC172" i="66"/>
  <c r="CD172" i="66"/>
  <c r="CE172" i="66"/>
  <c r="CF172" i="66"/>
  <c r="CG172" i="66"/>
  <c r="CI172" i="66"/>
  <c r="CJ172" i="66"/>
  <c r="CK172" i="66"/>
  <c r="CL172" i="66"/>
  <c r="CM172" i="66"/>
  <c r="CN172" i="66"/>
  <c r="CO172" i="66"/>
  <c r="CP172" i="66"/>
  <c r="CQ172" i="66"/>
  <c r="CR172" i="66"/>
  <c r="CS172" i="66"/>
  <c r="CT172" i="66"/>
  <c r="CU172" i="66"/>
  <c r="CV172" i="66"/>
  <c r="CW172" i="66"/>
  <c r="CX172" i="66"/>
  <c r="CY172" i="66"/>
  <c r="CZ172" i="66"/>
  <c r="DB172" i="66"/>
  <c r="DC172" i="66"/>
  <c r="DD172" i="66"/>
  <c r="DE172" i="66"/>
  <c r="DF172" i="66"/>
  <c r="DG172" i="66"/>
  <c r="DH172" i="66"/>
  <c r="DI172" i="66"/>
  <c r="DJ172" i="66"/>
  <c r="DK172" i="66"/>
  <c r="DL172" i="66"/>
  <c r="DM172" i="66"/>
  <c r="DN172" i="66"/>
  <c r="DO172" i="66"/>
  <c r="DP172" i="66"/>
  <c r="DQ172" i="66"/>
  <c r="DR172" i="66"/>
  <c r="DS172" i="66"/>
  <c r="DU172" i="66"/>
  <c r="DV172" i="66"/>
  <c r="DW172" i="66"/>
  <c r="DX172" i="66"/>
  <c r="DY172" i="66"/>
  <c r="DZ172" i="66"/>
  <c r="EA172" i="66"/>
  <c r="EB172" i="66"/>
  <c r="EC172" i="66"/>
  <c r="ED172" i="66"/>
  <c r="EE172" i="66"/>
  <c r="EF172" i="66"/>
  <c r="EG172" i="66"/>
  <c r="EH172" i="66"/>
  <c r="EL172" i="66"/>
  <c r="EN172" i="66"/>
  <c r="EO172" i="66"/>
  <c r="EP172" i="66"/>
  <c r="EQ172" i="66"/>
  <c r="ER172" i="66"/>
  <c r="ES172" i="66"/>
  <c r="ET172" i="66"/>
  <c r="EU172" i="66"/>
  <c r="EV172" i="66"/>
  <c r="EW172" i="66"/>
  <c r="EX172" i="66"/>
  <c r="EY172" i="66"/>
  <c r="EZ172" i="66"/>
  <c r="FA172" i="66"/>
  <c r="FB172" i="66"/>
  <c r="FC172" i="66"/>
  <c r="FD172" i="66"/>
  <c r="FE172" i="66"/>
  <c r="FG172" i="66"/>
  <c r="FH172" i="66"/>
  <c r="E173" i="66"/>
  <c r="F173" i="66"/>
  <c r="G173" i="66"/>
  <c r="H173" i="66"/>
  <c r="I173" i="66"/>
  <c r="K173" i="66"/>
  <c r="L173" i="66"/>
  <c r="M173" i="66"/>
  <c r="N173" i="66"/>
  <c r="O173" i="66"/>
  <c r="P173" i="66"/>
  <c r="Q173" i="66"/>
  <c r="R173" i="66"/>
  <c r="S173" i="66"/>
  <c r="T173" i="66"/>
  <c r="U173" i="66"/>
  <c r="V173" i="66"/>
  <c r="W173" i="66"/>
  <c r="X173" i="66"/>
  <c r="Y173" i="66"/>
  <c r="Z173" i="66"/>
  <c r="AA173" i="66"/>
  <c r="AB173" i="66"/>
  <c r="AD173" i="66"/>
  <c r="AE173" i="66"/>
  <c r="AF173" i="66"/>
  <c r="AG173" i="66"/>
  <c r="AH173" i="66"/>
  <c r="AI173" i="66"/>
  <c r="AJ173" i="66"/>
  <c r="AK173" i="66"/>
  <c r="AL173" i="66"/>
  <c r="AM173" i="66"/>
  <c r="AN173" i="66"/>
  <c r="AO173" i="66"/>
  <c r="AP173" i="66"/>
  <c r="AQ173" i="66"/>
  <c r="AR173" i="66"/>
  <c r="AS173" i="66"/>
  <c r="AT173" i="66"/>
  <c r="AU173" i="66"/>
  <c r="AW173" i="66"/>
  <c r="AX173" i="66"/>
  <c r="AY173" i="66"/>
  <c r="AZ173" i="66"/>
  <c r="BA173" i="66"/>
  <c r="BB173" i="66"/>
  <c r="BC173" i="66"/>
  <c r="BD173" i="66"/>
  <c r="BE173" i="66"/>
  <c r="BF173" i="66"/>
  <c r="BG173" i="66"/>
  <c r="BH173" i="66"/>
  <c r="BI173" i="66"/>
  <c r="BJ173" i="66"/>
  <c r="BK173" i="66"/>
  <c r="BL173" i="66"/>
  <c r="BM173" i="66"/>
  <c r="BN173" i="66"/>
  <c r="BP173" i="66"/>
  <c r="BQ173" i="66"/>
  <c r="BR173" i="66"/>
  <c r="BS173" i="66"/>
  <c r="BT173" i="66"/>
  <c r="BU173" i="66"/>
  <c r="BV173" i="66"/>
  <c r="BW173" i="66"/>
  <c r="BX173" i="66"/>
  <c r="BY173" i="66"/>
  <c r="BZ173" i="66"/>
  <c r="CA173" i="66"/>
  <c r="CB173" i="66"/>
  <c r="CC173" i="66"/>
  <c r="CD173" i="66"/>
  <c r="CE173" i="66"/>
  <c r="CF173" i="66"/>
  <c r="CG173" i="66"/>
  <c r="CI173" i="66"/>
  <c r="CJ173" i="66"/>
  <c r="CK173" i="66"/>
  <c r="CL173" i="66"/>
  <c r="CM173" i="66"/>
  <c r="CN173" i="66"/>
  <c r="CO173" i="66"/>
  <c r="CP173" i="66"/>
  <c r="CQ173" i="66"/>
  <c r="CR173" i="66"/>
  <c r="CS173" i="66"/>
  <c r="CT173" i="66"/>
  <c r="CU173" i="66"/>
  <c r="CV173" i="66"/>
  <c r="CW173" i="66"/>
  <c r="CX173" i="66"/>
  <c r="CY173" i="66"/>
  <c r="CZ173" i="66"/>
  <c r="DB173" i="66"/>
  <c r="DC173" i="66"/>
  <c r="DD173" i="66"/>
  <c r="DE173" i="66"/>
  <c r="DF173" i="66"/>
  <c r="DG173" i="66"/>
  <c r="DH173" i="66"/>
  <c r="DI173" i="66"/>
  <c r="DJ173" i="66"/>
  <c r="DK173" i="66"/>
  <c r="DL173" i="66"/>
  <c r="DM173" i="66"/>
  <c r="DN173" i="66"/>
  <c r="DO173" i="66"/>
  <c r="DP173" i="66"/>
  <c r="DQ173" i="66"/>
  <c r="DR173" i="66"/>
  <c r="DS173" i="66"/>
  <c r="DU173" i="66"/>
  <c r="DV173" i="66"/>
  <c r="DW173" i="66"/>
  <c r="DX173" i="66"/>
  <c r="DY173" i="66"/>
  <c r="DZ173" i="66"/>
  <c r="EA173" i="66"/>
  <c r="EB173" i="66"/>
  <c r="EC173" i="66"/>
  <c r="ED173" i="66"/>
  <c r="EE173" i="66"/>
  <c r="EF173" i="66"/>
  <c r="EG173" i="66"/>
  <c r="EH173" i="66"/>
  <c r="EI173" i="66"/>
  <c r="EJ173" i="66"/>
  <c r="EK173" i="66"/>
  <c r="EL173" i="66"/>
  <c r="EN173" i="66"/>
  <c r="EO173" i="66"/>
  <c r="EP173" i="66"/>
  <c r="EQ173" i="66"/>
  <c r="ER173" i="66"/>
  <c r="ES173" i="66"/>
  <c r="ET173" i="66"/>
  <c r="EU173" i="66"/>
  <c r="EV173" i="66"/>
  <c r="EW173" i="66"/>
  <c r="EX173" i="66"/>
  <c r="EY173" i="66"/>
  <c r="EZ173" i="66"/>
  <c r="FA173" i="66"/>
  <c r="FB173" i="66"/>
  <c r="FC173" i="66"/>
  <c r="FD173" i="66"/>
  <c r="FE173" i="66"/>
  <c r="FG173" i="66"/>
  <c r="FH173" i="66"/>
  <c r="E174" i="66"/>
  <c r="F174" i="66"/>
  <c r="G174" i="66"/>
  <c r="H174" i="66"/>
  <c r="I174" i="66"/>
  <c r="K174" i="66"/>
  <c r="L174" i="66"/>
  <c r="M174" i="66"/>
  <c r="N174" i="66"/>
  <c r="O174" i="66"/>
  <c r="P174" i="66"/>
  <c r="Q174" i="66"/>
  <c r="R174" i="66"/>
  <c r="S174" i="66"/>
  <c r="T174" i="66"/>
  <c r="U174" i="66"/>
  <c r="V174" i="66"/>
  <c r="W174" i="66"/>
  <c r="X174" i="66"/>
  <c r="Y174" i="66"/>
  <c r="Z174" i="66"/>
  <c r="AA174" i="66"/>
  <c r="AB174" i="66"/>
  <c r="AD174" i="66"/>
  <c r="AE174" i="66"/>
  <c r="AF174" i="66"/>
  <c r="AG174" i="66"/>
  <c r="AH174" i="66"/>
  <c r="AI174" i="66"/>
  <c r="AJ174" i="66"/>
  <c r="AK174" i="66"/>
  <c r="AL174" i="66"/>
  <c r="AM174" i="66"/>
  <c r="AN174" i="66"/>
  <c r="AO174" i="66"/>
  <c r="AP174" i="66"/>
  <c r="AQ174" i="66"/>
  <c r="AR174" i="66"/>
  <c r="AS174" i="66"/>
  <c r="AT174" i="66"/>
  <c r="AU174" i="66"/>
  <c r="AW174" i="66"/>
  <c r="AX174" i="66"/>
  <c r="AY174" i="66"/>
  <c r="AZ174" i="66"/>
  <c r="BA174" i="66"/>
  <c r="BB174" i="66"/>
  <c r="BC174" i="66"/>
  <c r="BD174" i="66"/>
  <c r="BE174" i="66"/>
  <c r="BF174" i="66"/>
  <c r="BG174" i="66"/>
  <c r="BH174" i="66"/>
  <c r="BI174" i="66"/>
  <c r="BJ174" i="66"/>
  <c r="BK174" i="66"/>
  <c r="BL174" i="66"/>
  <c r="BM174" i="66"/>
  <c r="BN174" i="66"/>
  <c r="BP174" i="66"/>
  <c r="BQ174" i="66"/>
  <c r="BR174" i="66"/>
  <c r="BS174" i="66"/>
  <c r="BT174" i="66"/>
  <c r="BU174" i="66"/>
  <c r="BV174" i="66"/>
  <c r="BW174" i="66"/>
  <c r="BX174" i="66"/>
  <c r="BY174" i="66"/>
  <c r="BZ174" i="66"/>
  <c r="CA174" i="66"/>
  <c r="CB174" i="66"/>
  <c r="CC174" i="66"/>
  <c r="CD174" i="66"/>
  <c r="CE174" i="66"/>
  <c r="CF174" i="66"/>
  <c r="CG174" i="66"/>
  <c r="CI174" i="66"/>
  <c r="CJ174" i="66"/>
  <c r="CK174" i="66"/>
  <c r="CL174" i="66"/>
  <c r="CM174" i="66"/>
  <c r="CN174" i="66"/>
  <c r="CO174" i="66"/>
  <c r="CP174" i="66"/>
  <c r="CQ174" i="66"/>
  <c r="CR174" i="66"/>
  <c r="CS174" i="66"/>
  <c r="CT174" i="66"/>
  <c r="CU174" i="66"/>
  <c r="CV174" i="66"/>
  <c r="CW174" i="66"/>
  <c r="CX174" i="66"/>
  <c r="CY174" i="66"/>
  <c r="CZ174" i="66"/>
  <c r="DB174" i="66"/>
  <c r="DC174" i="66"/>
  <c r="DD174" i="66"/>
  <c r="DE174" i="66"/>
  <c r="DF174" i="66"/>
  <c r="DG174" i="66"/>
  <c r="DH174" i="66"/>
  <c r="DI174" i="66"/>
  <c r="DJ174" i="66"/>
  <c r="DK174" i="66"/>
  <c r="DL174" i="66"/>
  <c r="DM174" i="66"/>
  <c r="DN174" i="66"/>
  <c r="DO174" i="66"/>
  <c r="DP174" i="66"/>
  <c r="DQ174" i="66"/>
  <c r="DR174" i="66"/>
  <c r="DS174" i="66"/>
  <c r="DU174" i="66"/>
  <c r="DV174" i="66"/>
  <c r="DW174" i="66"/>
  <c r="DX174" i="66"/>
  <c r="DY174" i="66"/>
  <c r="DZ174" i="66"/>
  <c r="EA174" i="66"/>
  <c r="EB174" i="66"/>
  <c r="EC174" i="66"/>
  <c r="ED174" i="66"/>
  <c r="EE174" i="66"/>
  <c r="EF174" i="66"/>
  <c r="EG174" i="66"/>
  <c r="EH174" i="66"/>
  <c r="EJ174" i="66"/>
  <c r="EK174" i="66"/>
  <c r="EL174" i="66"/>
  <c r="EN174" i="66"/>
  <c r="EO174" i="66"/>
  <c r="EP174" i="66"/>
  <c r="EQ174" i="66"/>
  <c r="ER174" i="66"/>
  <c r="ES174" i="66"/>
  <c r="ET174" i="66"/>
  <c r="EU174" i="66"/>
  <c r="EV174" i="66"/>
  <c r="EW174" i="66"/>
  <c r="EX174" i="66"/>
  <c r="EY174" i="66"/>
  <c r="EZ174" i="66"/>
  <c r="FA174" i="66"/>
  <c r="FB174" i="66"/>
  <c r="FC174" i="66"/>
  <c r="FD174" i="66"/>
  <c r="FE174" i="66"/>
  <c r="FG174" i="66"/>
  <c r="FH174" i="66"/>
  <c r="E175" i="66"/>
  <c r="F175" i="66"/>
  <c r="G175" i="66"/>
  <c r="H175" i="66"/>
  <c r="I175" i="66"/>
  <c r="K175" i="66"/>
  <c r="L175" i="66"/>
  <c r="M175" i="66"/>
  <c r="N175" i="66"/>
  <c r="O175" i="66"/>
  <c r="P175" i="66"/>
  <c r="Q175" i="66"/>
  <c r="R175" i="66"/>
  <c r="S175" i="66"/>
  <c r="T175" i="66"/>
  <c r="U175" i="66"/>
  <c r="V175" i="66"/>
  <c r="W175" i="66"/>
  <c r="X175" i="66"/>
  <c r="Y175" i="66"/>
  <c r="Z175" i="66"/>
  <c r="AA175" i="66"/>
  <c r="AB175" i="66"/>
  <c r="AD175" i="66"/>
  <c r="AE175" i="66"/>
  <c r="AF175" i="66"/>
  <c r="AG175" i="66"/>
  <c r="AH175" i="66"/>
  <c r="AI175" i="66"/>
  <c r="AJ175" i="66"/>
  <c r="AK175" i="66"/>
  <c r="AL175" i="66"/>
  <c r="AM175" i="66"/>
  <c r="AN175" i="66"/>
  <c r="AO175" i="66"/>
  <c r="AP175" i="66"/>
  <c r="AQ175" i="66"/>
  <c r="AR175" i="66"/>
  <c r="AS175" i="66"/>
  <c r="AT175" i="66"/>
  <c r="AU175" i="66"/>
  <c r="AW175" i="66"/>
  <c r="AX175" i="66"/>
  <c r="AY175" i="66"/>
  <c r="AZ175" i="66"/>
  <c r="BA175" i="66"/>
  <c r="BB175" i="66"/>
  <c r="BC175" i="66"/>
  <c r="BD175" i="66"/>
  <c r="BE175" i="66"/>
  <c r="BF175" i="66"/>
  <c r="BG175" i="66"/>
  <c r="BH175" i="66"/>
  <c r="BI175" i="66"/>
  <c r="BJ175" i="66"/>
  <c r="BK175" i="66"/>
  <c r="BL175" i="66"/>
  <c r="BM175" i="66"/>
  <c r="BN175" i="66"/>
  <c r="BP175" i="66"/>
  <c r="BQ175" i="66"/>
  <c r="BR175" i="66"/>
  <c r="BS175" i="66"/>
  <c r="BT175" i="66"/>
  <c r="BU175" i="66"/>
  <c r="BV175" i="66"/>
  <c r="BW175" i="66"/>
  <c r="BX175" i="66"/>
  <c r="BY175" i="66"/>
  <c r="BZ175" i="66"/>
  <c r="CA175" i="66"/>
  <c r="CB175" i="66"/>
  <c r="CC175" i="66"/>
  <c r="CD175" i="66"/>
  <c r="CE175" i="66"/>
  <c r="CF175" i="66"/>
  <c r="CG175" i="66"/>
  <c r="CI175" i="66"/>
  <c r="CJ175" i="66"/>
  <c r="CK175" i="66"/>
  <c r="CL175" i="66"/>
  <c r="CM175" i="66"/>
  <c r="CN175" i="66"/>
  <c r="CO175" i="66"/>
  <c r="CP175" i="66"/>
  <c r="CQ175" i="66"/>
  <c r="CR175" i="66"/>
  <c r="CS175" i="66"/>
  <c r="CT175" i="66"/>
  <c r="CU175" i="66"/>
  <c r="CV175" i="66"/>
  <c r="CW175" i="66"/>
  <c r="CX175" i="66"/>
  <c r="CY175" i="66"/>
  <c r="CZ175" i="66"/>
  <c r="DB175" i="66"/>
  <c r="DC175" i="66"/>
  <c r="DD175" i="66"/>
  <c r="DE175" i="66"/>
  <c r="DF175" i="66"/>
  <c r="DG175" i="66"/>
  <c r="DH175" i="66"/>
  <c r="DI175" i="66"/>
  <c r="DJ175" i="66"/>
  <c r="DK175" i="66"/>
  <c r="DL175" i="66"/>
  <c r="DM175" i="66"/>
  <c r="DN175" i="66"/>
  <c r="DO175" i="66"/>
  <c r="DP175" i="66"/>
  <c r="DQ175" i="66"/>
  <c r="DR175" i="66"/>
  <c r="DS175" i="66"/>
  <c r="DU175" i="66"/>
  <c r="DV175" i="66"/>
  <c r="DW175" i="66"/>
  <c r="DX175" i="66"/>
  <c r="DY175" i="66"/>
  <c r="DZ175" i="66"/>
  <c r="EA175" i="66"/>
  <c r="EB175" i="66"/>
  <c r="EC175" i="66"/>
  <c r="ED175" i="66"/>
  <c r="EE175" i="66"/>
  <c r="EF175" i="66"/>
  <c r="EG175" i="66"/>
  <c r="EH175" i="66"/>
  <c r="EI175" i="66"/>
  <c r="EJ175" i="66"/>
  <c r="EK175" i="66"/>
  <c r="EL175" i="66"/>
  <c r="EN175" i="66"/>
  <c r="EO175" i="66"/>
  <c r="EP175" i="66"/>
  <c r="EQ175" i="66"/>
  <c r="ER175" i="66"/>
  <c r="ES175" i="66"/>
  <c r="ET175" i="66"/>
  <c r="EU175" i="66"/>
  <c r="EV175" i="66"/>
  <c r="EW175" i="66"/>
  <c r="EX175" i="66"/>
  <c r="EY175" i="66"/>
  <c r="EZ175" i="66"/>
  <c r="FA175" i="66"/>
  <c r="FB175" i="66"/>
  <c r="FC175" i="66"/>
  <c r="FD175" i="66"/>
  <c r="FE175" i="66"/>
  <c r="FG175" i="66"/>
  <c r="FH175" i="66"/>
  <c r="E176" i="66"/>
  <c r="F176" i="66"/>
  <c r="G176" i="66"/>
  <c r="H176" i="66"/>
  <c r="I176" i="66"/>
  <c r="K176" i="66"/>
  <c r="L176" i="66"/>
  <c r="M176" i="66"/>
  <c r="N176" i="66"/>
  <c r="O176" i="66"/>
  <c r="P176" i="66"/>
  <c r="Q176" i="66"/>
  <c r="R176" i="66"/>
  <c r="S176" i="66"/>
  <c r="T176" i="66"/>
  <c r="U176" i="66"/>
  <c r="V176" i="66"/>
  <c r="W176" i="66"/>
  <c r="X176" i="66"/>
  <c r="Y176" i="66"/>
  <c r="Z176" i="66"/>
  <c r="AA176" i="66"/>
  <c r="AB176" i="66"/>
  <c r="AD176" i="66"/>
  <c r="AE176" i="66"/>
  <c r="AF176" i="66"/>
  <c r="AG176" i="66"/>
  <c r="AH176" i="66"/>
  <c r="AI176" i="66"/>
  <c r="AJ176" i="66"/>
  <c r="AK176" i="66"/>
  <c r="AL176" i="66"/>
  <c r="AM176" i="66"/>
  <c r="AN176" i="66"/>
  <c r="AO176" i="66"/>
  <c r="AP176" i="66"/>
  <c r="AQ176" i="66"/>
  <c r="AR176" i="66"/>
  <c r="AS176" i="66"/>
  <c r="AT176" i="66"/>
  <c r="AU176" i="66"/>
  <c r="AW176" i="66"/>
  <c r="AX176" i="66"/>
  <c r="AY176" i="66"/>
  <c r="AZ176" i="66"/>
  <c r="BA176" i="66"/>
  <c r="BB176" i="66"/>
  <c r="BC176" i="66"/>
  <c r="BD176" i="66"/>
  <c r="BE176" i="66"/>
  <c r="BF176" i="66"/>
  <c r="BG176" i="66"/>
  <c r="BH176" i="66"/>
  <c r="BI176" i="66"/>
  <c r="BJ176" i="66"/>
  <c r="BK176" i="66"/>
  <c r="BL176" i="66"/>
  <c r="BM176" i="66"/>
  <c r="BN176" i="66"/>
  <c r="BP176" i="66"/>
  <c r="BQ176" i="66"/>
  <c r="BR176" i="66"/>
  <c r="BS176" i="66"/>
  <c r="BT176" i="66"/>
  <c r="BU176" i="66"/>
  <c r="BV176" i="66"/>
  <c r="BW176" i="66"/>
  <c r="BX176" i="66"/>
  <c r="BY176" i="66"/>
  <c r="BZ176" i="66"/>
  <c r="CA176" i="66"/>
  <c r="CB176" i="66"/>
  <c r="CC176" i="66"/>
  <c r="CD176" i="66"/>
  <c r="CE176" i="66"/>
  <c r="CF176" i="66"/>
  <c r="CG176" i="66"/>
  <c r="CI176" i="66"/>
  <c r="CJ176" i="66"/>
  <c r="CK176" i="66"/>
  <c r="CL176" i="66"/>
  <c r="CM176" i="66"/>
  <c r="CN176" i="66"/>
  <c r="CO176" i="66"/>
  <c r="CP176" i="66"/>
  <c r="CQ176" i="66"/>
  <c r="CR176" i="66"/>
  <c r="CS176" i="66"/>
  <c r="CT176" i="66"/>
  <c r="CU176" i="66"/>
  <c r="CV176" i="66"/>
  <c r="CW176" i="66"/>
  <c r="CX176" i="66"/>
  <c r="CY176" i="66"/>
  <c r="CZ176" i="66"/>
  <c r="DB176" i="66"/>
  <c r="DC176" i="66"/>
  <c r="DD176" i="66"/>
  <c r="DE176" i="66"/>
  <c r="DF176" i="66"/>
  <c r="DG176" i="66"/>
  <c r="DH176" i="66"/>
  <c r="DI176" i="66"/>
  <c r="DJ176" i="66"/>
  <c r="DK176" i="66"/>
  <c r="DL176" i="66"/>
  <c r="DM176" i="66"/>
  <c r="DN176" i="66"/>
  <c r="DO176" i="66"/>
  <c r="DP176" i="66"/>
  <c r="DQ176" i="66"/>
  <c r="DR176" i="66"/>
  <c r="DS176" i="66"/>
  <c r="DU176" i="66"/>
  <c r="DV176" i="66"/>
  <c r="DW176" i="66"/>
  <c r="DX176" i="66"/>
  <c r="DY176" i="66"/>
  <c r="DZ176" i="66"/>
  <c r="EA176" i="66"/>
  <c r="EB176" i="66"/>
  <c r="EC176" i="66"/>
  <c r="ED176" i="66"/>
  <c r="EE176" i="66"/>
  <c r="EF176" i="66"/>
  <c r="EG176" i="66"/>
  <c r="EH176" i="66"/>
  <c r="EI176" i="66"/>
  <c r="EJ176" i="66"/>
  <c r="EL176" i="66"/>
  <c r="EN176" i="66"/>
  <c r="EO176" i="66"/>
  <c r="EP176" i="66"/>
  <c r="EQ176" i="66"/>
  <c r="ER176" i="66"/>
  <c r="ES176" i="66"/>
  <c r="ET176" i="66"/>
  <c r="EU176" i="66"/>
  <c r="EV176" i="66"/>
  <c r="EW176" i="66"/>
  <c r="EX176" i="66"/>
  <c r="EY176" i="66"/>
  <c r="EZ176" i="66"/>
  <c r="FA176" i="66"/>
  <c r="FB176" i="66"/>
  <c r="FC176" i="66"/>
  <c r="FD176" i="66"/>
  <c r="FE176" i="66"/>
  <c r="FG176" i="66"/>
  <c r="FH176" i="66"/>
  <c r="E177" i="66"/>
  <c r="F177" i="66"/>
  <c r="G177" i="66"/>
  <c r="H177" i="66"/>
  <c r="I177" i="66"/>
  <c r="K177" i="66"/>
  <c r="L177" i="66"/>
  <c r="M177" i="66"/>
  <c r="N177" i="66"/>
  <c r="O177" i="66"/>
  <c r="P177" i="66"/>
  <c r="Q177" i="66"/>
  <c r="R177" i="66"/>
  <c r="S177" i="66"/>
  <c r="T177" i="66"/>
  <c r="U177" i="66"/>
  <c r="V177" i="66"/>
  <c r="W177" i="66"/>
  <c r="X177" i="66"/>
  <c r="Y177" i="66"/>
  <c r="Z177" i="66"/>
  <c r="AA177" i="66"/>
  <c r="AB177" i="66"/>
  <c r="AD177" i="66"/>
  <c r="AE177" i="66"/>
  <c r="AF177" i="66"/>
  <c r="AG177" i="66"/>
  <c r="AH177" i="66"/>
  <c r="AI177" i="66"/>
  <c r="AJ177" i="66"/>
  <c r="AK177" i="66"/>
  <c r="AL177" i="66"/>
  <c r="AM177" i="66"/>
  <c r="AN177" i="66"/>
  <c r="AO177" i="66"/>
  <c r="AP177" i="66"/>
  <c r="AQ177" i="66"/>
  <c r="AR177" i="66"/>
  <c r="AS177" i="66"/>
  <c r="AT177" i="66"/>
  <c r="AU177" i="66"/>
  <c r="AW177" i="66"/>
  <c r="AX177" i="66"/>
  <c r="AY177" i="66"/>
  <c r="AZ177" i="66"/>
  <c r="BA177" i="66"/>
  <c r="BB177" i="66"/>
  <c r="BC177" i="66"/>
  <c r="BD177" i="66"/>
  <c r="BE177" i="66"/>
  <c r="BF177" i="66"/>
  <c r="BG177" i="66"/>
  <c r="BH177" i="66"/>
  <c r="BI177" i="66"/>
  <c r="BJ177" i="66"/>
  <c r="BK177" i="66"/>
  <c r="BL177" i="66"/>
  <c r="BM177" i="66"/>
  <c r="BN177" i="66"/>
  <c r="BP177" i="66"/>
  <c r="BQ177" i="66"/>
  <c r="BR177" i="66"/>
  <c r="BS177" i="66"/>
  <c r="BT177" i="66"/>
  <c r="BU177" i="66"/>
  <c r="BV177" i="66"/>
  <c r="BW177" i="66"/>
  <c r="BX177" i="66"/>
  <c r="BY177" i="66"/>
  <c r="BZ177" i="66"/>
  <c r="CA177" i="66"/>
  <c r="CB177" i="66"/>
  <c r="CC177" i="66"/>
  <c r="CD177" i="66"/>
  <c r="CE177" i="66"/>
  <c r="CF177" i="66"/>
  <c r="CG177" i="66"/>
  <c r="CI177" i="66"/>
  <c r="CJ177" i="66"/>
  <c r="CK177" i="66"/>
  <c r="CL177" i="66"/>
  <c r="CM177" i="66"/>
  <c r="CN177" i="66"/>
  <c r="CO177" i="66"/>
  <c r="CP177" i="66"/>
  <c r="CQ177" i="66"/>
  <c r="CR177" i="66"/>
  <c r="CS177" i="66"/>
  <c r="CT177" i="66"/>
  <c r="CU177" i="66"/>
  <c r="CV177" i="66"/>
  <c r="CW177" i="66"/>
  <c r="CX177" i="66"/>
  <c r="CY177" i="66"/>
  <c r="CZ177" i="66"/>
  <c r="DB177" i="66"/>
  <c r="DC177" i="66"/>
  <c r="DD177" i="66"/>
  <c r="DE177" i="66"/>
  <c r="DF177" i="66"/>
  <c r="DG177" i="66"/>
  <c r="DH177" i="66"/>
  <c r="DI177" i="66"/>
  <c r="DJ177" i="66"/>
  <c r="DK177" i="66"/>
  <c r="DL177" i="66"/>
  <c r="DM177" i="66"/>
  <c r="DN177" i="66"/>
  <c r="DO177" i="66"/>
  <c r="DP177" i="66"/>
  <c r="DQ177" i="66"/>
  <c r="DR177" i="66"/>
  <c r="DS177" i="66"/>
  <c r="EN177" i="66"/>
  <c r="EO177" i="66"/>
  <c r="EP177" i="66"/>
  <c r="EQ177" i="66"/>
  <c r="ER177" i="66"/>
  <c r="ES177" i="66"/>
  <c r="ET177" i="66"/>
  <c r="EU177" i="66"/>
  <c r="EV177" i="66"/>
  <c r="EW177" i="66"/>
  <c r="EX177" i="66"/>
  <c r="EY177" i="66"/>
  <c r="EZ177" i="66"/>
  <c r="FA177" i="66"/>
  <c r="FB177" i="66"/>
  <c r="FC177" i="66"/>
  <c r="FD177" i="66"/>
  <c r="FE177" i="66"/>
  <c r="FG177" i="66"/>
  <c r="FH177" i="66"/>
  <c r="FJ177" i="66"/>
  <c r="AB178" i="66"/>
  <c r="H186" i="66"/>
  <c r="K186" i="66"/>
  <c r="L186" i="66"/>
  <c r="M186" i="66"/>
  <c r="N186" i="66"/>
  <c r="O186" i="66"/>
  <c r="P186" i="66"/>
  <c r="R186" i="66"/>
  <c r="V186" i="66"/>
  <c r="AB186" i="66"/>
  <c r="DB186" i="66"/>
  <c r="DC186" i="66"/>
  <c r="DD186" i="66"/>
  <c r="DE186" i="66"/>
  <c r="DF186" i="66"/>
  <c r="DG186" i="66"/>
  <c r="DI186" i="66"/>
  <c r="DS186" i="66"/>
  <c r="DU186" i="66"/>
  <c r="DV186" i="66"/>
  <c r="DW186" i="66"/>
  <c r="DX186" i="66"/>
  <c r="DY186" i="66"/>
  <c r="DZ186" i="66"/>
  <c r="EA186" i="66"/>
  <c r="EB186" i="66"/>
  <c r="EL186" i="66"/>
  <c r="FG186" i="66"/>
  <c r="H187" i="66"/>
  <c r="K187" i="66"/>
  <c r="L187" i="66"/>
  <c r="M187" i="66"/>
  <c r="N187" i="66"/>
  <c r="O187" i="66"/>
  <c r="P187" i="66"/>
  <c r="Q187" i="66"/>
  <c r="R187" i="66"/>
  <c r="S187" i="66"/>
  <c r="T187" i="66"/>
  <c r="U187" i="66"/>
  <c r="V187" i="66"/>
  <c r="W187" i="66"/>
  <c r="X187" i="66"/>
  <c r="Y187" i="66"/>
  <c r="Z187" i="66"/>
  <c r="AA187" i="66"/>
  <c r="AB187" i="66"/>
  <c r="DB187" i="66"/>
  <c r="DC187" i="66"/>
  <c r="DD187" i="66"/>
  <c r="DE187" i="66"/>
  <c r="DF187" i="66"/>
  <c r="DG187" i="66"/>
  <c r="DH187" i="66"/>
  <c r="DI187" i="66"/>
  <c r="DJ187" i="66"/>
  <c r="DK187" i="66"/>
  <c r="DL187" i="66"/>
  <c r="DM187" i="66"/>
  <c r="DS187" i="66"/>
  <c r="DU187" i="66"/>
  <c r="DV187" i="66"/>
  <c r="DW187" i="66"/>
  <c r="DX187" i="66"/>
  <c r="DY187" i="66"/>
  <c r="DZ187" i="66"/>
  <c r="EA187" i="66"/>
  <c r="EB187" i="66"/>
  <c r="EC187" i="66"/>
  <c r="ED187" i="66"/>
  <c r="EE187" i="66"/>
  <c r="EF187" i="66"/>
  <c r="EG187" i="66"/>
  <c r="EH187" i="66"/>
  <c r="EI187" i="66"/>
  <c r="EJ187" i="66"/>
  <c r="EL187" i="66"/>
  <c r="FG187" i="66"/>
  <c r="FH187" i="66"/>
  <c r="H188" i="66"/>
  <c r="K188" i="66"/>
  <c r="L188" i="66"/>
  <c r="M188" i="66"/>
  <c r="N188" i="66"/>
  <c r="O188" i="66"/>
  <c r="P188" i="66"/>
  <c r="Q188" i="66"/>
  <c r="R188" i="66"/>
  <c r="S188" i="66"/>
  <c r="T188" i="66"/>
  <c r="U188" i="66"/>
  <c r="V188" i="66"/>
  <c r="W188" i="66"/>
  <c r="X188" i="66"/>
  <c r="Y188" i="66"/>
  <c r="Z188" i="66"/>
  <c r="AA188" i="66"/>
  <c r="AB188" i="66"/>
  <c r="DB188" i="66"/>
  <c r="DC188" i="66"/>
  <c r="DD188" i="66"/>
  <c r="DE188" i="66"/>
  <c r="DF188" i="66"/>
  <c r="DG188" i="66"/>
  <c r="DH188" i="66"/>
  <c r="DI188" i="66"/>
  <c r="DJ188" i="66"/>
  <c r="DK188" i="66"/>
  <c r="DL188" i="66"/>
  <c r="DM188" i="66"/>
  <c r="DS188" i="66"/>
  <c r="EC188" i="66"/>
  <c r="ED188" i="66"/>
  <c r="EE188" i="66"/>
  <c r="EF188" i="66"/>
  <c r="EG188" i="66"/>
  <c r="EH188" i="66"/>
  <c r="EI188" i="66"/>
  <c r="EJ188" i="66"/>
  <c r="EK188" i="66"/>
  <c r="FG188" i="66"/>
  <c r="FH188" i="66"/>
  <c r="H189" i="66"/>
  <c r="K189" i="66"/>
  <c r="L189" i="66"/>
  <c r="M189" i="66"/>
  <c r="N189" i="66"/>
  <c r="O189" i="66"/>
  <c r="P189" i="66"/>
  <c r="Q189" i="66"/>
  <c r="R189" i="66"/>
  <c r="S189" i="66"/>
  <c r="T189" i="66"/>
  <c r="U189" i="66"/>
  <c r="V189" i="66"/>
  <c r="W189" i="66"/>
  <c r="X189" i="66"/>
  <c r="Z189" i="66"/>
  <c r="AA189" i="66"/>
  <c r="AB189" i="66"/>
  <c r="DB189" i="66"/>
  <c r="DC189" i="66"/>
  <c r="DD189" i="66"/>
  <c r="DE189" i="66"/>
  <c r="DF189" i="66"/>
  <c r="DG189" i="66"/>
  <c r="DH189" i="66"/>
  <c r="DI189" i="66"/>
  <c r="DJ189" i="66"/>
  <c r="DK189" i="66"/>
  <c r="DL189" i="66"/>
  <c r="DM189" i="66"/>
  <c r="DS189" i="66"/>
  <c r="EC189" i="66"/>
  <c r="ED189" i="66"/>
  <c r="EE189" i="66"/>
  <c r="EF189" i="66"/>
  <c r="EG189" i="66"/>
  <c r="EH189" i="66"/>
  <c r="FG189" i="66"/>
  <c r="FH189" i="66"/>
  <c r="H190" i="66"/>
  <c r="K190" i="66"/>
  <c r="L190" i="66"/>
  <c r="M190" i="66"/>
  <c r="N190" i="66"/>
  <c r="O190" i="66"/>
  <c r="P190" i="66"/>
  <c r="Q190" i="66"/>
  <c r="R190" i="66"/>
  <c r="S190" i="66"/>
  <c r="T190" i="66"/>
  <c r="U190" i="66"/>
  <c r="V190" i="66"/>
  <c r="W190" i="66"/>
  <c r="X190" i="66"/>
  <c r="Y190" i="66"/>
  <c r="Z190" i="66"/>
  <c r="AA190" i="66"/>
  <c r="AB190" i="66"/>
  <c r="DB190" i="66"/>
  <c r="DC190" i="66"/>
  <c r="DD190" i="66"/>
  <c r="DE190" i="66"/>
  <c r="DF190" i="66"/>
  <c r="DG190" i="66"/>
  <c r="DH190" i="66"/>
  <c r="DI190" i="66"/>
  <c r="DJ190" i="66"/>
  <c r="DK190" i="66"/>
  <c r="DL190" i="66"/>
  <c r="DM190" i="66"/>
  <c r="DS190" i="66"/>
  <c r="EC190" i="66"/>
  <c r="ED190" i="66"/>
  <c r="EE190" i="66"/>
  <c r="EF190" i="66"/>
  <c r="EG190" i="66"/>
  <c r="EH190" i="66"/>
  <c r="EI190" i="66"/>
  <c r="FG190" i="66"/>
  <c r="FH190" i="66"/>
  <c r="H191" i="66"/>
  <c r="K191" i="66"/>
  <c r="L191" i="66"/>
  <c r="M191" i="66"/>
  <c r="N191" i="66"/>
  <c r="O191" i="66"/>
  <c r="P191" i="66"/>
  <c r="Q191" i="66"/>
  <c r="R191" i="66"/>
  <c r="S191" i="66"/>
  <c r="T191" i="66"/>
  <c r="U191" i="66"/>
  <c r="V191" i="66"/>
  <c r="W191" i="66"/>
  <c r="X191" i="66"/>
  <c r="Y191" i="66"/>
  <c r="Z191" i="66"/>
  <c r="AA191" i="66"/>
  <c r="AB191" i="66"/>
  <c r="DB191" i="66"/>
  <c r="DC191" i="66"/>
  <c r="DD191" i="66"/>
  <c r="DE191" i="66"/>
  <c r="DF191" i="66"/>
  <c r="DG191" i="66"/>
  <c r="DH191" i="66"/>
  <c r="DI191" i="66"/>
  <c r="DJ191" i="66"/>
  <c r="DK191" i="66"/>
  <c r="DL191" i="66"/>
  <c r="DM191" i="66"/>
  <c r="DS191" i="66"/>
  <c r="EC191" i="66"/>
  <c r="ED191" i="66"/>
  <c r="EE191" i="66"/>
  <c r="EF191" i="66"/>
  <c r="EG191" i="66"/>
  <c r="EH191" i="66"/>
  <c r="EI191" i="66"/>
  <c r="EK191" i="66"/>
  <c r="FG191" i="66"/>
  <c r="FH191" i="66"/>
  <c r="H192" i="66"/>
  <c r="K192" i="66"/>
  <c r="L192" i="66"/>
  <c r="M192" i="66"/>
  <c r="N192" i="66"/>
  <c r="O192" i="66"/>
  <c r="P192" i="66"/>
  <c r="Q192" i="66"/>
  <c r="R192" i="66"/>
  <c r="S192" i="66"/>
  <c r="T192" i="66"/>
  <c r="U192" i="66"/>
  <c r="V192" i="66"/>
  <c r="W192" i="66"/>
  <c r="X192" i="66"/>
  <c r="Y192" i="66"/>
  <c r="Z192" i="66"/>
  <c r="AA192" i="66"/>
  <c r="AB192" i="66"/>
  <c r="DB192" i="66"/>
  <c r="DC192" i="66"/>
  <c r="DD192" i="66"/>
  <c r="DE192" i="66"/>
  <c r="DF192" i="66"/>
  <c r="DG192" i="66"/>
  <c r="DH192" i="66"/>
  <c r="DI192" i="66"/>
  <c r="DJ192" i="66"/>
  <c r="DK192" i="66"/>
  <c r="DL192" i="66"/>
  <c r="DM192" i="66"/>
  <c r="DS192" i="66"/>
  <c r="EC192" i="66"/>
  <c r="ED192" i="66"/>
  <c r="EE192" i="66"/>
  <c r="EF192" i="66"/>
  <c r="EG192" i="66"/>
  <c r="EH192" i="66"/>
  <c r="EI192" i="66"/>
  <c r="EJ192" i="66"/>
  <c r="FG192" i="66"/>
  <c r="FH192" i="66"/>
  <c r="H193" i="66"/>
  <c r="K193" i="66"/>
  <c r="L193" i="66"/>
  <c r="M193" i="66"/>
  <c r="N193" i="66"/>
  <c r="O193" i="66"/>
  <c r="P193" i="66"/>
  <c r="Q193" i="66"/>
  <c r="R193" i="66"/>
  <c r="S193" i="66"/>
  <c r="T193" i="66"/>
  <c r="U193" i="66"/>
  <c r="V193" i="66"/>
  <c r="W193" i="66"/>
  <c r="X193" i="66"/>
  <c r="Y193" i="66"/>
  <c r="Z193" i="66"/>
  <c r="AA193" i="66"/>
  <c r="AB193" i="66"/>
  <c r="DB193" i="66"/>
  <c r="DC193" i="66"/>
  <c r="DD193" i="66"/>
  <c r="DE193" i="66"/>
  <c r="DF193" i="66"/>
  <c r="DG193" i="66"/>
  <c r="DH193" i="66"/>
  <c r="DI193" i="66"/>
  <c r="DJ193" i="66"/>
  <c r="DK193" i="66"/>
  <c r="DL193" i="66"/>
  <c r="DM193" i="66"/>
  <c r="DS193" i="66"/>
  <c r="EC193" i="66"/>
  <c r="ED193" i="66"/>
  <c r="EE193" i="66"/>
  <c r="EF193" i="66"/>
  <c r="EG193" i="66"/>
  <c r="EI193" i="66"/>
  <c r="FG193" i="66"/>
  <c r="H194" i="66"/>
  <c r="K194" i="66"/>
  <c r="L194" i="66"/>
  <c r="M194" i="66"/>
  <c r="N194" i="66"/>
  <c r="O194" i="66"/>
  <c r="P194" i="66"/>
  <c r="Q194" i="66"/>
  <c r="R194" i="66"/>
  <c r="S194" i="66"/>
  <c r="T194" i="66"/>
  <c r="U194" i="66"/>
  <c r="V194" i="66"/>
  <c r="W194" i="66"/>
  <c r="X194" i="66"/>
  <c r="Y194" i="66"/>
  <c r="Z194" i="66"/>
  <c r="AA194" i="66"/>
  <c r="AB194" i="66"/>
  <c r="DB194" i="66"/>
  <c r="DC194" i="66"/>
  <c r="DD194" i="66"/>
  <c r="DE194" i="66"/>
  <c r="DF194" i="66"/>
  <c r="DG194" i="66"/>
  <c r="DH194" i="66"/>
  <c r="DI194" i="66"/>
  <c r="DJ194" i="66"/>
  <c r="DK194" i="66"/>
  <c r="DL194" i="66"/>
  <c r="DM194" i="66"/>
  <c r="DS194" i="66"/>
  <c r="EC194" i="66"/>
  <c r="ED194" i="66"/>
  <c r="EE194" i="66"/>
  <c r="EF194" i="66"/>
  <c r="EG194" i="66"/>
  <c r="EH194" i="66"/>
  <c r="EI194" i="66"/>
  <c r="EJ194" i="66"/>
  <c r="EK194" i="66"/>
  <c r="FG194" i="66"/>
  <c r="FH194" i="66"/>
  <c r="H195" i="66"/>
  <c r="K195" i="66"/>
  <c r="L195" i="66"/>
  <c r="M195" i="66"/>
  <c r="N195" i="66"/>
  <c r="O195" i="66"/>
  <c r="P195" i="66"/>
  <c r="Q195" i="66"/>
  <c r="R195" i="66"/>
  <c r="S195" i="66"/>
  <c r="T195" i="66"/>
  <c r="U195" i="66"/>
  <c r="V195" i="66"/>
  <c r="W195" i="66"/>
  <c r="X195" i="66"/>
  <c r="Y195" i="66"/>
  <c r="Z195" i="66"/>
  <c r="AA195" i="66"/>
  <c r="AB195" i="66"/>
  <c r="DB195" i="66"/>
  <c r="DC195" i="66"/>
  <c r="DD195" i="66"/>
  <c r="DE195" i="66"/>
  <c r="DF195" i="66"/>
  <c r="DG195" i="66"/>
  <c r="DH195" i="66"/>
  <c r="DI195" i="66"/>
  <c r="DL195" i="66"/>
  <c r="DM195" i="66"/>
  <c r="DS195" i="66"/>
  <c r="EC195" i="66"/>
  <c r="ED195" i="66"/>
  <c r="EE195" i="66"/>
  <c r="EF195" i="66"/>
  <c r="EG195" i="66"/>
  <c r="EH195" i="66"/>
  <c r="EI195" i="66"/>
  <c r="EJ195" i="66"/>
  <c r="EK195" i="66"/>
  <c r="FG195" i="66"/>
  <c r="FH195" i="66"/>
  <c r="H196" i="66"/>
  <c r="K196" i="66"/>
  <c r="L196" i="66"/>
  <c r="M196" i="66"/>
  <c r="N196" i="66"/>
  <c r="O196" i="66"/>
  <c r="P196" i="66"/>
  <c r="Q196" i="66"/>
  <c r="R196" i="66"/>
  <c r="S196" i="66"/>
  <c r="T196" i="66"/>
  <c r="U196" i="66"/>
  <c r="V196" i="66"/>
  <c r="W196" i="66"/>
  <c r="X196" i="66"/>
  <c r="Y196" i="66"/>
  <c r="Z196" i="66"/>
  <c r="AA196" i="66"/>
  <c r="AB196" i="66"/>
  <c r="DB196" i="66"/>
  <c r="DC196" i="66"/>
  <c r="DD196" i="66"/>
  <c r="DE196" i="66"/>
  <c r="DF196" i="66"/>
  <c r="DG196" i="66"/>
  <c r="DH196" i="66"/>
  <c r="DI196" i="66"/>
  <c r="DJ196" i="66"/>
  <c r="DK196" i="66"/>
  <c r="DL196" i="66"/>
  <c r="DM196" i="66"/>
  <c r="DS196" i="66"/>
  <c r="EC196" i="66"/>
  <c r="ED196" i="66"/>
  <c r="EE196" i="66"/>
  <c r="EF196" i="66"/>
  <c r="EG196" i="66"/>
  <c r="EH196" i="66"/>
  <c r="EI196" i="66"/>
  <c r="EJ196" i="66"/>
  <c r="EK196" i="66"/>
  <c r="FG196" i="66"/>
  <c r="FH196" i="66"/>
  <c r="H197" i="66"/>
  <c r="K197" i="66"/>
  <c r="L197" i="66"/>
  <c r="M197" i="66"/>
  <c r="N197" i="66"/>
  <c r="O197" i="66"/>
  <c r="P197" i="66"/>
  <c r="Q197" i="66"/>
  <c r="R197" i="66"/>
  <c r="S197" i="66"/>
  <c r="T197" i="66"/>
  <c r="U197" i="66"/>
  <c r="V197" i="66"/>
  <c r="W197" i="66"/>
  <c r="X197" i="66"/>
  <c r="Y197" i="66"/>
  <c r="Z197" i="66"/>
  <c r="AA197" i="66"/>
  <c r="AB197" i="66"/>
  <c r="DB197" i="66"/>
  <c r="DC197" i="66"/>
  <c r="DD197" i="66"/>
  <c r="DE197" i="66"/>
  <c r="DF197" i="66"/>
  <c r="DG197" i="66"/>
  <c r="DH197" i="66"/>
  <c r="DI197" i="66"/>
  <c r="DJ197" i="66"/>
  <c r="DK197" i="66"/>
  <c r="DL197" i="66"/>
  <c r="DM197" i="66"/>
  <c r="DS197" i="66"/>
  <c r="EC197" i="66"/>
  <c r="ED197" i="66"/>
  <c r="EE197" i="66"/>
  <c r="EF197" i="66"/>
  <c r="EG197" i="66"/>
  <c r="EH197" i="66"/>
  <c r="EI197" i="66"/>
  <c r="EJ197" i="66"/>
  <c r="EK197" i="66"/>
  <c r="FG197" i="66"/>
  <c r="FH197" i="66"/>
  <c r="H198" i="66"/>
  <c r="K198" i="66"/>
  <c r="L198" i="66"/>
  <c r="M198" i="66"/>
  <c r="N198" i="66"/>
  <c r="O198" i="66"/>
  <c r="P198" i="66"/>
  <c r="Q198" i="66"/>
  <c r="R198" i="66"/>
  <c r="S198" i="66"/>
  <c r="T198" i="66"/>
  <c r="U198" i="66"/>
  <c r="V198" i="66"/>
  <c r="W198" i="66"/>
  <c r="X198" i="66"/>
  <c r="Y198" i="66"/>
  <c r="Z198" i="66"/>
  <c r="AA198" i="66"/>
  <c r="AB198" i="66"/>
  <c r="DB198" i="66"/>
  <c r="DC198" i="66"/>
  <c r="DD198" i="66"/>
  <c r="DE198" i="66"/>
  <c r="DF198" i="66"/>
  <c r="DG198" i="66"/>
  <c r="DH198" i="66"/>
  <c r="DI198" i="66"/>
  <c r="DJ198" i="66"/>
  <c r="DK198" i="66"/>
  <c r="DL198" i="66"/>
  <c r="DM198" i="66"/>
  <c r="DS198" i="66"/>
  <c r="EC198" i="66"/>
  <c r="ED198" i="66"/>
  <c r="EE198" i="66"/>
  <c r="EF198" i="66"/>
  <c r="EG198" i="66"/>
  <c r="EH198" i="66"/>
  <c r="EJ198" i="66"/>
  <c r="FG198" i="66"/>
  <c r="FH198" i="66"/>
  <c r="H199" i="66"/>
  <c r="K199" i="66"/>
  <c r="L199" i="66"/>
  <c r="M199" i="66"/>
  <c r="N199" i="66"/>
  <c r="O199" i="66"/>
  <c r="P199" i="66"/>
  <c r="Q199" i="66"/>
  <c r="R199" i="66"/>
  <c r="S199" i="66"/>
  <c r="T199" i="66"/>
  <c r="U199" i="66"/>
  <c r="V199" i="66"/>
  <c r="W199" i="66"/>
  <c r="X199" i="66"/>
  <c r="Y199" i="66"/>
  <c r="Z199" i="66"/>
  <c r="AA199" i="66"/>
  <c r="AB199" i="66"/>
  <c r="DB199" i="66"/>
  <c r="DC199" i="66"/>
  <c r="DD199" i="66"/>
  <c r="DE199" i="66"/>
  <c r="DF199" i="66"/>
  <c r="DG199" i="66"/>
  <c r="DH199" i="66"/>
  <c r="DI199" i="66"/>
  <c r="DJ199" i="66"/>
  <c r="DK199" i="66"/>
  <c r="DL199" i="66"/>
  <c r="DM199" i="66"/>
  <c r="DS199" i="66"/>
  <c r="EC199" i="66"/>
  <c r="ED199" i="66"/>
  <c r="EE199" i="66"/>
  <c r="EF199" i="66"/>
  <c r="EG199" i="66"/>
  <c r="FG199" i="66"/>
  <c r="FH199" i="66"/>
  <c r="H200" i="66"/>
  <c r="K200" i="66"/>
  <c r="L200" i="66"/>
  <c r="M200" i="66"/>
  <c r="N200" i="66"/>
  <c r="O200" i="66"/>
  <c r="P200" i="66"/>
  <c r="Q200" i="66"/>
  <c r="R200" i="66"/>
  <c r="S200" i="66"/>
  <c r="T200" i="66"/>
  <c r="U200" i="66"/>
  <c r="V200" i="66"/>
  <c r="W200" i="66"/>
  <c r="X200" i="66"/>
  <c r="Y200" i="66"/>
  <c r="Z200" i="66"/>
  <c r="AA200" i="66"/>
  <c r="AB200" i="66"/>
  <c r="DB200" i="66"/>
  <c r="DC200" i="66"/>
  <c r="DD200" i="66"/>
  <c r="DE200" i="66"/>
  <c r="DF200" i="66"/>
  <c r="DG200" i="66"/>
  <c r="DH200" i="66"/>
  <c r="DI200" i="66"/>
  <c r="DJ200" i="66"/>
  <c r="DK200" i="66"/>
  <c r="DL200" i="66"/>
  <c r="DM200" i="66"/>
  <c r="DS200" i="66"/>
  <c r="EC200" i="66"/>
  <c r="ED200" i="66"/>
  <c r="EE200" i="66"/>
  <c r="EF200" i="66"/>
  <c r="EG200" i="66"/>
  <c r="EH200" i="66"/>
  <c r="EI200" i="66"/>
  <c r="EJ200" i="66"/>
  <c r="EK200" i="66"/>
  <c r="FG200" i="66"/>
  <c r="FH200" i="66"/>
  <c r="H201" i="66"/>
  <c r="K201" i="66"/>
  <c r="L201" i="66"/>
  <c r="M201" i="66"/>
  <c r="N201" i="66"/>
  <c r="O201" i="66"/>
  <c r="P201" i="66"/>
  <c r="Q201" i="66"/>
  <c r="R201" i="66"/>
  <c r="S201" i="66"/>
  <c r="T201" i="66"/>
  <c r="U201" i="66"/>
  <c r="V201" i="66"/>
  <c r="W201" i="66"/>
  <c r="X201" i="66"/>
  <c r="Y201" i="66"/>
  <c r="Z201" i="66"/>
  <c r="AA201" i="66"/>
  <c r="AB201" i="66"/>
  <c r="DB201" i="66"/>
  <c r="DC201" i="66"/>
  <c r="DD201" i="66"/>
  <c r="DE201" i="66"/>
  <c r="DF201" i="66"/>
  <c r="DG201" i="66"/>
  <c r="DH201" i="66"/>
  <c r="DI201" i="66"/>
  <c r="DJ201" i="66"/>
  <c r="DK201" i="66"/>
  <c r="DL201" i="66"/>
  <c r="DM201" i="66"/>
  <c r="DS201" i="66"/>
  <c r="EC201" i="66"/>
  <c r="ED201" i="66"/>
  <c r="EE201" i="66"/>
  <c r="EF201" i="66"/>
  <c r="EH201" i="66"/>
  <c r="FG201" i="66"/>
  <c r="FH201" i="66"/>
  <c r="H202" i="66"/>
  <c r="K202" i="66"/>
  <c r="L202" i="66"/>
  <c r="M202" i="66"/>
  <c r="N202" i="66"/>
  <c r="O202" i="66"/>
  <c r="P202" i="66"/>
  <c r="Q202" i="66"/>
  <c r="R202" i="66"/>
  <c r="S202" i="66"/>
  <c r="T202" i="66"/>
  <c r="U202" i="66"/>
  <c r="V202" i="66"/>
  <c r="W202" i="66"/>
  <c r="X202" i="66"/>
  <c r="Y202" i="66"/>
  <c r="Z202" i="66"/>
  <c r="AA202" i="66"/>
  <c r="AB202" i="66"/>
  <c r="DB202" i="66"/>
  <c r="DC202" i="66"/>
  <c r="DD202" i="66"/>
  <c r="DE202" i="66"/>
  <c r="DF202" i="66"/>
  <c r="DG202" i="66"/>
  <c r="DH202" i="66"/>
  <c r="DI202" i="66"/>
  <c r="DJ202" i="66"/>
  <c r="DK202" i="66"/>
  <c r="DL202" i="66"/>
  <c r="DM202" i="66"/>
  <c r="DS202" i="66"/>
  <c r="EC202" i="66"/>
  <c r="ED202" i="66"/>
  <c r="EE202" i="66"/>
  <c r="EF202" i="66"/>
  <c r="EG202" i="66"/>
  <c r="EH202" i="66"/>
  <c r="EI202" i="66"/>
  <c r="EJ202" i="66"/>
  <c r="EK202" i="66"/>
  <c r="FG202" i="66"/>
  <c r="FH202" i="66"/>
  <c r="H203" i="66"/>
  <c r="K203" i="66"/>
  <c r="L203" i="66"/>
  <c r="M203" i="66"/>
  <c r="N203" i="66"/>
  <c r="O203" i="66"/>
  <c r="P203" i="66"/>
  <c r="Q203" i="66"/>
  <c r="R203" i="66"/>
  <c r="S203" i="66"/>
  <c r="T203" i="66"/>
  <c r="U203" i="66"/>
  <c r="V203" i="66"/>
  <c r="W203" i="66"/>
  <c r="X203" i="66"/>
  <c r="Y203" i="66"/>
  <c r="Z203" i="66"/>
  <c r="AA203" i="66"/>
  <c r="AB203" i="66"/>
  <c r="DB203" i="66"/>
  <c r="DC203" i="66"/>
  <c r="DD203" i="66"/>
  <c r="DE203" i="66"/>
  <c r="DF203" i="66"/>
  <c r="DG203" i="66"/>
  <c r="DH203" i="66"/>
  <c r="DI203" i="66"/>
  <c r="DJ203" i="66"/>
  <c r="DK203" i="66"/>
  <c r="DL203" i="66"/>
  <c r="DM203" i="66"/>
  <c r="DS203" i="66"/>
  <c r="EC203" i="66"/>
  <c r="ED203" i="66"/>
  <c r="EE203" i="66"/>
  <c r="EF203" i="66"/>
  <c r="EG203" i="66"/>
  <c r="EH203" i="66"/>
  <c r="EJ203" i="66"/>
  <c r="EK203" i="66"/>
  <c r="FH203" i="66"/>
  <c r="H204" i="66"/>
  <c r="K204" i="66"/>
  <c r="L204" i="66"/>
  <c r="M204" i="66"/>
  <c r="N204" i="66"/>
  <c r="O204" i="66"/>
  <c r="P204" i="66"/>
  <c r="Q204" i="66"/>
  <c r="R204" i="66"/>
  <c r="S204" i="66"/>
  <c r="T204" i="66"/>
  <c r="U204" i="66"/>
  <c r="V204" i="66"/>
  <c r="W204" i="66"/>
  <c r="X204" i="66"/>
  <c r="Y204" i="66"/>
  <c r="Z204" i="66"/>
  <c r="AA204" i="66"/>
  <c r="AB204" i="66"/>
  <c r="DB204" i="66"/>
  <c r="DC204" i="66"/>
  <c r="DD204" i="66"/>
  <c r="DE204" i="66"/>
  <c r="DF204" i="66"/>
  <c r="DG204" i="66"/>
  <c r="DH204" i="66"/>
  <c r="DI204" i="66"/>
  <c r="DJ204" i="66"/>
  <c r="DK204" i="66"/>
  <c r="DL204" i="66"/>
  <c r="DM204" i="66"/>
  <c r="DS204" i="66"/>
  <c r="EC204" i="66"/>
  <c r="ED204" i="66"/>
  <c r="EE204" i="66"/>
  <c r="EF204" i="66"/>
  <c r="EG204" i="66"/>
  <c r="EJ204" i="66"/>
  <c r="FG204" i="66"/>
  <c r="FH204" i="66"/>
  <c r="H205" i="66"/>
  <c r="K205" i="66"/>
  <c r="L205" i="66"/>
  <c r="M205" i="66"/>
  <c r="N205" i="66"/>
  <c r="O205" i="66"/>
  <c r="P205" i="66"/>
  <c r="Q205" i="66"/>
  <c r="R205" i="66"/>
  <c r="S205" i="66"/>
  <c r="T205" i="66"/>
  <c r="U205" i="66"/>
  <c r="V205" i="66"/>
  <c r="W205" i="66"/>
  <c r="X205" i="66"/>
  <c r="Y205" i="66"/>
  <c r="Z205" i="66"/>
  <c r="AA205" i="66"/>
  <c r="AB205" i="66"/>
  <c r="DB205" i="66"/>
  <c r="DC205" i="66"/>
  <c r="DD205" i="66"/>
  <c r="DE205" i="66"/>
  <c r="DF205" i="66"/>
  <c r="DG205" i="66"/>
  <c r="DH205" i="66"/>
  <c r="DI205" i="66"/>
  <c r="DJ205" i="66"/>
  <c r="DK205" i="66"/>
  <c r="DL205" i="66"/>
  <c r="DM205" i="66"/>
  <c r="DS205" i="66"/>
  <c r="EC205" i="66"/>
  <c r="ED205" i="66"/>
  <c r="EE205" i="66"/>
  <c r="EF205" i="66"/>
  <c r="EG205" i="66"/>
  <c r="FG205" i="66"/>
  <c r="FH205" i="66"/>
  <c r="H206" i="66"/>
  <c r="K206" i="66"/>
  <c r="L206" i="66"/>
  <c r="M206" i="66"/>
  <c r="N206" i="66"/>
  <c r="O206" i="66"/>
  <c r="P206" i="66"/>
  <c r="Q206" i="66"/>
  <c r="R206" i="66"/>
  <c r="S206" i="66"/>
  <c r="T206" i="66"/>
  <c r="U206" i="66"/>
  <c r="V206" i="66"/>
  <c r="W206" i="66"/>
  <c r="X206" i="66"/>
  <c r="Y206" i="66"/>
  <c r="Z206" i="66"/>
  <c r="AA206" i="66"/>
  <c r="AB206" i="66"/>
  <c r="DB206" i="66"/>
  <c r="DC206" i="66"/>
  <c r="DD206" i="66"/>
  <c r="DE206" i="66"/>
  <c r="DF206" i="66"/>
  <c r="DG206" i="66"/>
  <c r="DH206" i="66"/>
  <c r="DI206" i="66"/>
  <c r="DJ206" i="66"/>
  <c r="DK206" i="66"/>
  <c r="DL206" i="66"/>
  <c r="DM206" i="66"/>
  <c r="DS206" i="66"/>
  <c r="EC206" i="66"/>
  <c r="ED206" i="66"/>
  <c r="EE206" i="66"/>
  <c r="EF206" i="66"/>
  <c r="EG206" i="66"/>
  <c r="EH206" i="66"/>
  <c r="EI206" i="66"/>
  <c r="EJ206" i="66"/>
  <c r="FG206" i="66"/>
  <c r="FH206" i="66"/>
  <c r="H207" i="66"/>
  <c r="K207" i="66"/>
  <c r="L207" i="66"/>
  <c r="M207" i="66"/>
  <c r="N207" i="66"/>
  <c r="O207" i="66"/>
  <c r="P207" i="66"/>
  <c r="Q207" i="66"/>
  <c r="R207" i="66"/>
  <c r="S207" i="66"/>
  <c r="T207" i="66"/>
  <c r="U207" i="66"/>
  <c r="V207" i="66"/>
  <c r="W207" i="66"/>
  <c r="X207" i="66"/>
  <c r="Y207" i="66"/>
  <c r="Z207" i="66"/>
  <c r="AA207" i="66"/>
  <c r="AB207" i="66"/>
  <c r="DB207" i="66"/>
  <c r="DC207" i="66"/>
  <c r="DD207" i="66"/>
  <c r="DE207" i="66"/>
  <c r="DF207" i="66"/>
  <c r="DG207" i="66"/>
  <c r="DH207" i="66"/>
  <c r="DI207" i="66"/>
  <c r="DJ207" i="66"/>
  <c r="DK207" i="66"/>
  <c r="DL207" i="66"/>
  <c r="DM207" i="66"/>
  <c r="DS207" i="66"/>
  <c r="EC207" i="66"/>
  <c r="ED207" i="66"/>
  <c r="EE207" i="66"/>
  <c r="EF207" i="66"/>
  <c r="EG207" i="66"/>
  <c r="FG207" i="66"/>
  <c r="FH207" i="66"/>
  <c r="H208" i="66"/>
  <c r="K208" i="66"/>
  <c r="L208" i="66"/>
  <c r="M208" i="66"/>
  <c r="N208" i="66"/>
  <c r="O208" i="66"/>
  <c r="P208" i="66"/>
  <c r="Q208" i="66"/>
  <c r="R208" i="66"/>
  <c r="S208" i="66"/>
  <c r="T208" i="66"/>
  <c r="U208" i="66"/>
  <c r="V208" i="66"/>
  <c r="W208" i="66"/>
  <c r="X208" i="66"/>
  <c r="Y208" i="66"/>
  <c r="Z208" i="66"/>
  <c r="AA208" i="66"/>
  <c r="AB208" i="66"/>
  <c r="DB208" i="66"/>
  <c r="DC208" i="66"/>
  <c r="DD208" i="66"/>
  <c r="DE208" i="66"/>
  <c r="DF208" i="66"/>
  <c r="DG208" i="66"/>
  <c r="DH208" i="66"/>
  <c r="DI208" i="66"/>
  <c r="DJ208" i="66"/>
  <c r="DK208" i="66"/>
  <c r="DL208" i="66"/>
  <c r="DM208" i="66"/>
  <c r="DS208" i="66"/>
  <c r="EC208" i="66"/>
  <c r="ED208" i="66"/>
  <c r="EE208" i="66"/>
  <c r="EF208" i="66"/>
  <c r="EG208" i="66"/>
  <c r="EH208" i="66"/>
  <c r="FG208" i="66"/>
  <c r="FH208" i="66"/>
  <c r="H209" i="66"/>
  <c r="K209" i="66"/>
  <c r="L209" i="66"/>
  <c r="M209" i="66"/>
  <c r="N209" i="66"/>
  <c r="O209" i="66"/>
  <c r="P209" i="66"/>
  <c r="Q209" i="66"/>
  <c r="R209" i="66"/>
  <c r="S209" i="66"/>
  <c r="T209" i="66"/>
  <c r="U209" i="66"/>
  <c r="V209" i="66"/>
  <c r="W209" i="66"/>
  <c r="X209" i="66"/>
  <c r="Y209" i="66"/>
  <c r="Z209" i="66"/>
  <c r="AA209" i="66"/>
  <c r="AB209" i="66"/>
  <c r="DB209" i="66"/>
  <c r="DC209" i="66"/>
  <c r="DD209" i="66"/>
  <c r="DE209" i="66"/>
  <c r="DF209" i="66"/>
  <c r="DG209" i="66"/>
  <c r="DH209" i="66"/>
  <c r="DI209" i="66"/>
  <c r="DJ209" i="66"/>
  <c r="DK209" i="66"/>
  <c r="DL209" i="66"/>
  <c r="DM209" i="66"/>
  <c r="DS209" i="66"/>
  <c r="EC209" i="66"/>
  <c r="ED209" i="66"/>
  <c r="EE209" i="66"/>
  <c r="EF209" i="66"/>
  <c r="EG209" i="66"/>
  <c r="EH209" i="66"/>
  <c r="EI209" i="66"/>
  <c r="FG209" i="66"/>
  <c r="FH209" i="66"/>
  <c r="H210" i="66"/>
  <c r="K210" i="66"/>
  <c r="L210" i="66"/>
  <c r="M210" i="66"/>
  <c r="N210" i="66"/>
  <c r="O210" i="66"/>
  <c r="P210" i="66"/>
  <c r="Q210" i="66"/>
  <c r="R210" i="66"/>
  <c r="S210" i="66"/>
  <c r="T210" i="66"/>
  <c r="U210" i="66"/>
  <c r="V210" i="66"/>
  <c r="W210" i="66"/>
  <c r="X210" i="66"/>
  <c r="Y210" i="66"/>
  <c r="Z210" i="66"/>
  <c r="AA210" i="66"/>
  <c r="AB210" i="66"/>
  <c r="DB210" i="66"/>
  <c r="DC210" i="66"/>
  <c r="DD210" i="66"/>
  <c r="DE210" i="66"/>
  <c r="DF210" i="66"/>
  <c r="DG210" i="66"/>
  <c r="DH210" i="66"/>
  <c r="DI210" i="66"/>
  <c r="DJ210" i="66"/>
  <c r="DK210" i="66"/>
  <c r="DL210" i="66"/>
  <c r="DM210" i="66"/>
  <c r="DS210" i="66"/>
  <c r="EC210" i="66"/>
  <c r="ED210" i="66"/>
  <c r="EE210" i="66"/>
  <c r="EF210" i="66"/>
  <c r="EG210" i="66"/>
  <c r="FG210" i="66"/>
  <c r="FH210" i="66"/>
  <c r="H211" i="66"/>
  <c r="K211" i="66"/>
  <c r="L211" i="66"/>
  <c r="M211" i="66"/>
  <c r="N211" i="66"/>
  <c r="O211" i="66"/>
  <c r="P211" i="66"/>
  <c r="Q211" i="66"/>
  <c r="R211" i="66"/>
  <c r="S211" i="66"/>
  <c r="T211" i="66"/>
  <c r="U211" i="66"/>
  <c r="V211" i="66"/>
  <c r="W211" i="66"/>
  <c r="X211" i="66"/>
  <c r="Y211" i="66"/>
  <c r="Z211" i="66"/>
  <c r="AA211" i="66"/>
  <c r="AB211" i="66"/>
  <c r="DB211" i="66"/>
  <c r="DC211" i="66"/>
  <c r="DD211" i="66"/>
  <c r="DE211" i="66"/>
  <c r="DF211" i="66"/>
  <c r="DG211" i="66"/>
  <c r="DH211" i="66"/>
  <c r="DI211" i="66"/>
  <c r="DJ211" i="66"/>
  <c r="DK211" i="66"/>
  <c r="DL211" i="66"/>
  <c r="DM211" i="66"/>
  <c r="DS211" i="66"/>
  <c r="EC211" i="66"/>
  <c r="ED211" i="66"/>
  <c r="EE211" i="66"/>
  <c r="EF211" i="66"/>
  <c r="EG211" i="66"/>
  <c r="EH211" i="66"/>
  <c r="EI211" i="66"/>
  <c r="EJ211" i="66"/>
  <c r="FG211" i="66"/>
  <c r="FH211" i="66"/>
  <c r="H212" i="66"/>
  <c r="K212" i="66"/>
  <c r="L212" i="66"/>
  <c r="M212" i="66"/>
  <c r="N212" i="66"/>
  <c r="O212" i="66"/>
  <c r="P212" i="66"/>
  <c r="Q212" i="66"/>
  <c r="R212" i="66"/>
  <c r="S212" i="66"/>
  <c r="T212" i="66"/>
  <c r="U212" i="66"/>
  <c r="V212" i="66"/>
  <c r="W212" i="66"/>
  <c r="X212" i="66"/>
  <c r="Y212" i="66"/>
  <c r="Z212" i="66"/>
  <c r="AA212" i="66"/>
  <c r="AB212" i="66"/>
  <c r="DB212" i="66"/>
  <c r="DC212" i="66"/>
  <c r="DD212" i="66"/>
  <c r="DE212" i="66"/>
  <c r="DF212" i="66"/>
  <c r="DG212" i="66"/>
  <c r="DH212" i="66"/>
  <c r="DI212" i="66"/>
  <c r="DJ212" i="66"/>
  <c r="DK212" i="66"/>
  <c r="DL212" i="66"/>
  <c r="DM212" i="66"/>
  <c r="DS212" i="66"/>
  <c r="EC212" i="66"/>
  <c r="ED212" i="66"/>
  <c r="EE212" i="66"/>
  <c r="EF212" i="66"/>
  <c r="EG212" i="66"/>
  <c r="FG212" i="66"/>
  <c r="FH212" i="66"/>
  <c r="H213" i="66"/>
  <c r="K213" i="66"/>
  <c r="L213" i="66"/>
  <c r="M213" i="66"/>
  <c r="N213" i="66"/>
  <c r="O213" i="66"/>
  <c r="P213" i="66"/>
  <c r="Q213" i="66"/>
  <c r="R213" i="66"/>
  <c r="S213" i="66"/>
  <c r="T213" i="66"/>
  <c r="U213" i="66"/>
  <c r="V213" i="66"/>
  <c r="W213" i="66"/>
  <c r="X213" i="66"/>
  <c r="Y213" i="66"/>
  <c r="Z213" i="66"/>
  <c r="AA213" i="66"/>
  <c r="AB213" i="66"/>
  <c r="DB213" i="66"/>
  <c r="DC213" i="66"/>
  <c r="DD213" i="66"/>
  <c r="DE213" i="66"/>
  <c r="DF213" i="66"/>
  <c r="DG213" i="66"/>
  <c r="DH213" i="66"/>
  <c r="DI213" i="66"/>
  <c r="DJ213" i="66"/>
  <c r="DK213" i="66"/>
  <c r="DL213" i="66"/>
  <c r="DM213" i="66"/>
  <c r="DS213" i="66"/>
  <c r="EC213" i="66"/>
  <c r="ED213" i="66"/>
  <c r="EE213" i="66"/>
  <c r="EF213" i="66"/>
  <c r="EG213" i="66"/>
  <c r="EH213" i="66"/>
  <c r="FG213" i="66"/>
  <c r="FH213" i="66"/>
  <c r="H214" i="66"/>
  <c r="K214" i="66"/>
  <c r="L214" i="66"/>
  <c r="M214" i="66"/>
  <c r="N214" i="66"/>
  <c r="O214" i="66"/>
  <c r="P214" i="66"/>
  <c r="Q214" i="66"/>
  <c r="R214" i="66"/>
  <c r="S214" i="66"/>
  <c r="T214" i="66"/>
  <c r="U214" i="66"/>
  <c r="V214" i="66"/>
  <c r="W214" i="66"/>
  <c r="X214" i="66"/>
  <c r="Y214" i="66"/>
  <c r="Z214" i="66"/>
  <c r="AA214" i="66"/>
  <c r="AB214" i="66"/>
  <c r="DB214" i="66"/>
  <c r="DC214" i="66"/>
  <c r="DD214" i="66"/>
  <c r="DE214" i="66"/>
  <c r="DF214" i="66"/>
  <c r="DG214" i="66"/>
  <c r="DH214" i="66"/>
  <c r="DI214" i="66"/>
  <c r="DJ214" i="66"/>
  <c r="DK214" i="66"/>
  <c r="DL214" i="66"/>
  <c r="DS214" i="66"/>
  <c r="EC214" i="66"/>
  <c r="ED214" i="66"/>
  <c r="EE214" i="66"/>
  <c r="EF214" i="66"/>
  <c r="EJ214" i="66"/>
  <c r="FG214" i="66"/>
  <c r="FH214" i="66"/>
  <c r="H215" i="66"/>
  <c r="K215" i="66"/>
  <c r="L215" i="66"/>
  <c r="M215" i="66"/>
  <c r="N215" i="66"/>
  <c r="O215" i="66"/>
  <c r="P215" i="66"/>
  <c r="Q215" i="66"/>
  <c r="R215" i="66"/>
  <c r="S215" i="66"/>
  <c r="T215" i="66"/>
  <c r="U215" i="66"/>
  <c r="V215" i="66"/>
  <c r="W215" i="66"/>
  <c r="X215" i="66"/>
  <c r="Y215" i="66"/>
  <c r="Z215" i="66"/>
  <c r="AA215" i="66"/>
  <c r="AB215" i="66"/>
  <c r="DB215" i="66"/>
  <c r="DC215" i="66"/>
  <c r="DD215" i="66"/>
  <c r="DE215" i="66"/>
  <c r="DF215" i="66"/>
  <c r="DG215" i="66"/>
  <c r="DH215" i="66"/>
  <c r="DI215" i="66"/>
  <c r="DJ215" i="66"/>
  <c r="DK215" i="66"/>
  <c r="DL215" i="66"/>
  <c r="DM215" i="66"/>
  <c r="DS215" i="66"/>
  <c r="EC215" i="66"/>
  <c r="ED215" i="66"/>
  <c r="EE215" i="66"/>
  <c r="EF215" i="66"/>
  <c r="EG215" i="66"/>
  <c r="EH215" i="66"/>
  <c r="FG215" i="66"/>
  <c r="FH215" i="66"/>
  <c r="H216" i="66"/>
  <c r="K216" i="66"/>
  <c r="L216" i="66"/>
  <c r="M216" i="66"/>
  <c r="N216" i="66"/>
  <c r="O216" i="66"/>
  <c r="P216" i="66"/>
  <c r="Q216" i="66"/>
  <c r="R216" i="66"/>
  <c r="S216" i="66"/>
  <c r="T216" i="66"/>
  <c r="U216" i="66"/>
  <c r="V216" i="66"/>
  <c r="W216" i="66"/>
  <c r="X216" i="66"/>
  <c r="Y216" i="66"/>
  <c r="Z216" i="66"/>
  <c r="AA216" i="66"/>
  <c r="AB216" i="66"/>
  <c r="DB216" i="66"/>
  <c r="DC216" i="66"/>
  <c r="DD216" i="66"/>
  <c r="DE216" i="66"/>
  <c r="DF216" i="66"/>
  <c r="DG216" i="66"/>
  <c r="DH216" i="66"/>
  <c r="DI216" i="66"/>
  <c r="DJ216" i="66"/>
  <c r="DK216" i="66"/>
  <c r="DL216" i="66"/>
  <c r="DM216" i="66"/>
  <c r="DS216" i="66"/>
  <c r="EC216" i="66"/>
  <c r="ED216" i="66"/>
  <c r="EE216" i="66"/>
  <c r="EF216" i="66"/>
  <c r="EG216" i="66"/>
  <c r="EI216" i="66"/>
  <c r="EJ216" i="66"/>
  <c r="EK216" i="66"/>
  <c r="FG216" i="66"/>
  <c r="FH216" i="66"/>
  <c r="H217" i="66"/>
  <c r="K217" i="66"/>
  <c r="L217" i="66"/>
  <c r="M217" i="66"/>
  <c r="N217" i="66"/>
  <c r="O217" i="66"/>
  <c r="P217" i="66"/>
  <c r="Q217" i="66"/>
  <c r="R217" i="66"/>
  <c r="S217" i="66"/>
  <c r="T217" i="66"/>
  <c r="U217" i="66"/>
  <c r="V217" i="66"/>
  <c r="W217" i="66"/>
  <c r="X217" i="66"/>
  <c r="Y217" i="66"/>
  <c r="Z217" i="66"/>
  <c r="AA217" i="66"/>
  <c r="AB217" i="66"/>
  <c r="DB217" i="66"/>
  <c r="DC217" i="66"/>
  <c r="DD217" i="66"/>
  <c r="DE217" i="66"/>
  <c r="DF217" i="66"/>
  <c r="DG217" i="66"/>
  <c r="DH217" i="66"/>
  <c r="DI217" i="66"/>
  <c r="DJ217" i="66"/>
  <c r="DK217" i="66"/>
  <c r="DL217" i="66"/>
  <c r="DM217" i="66"/>
  <c r="DS217" i="66"/>
  <c r="EC217" i="66"/>
  <c r="ED217" i="66"/>
  <c r="EE217" i="66"/>
  <c r="EF217" i="66"/>
  <c r="EG217" i="66"/>
  <c r="EH217" i="66"/>
  <c r="EI217" i="66"/>
  <c r="FG217" i="66"/>
  <c r="FH217" i="66"/>
  <c r="H218" i="66"/>
  <c r="K218" i="66"/>
  <c r="L218" i="66"/>
  <c r="M218" i="66"/>
  <c r="N218" i="66"/>
  <c r="O218" i="66"/>
  <c r="P218" i="66"/>
  <c r="Q218" i="66"/>
  <c r="R218" i="66"/>
  <c r="S218" i="66"/>
  <c r="T218" i="66"/>
  <c r="U218" i="66"/>
  <c r="V218" i="66"/>
  <c r="W218" i="66"/>
  <c r="X218" i="66"/>
  <c r="Y218" i="66"/>
  <c r="Z218" i="66"/>
  <c r="AA218" i="66"/>
  <c r="AB218" i="66"/>
  <c r="DB218" i="66"/>
  <c r="DC218" i="66"/>
  <c r="DD218" i="66"/>
  <c r="DE218" i="66"/>
  <c r="DF218" i="66"/>
  <c r="DG218" i="66"/>
  <c r="DH218" i="66"/>
  <c r="DS218" i="66"/>
  <c r="FG218" i="66"/>
  <c r="H219" i="66"/>
  <c r="K219" i="66"/>
  <c r="L219" i="66"/>
  <c r="M219" i="66"/>
  <c r="N219" i="66"/>
  <c r="O219" i="66"/>
  <c r="P219" i="66"/>
  <c r="Q219" i="66"/>
  <c r="R219" i="66"/>
  <c r="S219" i="66"/>
  <c r="T219" i="66"/>
  <c r="U219" i="66"/>
  <c r="V219" i="66"/>
  <c r="W219" i="66"/>
  <c r="X219" i="66"/>
  <c r="Y219" i="66"/>
  <c r="Z219" i="66"/>
  <c r="AA219" i="66"/>
  <c r="AB219" i="66"/>
  <c r="DB219" i="66"/>
  <c r="DC219" i="66"/>
  <c r="DD219" i="66"/>
  <c r="DE219" i="66"/>
  <c r="DF219" i="66"/>
  <c r="DG219" i="66"/>
  <c r="DH219" i="66"/>
  <c r="DS219" i="66"/>
  <c r="FG219" i="66"/>
  <c r="H220" i="66"/>
  <c r="K220" i="66"/>
  <c r="L220" i="66"/>
  <c r="M220" i="66"/>
  <c r="N220" i="66"/>
  <c r="O220" i="66"/>
  <c r="P220" i="66"/>
  <c r="Q220" i="66"/>
  <c r="R220" i="66"/>
  <c r="S220" i="66"/>
  <c r="T220" i="66"/>
  <c r="U220" i="66"/>
  <c r="V220" i="66"/>
  <c r="W220" i="66"/>
  <c r="X220" i="66"/>
  <c r="Y220" i="66"/>
  <c r="Z220" i="66"/>
  <c r="AA220" i="66"/>
  <c r="AB220" i="66"/>
  <c r="DB220" i="66"/>
  <c r="DC220" i="66"/>
  <c r="DD220" i="66"/>
  <c r="DE220" i="66"/>
  <c r="DF220" i="66"/>
  <c r="DG220" i="66"/>
  <c r="DH220" i="66"/>
  <c r="DS220" i="66"/>
  <c r="FG220" i="66"/>
  <c r="FH220" i="66"/>
  <c r="H221" i="66"/>
  <c r="K221" i="66"/>
  <c r="L221" i="66"/>
  <c r="M221" i="66"/>
  <c r="N221" i="66"/>
  <c r="O221" i="66"/>
  <c r="P221" i="66"/>
  <c r="Q221" i="66"/>
  <c r="R221" i="66"/>
  <c r="S221" i="66"/>
  <c r="T221" i="66"/>
  <c r="U221" i="66"/>
  <c r="V221" i="66"/>
  <c r="W221" i="66"/>
  <c r="X221" i="66"/>
  <c r="Y221" i="66"/>
  <c r="Z221" i="66"/>
  <c r="AA221" i="66"/>
  <c r="AB221" i="66"/>
  <c r="DB221" i="66"/>
  <c r="DC221" i="66"/>
  <c r="DD221" i="66"/>
  <c r="DE221" i="66"/>
  <c r="DF221" i="66"/>
  <c r="DG221" i="66"/>
  <c r="DH221" i="66"/>
  <c r="DI221" i="66"/>
  <c r="DJ221" i="66"/>
  <c r="DK221" i="66"/>
  <c r="DL221" i="66"/>
  <c r="DM221" i="66"/>
  <c r="DS221" i="66"/>
  <c r="EC221" i="66"/>
  <c r="ED221" i="66"/>
  <c r="EE221" i="66"/>
  <c r="EF221" i="66"/>
  <c r="EG221" i="66"/>
  <c r="FG221" i="66"/>
  <c r="FH221" i="66"/>
  <c r="H222" i="66"/>
  <c r="K222" i="66"/>
  <c r="L222" i="66"/>
  <c r="M222" i="66"/>
  <c r="N222" i="66"/>
  <c r="O222" i="66"/>
  <c r="P222" i="66"/>
  <c r="Q222" i="66"/>
  <c r="R222" i="66"/>
  <c r="S222" i="66"/>
  <c r="T222" i="66"/>
  <c r="U222" i="66"/>
  <c r="V222" i="66"/>
  <c r="W222" i="66"/>
  <c r="X222" i="66"/>
  <c r="Y222" i="66"/>
  <c r="Z222" i="66"/>
  <c r="AA222" i="66"/>
  <c r="AB222" i="66"/>
  <c r="DB222" i="66"/>
  <c r="DC222" i="66"/>
  <c r="DD222" i="66"/>
  <c r="DE222" i="66"/>
  <c r="DF222" i="66"/>
  <c r="DG222" i="66"/>
  <c r="DH222" i="66"/>
  <c r="DI222" i="66"/>
  <c r="DJ222" i="66"/>
  <c r="DK222" i="66"/>
  <c r="DL222" i="66"/>
  <c r="DM222" i="66"/>
  <c r="DS222" i="66"/>
  <c r="EC222" i="66"/>
  <c r="ED222" i="66"/>
  <c r="EE222" i="66"/>
  <c r="EF222" i="66"/>
  <c r="EG222" i="66"/>
  <c r="FG222" i="66"/>
  <c r="H223" i="66"/>
  <c r="K223" i="66"/>
  <c r="L223" i="66"/>
  <c r="M223" i="66"/>
  <c r="N223" i="66"/>
  <c r="O223" i="66"/>
  <c r="P223" i="66"/>
  <c r="Q223" i="66"/>
  <c r="R223" i="66"/>
  <c r="S223" i="66"/>
  <c r="T223" i="66"/>
  <c r="U223" i="66"/>
  <c r="V223" i="66"/>
  <c r="W223" i="66"/>
  <c r="X223" i="66"/>
  <c r="Y223" i="66"/>
  <c r="Z223" i="66"/>
  <c r="AA223" i="66"/>
  <c r="AB223" i="66"/>
  <c r="DB223" i="66"/>
  <c r="DC223" i="66"/>
  <c r="DD223" i="66"/>
  <c r="DE223" i="66"/>
  <c r="DF223" i="66"/>
  <c r="DG223" i="66"/>
  <c r="DH223" i="66"/>
  <c r="DI223" i="66"/>
  <c r="DJ223" i="66"/>
  <c r="DK223" i="66"/>
  <c r="DL223" i="66"/>
  <c r="DM223" i="66"/>
  <c r="DS223" i="66"/>
  <c r="EC223" i="66"/>
  <c r="ED223" i="66"/>
  <c r="EE223" i="66"/>
  <c r="EF223" i="66"/>
  <c r="EG223" i="66"/>
  <c r="FG223" i="66"/>
  <c r="FH223" i="66"/>
  <c r="H224" i="66"/>
  <c r="K224" i="66"/>
  <c r="L224" i="66"/>
  <c r="M224" i="66"/>
  <c r="N224" i="66"/>
  <c r="O224" i="66"/>
  <c r="P224" i="66"/>
  <c r="Q224" i="66"/>
  <c r="R224" i="66"/>
  <c r="S224" i="66"/>
  <c r="T224" i="66"/>
  <c r="U224" i="66"/>
  <c r="V224" i="66"/>
  <c r="W224" i="66"/>
  <c r="X224" i="66"/>
  <c r="Y224" i="66"/>
  <c r="Z224" i="66"/>
  <c r="AA224" i="66"/>
  <c r="AB224" i="66"/>
  <c r="DB224" i="66"/>
  <c r="DC224" i="66"/>
  <c r="DD224" i="66"/>
  <c r="DE224" i="66"/>
  <c r="DF224" i="66"/>
  <c r="DG224" i="66"/>
  <c r="DH224" i="66"/>
  <c r="DI224" i="66"/>
  <c r="DJ224" i="66"/>
  <c r="DK224" i="66"/>
  <c r="DL224" i="66"/>
  <c r="DS224" i="66"/>
  <c r="EC224" i="66"/>
  <c r="ED224" i="66"/>
  <c r="EE224" i="66"/>
  <c r="FH224" i="66"/>
  <c r="H225" i="66"/>
  <c r="K225" i="66"/>
  <c r="L225" i="66"/>
  <c r="M225" i="66"/>
  <c r="N225" i="66"/>
  <c r="O225" i="66"/>
  <c r="P225" i="66"/>
  <c r="Q225" i="66"/>
  <c r="R225" i="66"/>
  <c r="S225" i="66"/>
  <c r="T225" i="66"/>
  <c r="U225" i="66"/>
  <c r="V225" i="66"/>
  <c r="W225" i="66"/>
  <c r="X225" i="66"/>
  <c r="Y225" i="66"/>
  <c r="Z225" i="66"/>
  <c r="AA225" i="66"/>
  <c r="AB225" i="66"/>
  <c r="DB225" i="66"/>
  <c r="DC225" i="66"/>
  <c r="DD225" i="66"/>
  <c r="DE225" i="66"/>
  <c r="DF225" i="66"/>
  <c r="DG225" i="66"/>
  <c r="DH225" i="66"/>
  <c r="DI225" i="66"/>
  <c r="DJ225" i="66"/>
  <c r="DK225" i="66"/>
  <c r="DL225" i="66"/>
  <c r="DM225" i="66"/>
  <c r="DS225" i="66"/>
  <c r="EC225" i="66"/>
  <c r="ED225" i="66"/>
  <c r="EE225" i="66"/>
  <c r="EF225" i="66"/>
  <c r="EG225" i="66"/>
  <c r="EH225" i="66"/>
  <c r="EI225" i="66"/>
  <c r="EJ225" i="66"/>
  <c r="FG225" i="66"/>
  <c r="FH225" i="66"/>
  <c r="H226" i="66"/>
  <c r="K226" i="66"/>
  <c r="L226" i="66"/>
  <c r="M226" i="66"/>
  <c r="N226" i="66"/>
  <c r="O226" i="66"/>
  <c r="P226" i="66"/>
  <c r="Q226" i="66"/>
  <c r="R226" i="66"/>
  <c r="S226" i="66"/>
  <c r="T226" i="66"/>
  <c r="U226" i="66"/>
  <c r="V226" i="66"/>
  <c r="W226" i="66"/>
  <c r="X226" i="66"/>
  <c r="Y226" i="66"/>
  <c r="Z226" i="66"/>
  <c r="AA226" i="66"/>
  <c r="AB226" i="66"/>
  <c r="DB226" i="66"/>
  <c r="DC226" i="66"/>
  <c r="DD226" i="66"/>
  <c r="DE226" i="66"/>
  <c r="DF226" i="66"/>
  <c r="DG226" i="66"/>
  <c r="DH226" i="66"/>
  <c r="DI226" i="66"/>
  <c r="DJ226" i="66"/>
  <c r="DK226" i="66"/>
  <c r="DL226" i="66"/>
  <c r="DM226" i="66"/>
  <c r="DS226" i="66"/>
  <c r="EC226" i="66"/>
  <c r="ED226" i="66"/>
  <c r="EE226" i="66"/>
  <c r="EF226" i="66"/>
  <c r="EG226" i="66"/>
  <c r="EH226" i="66"/>
  <c r="FG226" i="66"/>
  <c r="FH226" i="66"/>
  <c r="H227" i="66"/>
  <c r="K227" i="66"/>
  <c r="L227" i="66"/>
  <c r="M227" i="66"/>
  <c r="N227" i="66"/>
  <c r="O227" i="66"/>
  <c r="P227" i="66"/>
  <c r="Q227" i="66"/>
  <c r="R227" i="66"/>
  <c r="S227" i="66"/>
  <c r="T227" i="66"/>
  <c r="U227" i="66"/>
  <c r="V227" i="66"/>
  <c r="W227" i="66"/>
  <c r="X227" i="66"/>
  <c r="Y227" i="66"/>
  <c r="Z227" i="66"/>
  <c r="AA227" i="66"/>
  <c r="AB227" i="66"/>
  <c r="DB227" i="66"/>
  <c r="DC227" i="66"/>
  <c r="DD227" i="66"/>
  <c r="DE227" i="66"/>
  <c r="DF227" i="66"/>
  <c r="DG227" i="66"/>
  <c r="DH227" i="66"/>
  <c r="DI227" i="66"/>
  <c r="DJ227" i="66"/>
  <c r="DK227" i="66"/>
  <c r="DL227" i="66"/>
  <c r="DM227" i="66"/>
  <c r="DS227" i="66"/>
  <c r="EC227" i="66"/>
  <c r="ED227" i="66"/>
  <c r="EE227" i="66"/>
  <c r="EF227" i="66"/>
  <c r="EG227" i="66"/>
  <c r="FG227" i="66"/>
  <c r="FH227" i="66"/>
  <c r="H228" i="66"/>
  <c r="K228" i="66"/>
  <c r="L228" i="66"/>
  <c r="M228" i="66"/>
  <c r="N228" i="66"/>
  <c r="O228" i="66"/>
  <c r="P228" i="66"/>
  <c r="Q228" i="66"/>
  <c r="R228" i="66"/>
  <c r="S228" i="66"/>
  <c r="T228" i="66"/>
  <c r="U228" i="66"/>
  <c r="V228" i="66"/>
  <c r="W228" i="66"/>
  <c r="X228" i="66"/>
  <c r="Y228" i="66"/>
  <c r="Z228" i="66"/>
  <c r="AA228" i="66"/>
  <c r="AB228" i="66"/>
  <c r="DB228" i="66"/>
  <c r="DC228" i="66"/>
  <c r="DD228" i="66"/>
  <c r="DE228" i="66"/>
  <c r="DF228" i="66"/>
  <c r="DG228" i="66"/>
  <c r="DH228" i="66"/>
  <c r="DI228" i="66"/>
  <c r="DJ228" i="66"/>
  <c r="DK228" i="66"/>
  <c r="DL228" i="66"/>
  <c r="DM228" i="66"/>
  <c r="DS228" i="66"/>
  <c r="EC228" i="66"/>
  <c r="ED228" i="66"/>
  <c r="EE228" i="66"/>
  <c r="EF228" i="66"/>
  <c r="EG228" i="66"/>
  <c r="EI228" i="66"/>
  <c r="EJ228" i="66"/>
  <c r="FG228" i="66"/>
  <c r="FH228" i="66"/>
  <c r="H229" i="66"/>
  <c r="K229" i="66"/>
  <c r="L229" i="66"/>
  <c r="M229" i="66"/>
  <c r="N229" i="66"/>
  <c r="O229" i="66"/>
  <c r="P229" i="66"/>
  <c r="Q229" i="66"/>
  <c r="R229" i="66"/>
  <c r="S229" i="66"/>
  <c r="T229" i="66"/>
  <c r="U229" i="66"/>
  <c r="V229" i="66"/>
  <c r="W229" i="66"/>
  <c r="X229" i="66"/>
  <c r="Y229" i="66"/>
  <c r="Z229" i="66"/>
  <c r="AA229" i="66"/>
  <c r="AB229" i="66"/>
  <c r="DB229" i="66"/>
  <c r="DC229" i="66"/>
  <c r="DD229" i="66"/>
  <c r="DE229" i="66"/>
  <c r="DF229" i="66"/>
  <c r="DG229" i="66"/>
  <c r="DH229" i="66"/>
  <c r="DI229" i="66"/>
  <c r="DJ229" i="66"/>
  <c r="DK229" i="66"/>
  <c r="DL229" i="66"/>
  <c r="DM229" i="66"/>
  <c r="DS229" i="66"/>
  <c r="EC229" i="66"/>
  <c r="ED229" i="66"/>
  <c r="EE229" i="66"/>
  <c r="EF229" i="66"/>
  <c r="FG229" i="66"/>
  <c r="FH229" i="66"/>
  <c r="H230" i="66"/>
  <c r="K230" i="66"/>
  <c r="L230" i="66"/>
  <c r="M230" i="66"/>
  <c r="N230" i="66"/>
  <c r="O230" i="66"/>
  <c r="P230" i="66"/>
  <c r="Q230" i="66"/>
  <c r="R230" i="66"/>
  <c r="S230" i="66"/>
  <c r="T230" i="66"/>
  <c r="U230" i="66"/>
  <c r="V230" i="66"/>
  <c r="W230" i="66"/>
  <c r="X230" i="66"/>
  <c r="Y230" i="66"/>
  <c r="Z230" i="66"/>
  <c r="AA230" i="66"/>
  <c r="AB230" i="66"/>
  <c r="DB230" i="66"/>
  <c r="DC230" i="66"/>
  <c r="DD230" i="66"/>
  <c r="DE230" i="66"/>
  <c r="DF230" i="66"/>
  <c r="DG230" i="66"/>
  <c r="DH230" i="66"/>
  <c r="DI230" i="66"/>
  <c r="DJ230" i="66"/>
  <c r="DK230" i="66"/>
  <c r="DL230" i="66"/>
  <c r="DM230" i="66"/>
  <c r="DS230" i="66"/>
  <c r="EC230" i="66"/>
  <c r="ED230" i="66"/>
  <c r="EE230" i="66"/>
  <c r="EF230" i="66"/>
  <c r="FG230" i="66"/>
  <c r="FH230" i="66"/>
  <c r="H231" i="66"/>
  <c r="K231" i="66"/>
  <c r="L231" i="66"/>
  <c r="M231" i="66"/>
  <c r="N231" i="66"/>
  <c r="O231" i="66"/>
  <c r="P231" i="66"/>
  <c r="Q231" i="66"/>
  <c r="R231" i="66"/>
  <c r="S231" i="66"/>
  <c r="T231" i="66"/>
  <c r="U231" i="66"/>
  <c r="V231" i="66"/>
  <c r="W231" i="66"/>
  <c r="X231" i="66"/>
  <c r="Y231" i="66"/>
  <c r="Z231" i="66"/>
  <c r="AA231" i="66"/>
  <c r="AB231" i="66"/>
  <c r="DB231" i="66"/>
  <c r="DC231" i="66"/>
  <c r="DD231" i="66"/>
  <c r="DE231" i="66"/>
  <c r="DF231" i="66"/>
  <c r="DG231" i="66"/>
  <c r="DH231" i="66"/>
  <c r="DI231" i="66"/>
  <c r="DJ231" i="66"/>
  <c r="DK231" i="66"/>
  <c r="DL231" i="66"/>
  <c r="DM231" i="66"/>
  <c r="DS231" i="66"/>
  <c r="EC231" i="66"/>
  <c r="ED231" i="66"/>
  <c r="EE231" i="66"/>
  <c r="EF231" i="66"/>
  <c r="EG231" i="66"/>
  <c r="EH231" i="66"/>
  <c r="FG231" i="66"/>
  <c r="FH231" i="66"/>
  <c r="H232" i="66"/>
  <c r="K232" i="66"/>
  <c r="L232" i="66"/>
  <c r="M232" i="66"/>
  <c r="N232" i="66"/>
  <c r="O232" i="66"/>
  <c r="P232" i="66"/>
  <c r="Q232" i="66"/>
  <c r="R232" i="66"/>
  <c r="S232" i="66"/>
  <c r="T232" i="66"/>
  <c r="U232" i="66"/>
  <c r="V232" i="66"/>
  <c r="W232" i="66"/>
  <c r="X232" i="66"/>
  <c r="Y232" i="66"/>
  <c r="Z232" i="66"/>
  <c r="AA232" i="66"/>
  <c r="AB232" i="66"/>
  <c r="DB232" i="66"/>
  <c r="DC232" i="66"/>
  <c r="DD232" i="66"/>
  <c r="DE232" i="66"/>
  <c r="DF232" i="66"/>
  <c r="DG232" i="66"/>
  <c r="DH232" i="66"/>
  <c r="DI232" i="66"/>
  <c r="DJ232" i="66"/>
  <c r="DK232" i="66"/>
  <c r="DL232" i="66"/>
  <c r="DM232" i="66"/>
  <c r="DS232" i="66"/>
  <c r="EC232" i="66"/>
  <c r="ED232" i="66"/>
  <c r="EE232" i="66"/>
  <c r="EF232" i="66"/>
  <c r="EG232" i="66"/>
  <c r="EH232" i="66"/>
  <c r="EI232" i="66"/>
  <c r="EJ232" i="66"/>
  <c r="EK232" i="66"/>
  <c r="FG232" i="66"/>
  <c r="FH232" i="66"/>
  <c r="H233" i="66"/>
  <c r="K233" i="66"/>
  <c r="L233" i="66"/>
  <c r="M233" i="66"/>
  <c r="N233" i="66"/>
  <c r="O233" i="66"/>
  <c r="P233" i="66"/>
  <c r="Q233" i="66"/>
  <c r="R233" i="66"/>
  <c r="S233" i="66"/>
  <c r="T233" i="66"/>
  <c r="U233" i="66"/>
  <c r="V233" i="66"/>
  <c r="W233" i="66"/>
  <c r="X233" i="66"/>
  <c r="Y233" i="66"/>
  <c r="Z233" i="66"/>
  <c r="AA233" i="66"/>
  <c r="AB233" i="66"/>
  <c r="DB233" i="66"/>
  <c r="DC233" i="66"/>
  <c r="DD233" i="66"/>
  <c r="DE233" i="66"/>
  <c r="DF233" i="66"/>
  <c r="DG233" i="66"/>
  <c r="DH233" i="66"/>
  <c r="DI233" i="66"/>
  <c r="DJ233" i="66"/>
  <c r="DK233" i="66"/>
  <c r="DL233" i="66"/>
  <c r="DM233" i="66"/>
  <c r="DS233" i="66"/>
  <c r="EC233" i="66"/>
  <c r="ED233" i="66"/>
  <c r="EE233" i="66"/>
  <c r="EF233" i="66"/>
  <c r="EG233" i="66"/>
  <c r="EH233" i="66"/>
  <c r="EJ233" i="66"/>
  <c r="EK233" i="66"/>
  <c r="FG233" i="66"/>
  <c r="FH233" i="66"/>
  <c r="H234" i="66"/>
  <c r="K234" i="66"/>
  <c r="L234" i="66"/>
  <c r="M234" i="66"/>
  <c r="N234" i="66"/>
  <c r="O234" i="66"/>
  <c r="P234" i="66"/>
  <c r="Q234" i="66"/>
  <c r="R234" i="66"/>
  <c r="S234" i="66"/>
  <c r="T234" i="66"/>
  <c r="U234" i="66"/>
  <c r="V234" i="66"/>
  <c r="W234" i="66"/>
  <c r="X234" i="66"/>
  <c r="Y234" i="66"/>
  <c r="Z234" i="66"/>
  <c r="AA234" i="66"/>
  <c r="AB234" i="66"/>
  <c r="DB234" i="66"/>
  <c r="DC234" i="66"/>
  <c r="DD234" i="66"/>
  <c r="DE234" i="66"/>
  <c r="DF234" i="66"/>
  <c r="DG234" i="66"/>
  <c r="DH234" i="66"/>
  <c r="DI234" i="66"/>
  <c r="DJ234" i="66"/>
  <c r="DK234" i="66"/>
  <c r="DL234" i="66"/>
  <c r="DM234" i="66"/>
  <c r="DS234" i="66"/>
  <c r="EC234" i="66"/>
  <c r="ED234" i="66"/>
  <c r="EE234" i="66"/>
  <c r="EF234" i="66"/>
  <c r="EG234" i="66"/>
  <c r="EH234" i="66"/>
  <c r="EI234" i="66"/>
  <c r="EJ234" i="66"/>
  <c r="EK234" i="66"/>
  <c r="FG234" i="66"/>
  <c r="FH234" i="66"/>
  <c r="H235" i="66"/>
  <c r="K235" i="66"/>
  <c r="L235" i="66"/>
  <c r="M235" i="66"/>
  <c r="N235" i="66"/>
  <c r="O235" i="66"/>
  <c r="P235" i="66"/>
  <c r="Q235" i="66"/>
  <c r="R235" i="66"/>
  <c r="S235" i="66"/>
  <c r="T235" i="66"/>
  <c r="U235" i="66"/>
  <c r="V235" i="66"/>
  <c r="W235" i="66"/>
  <c r="X235" i="66"/>
  <c r="Y235" i="66"/>
  <c r="Z235" i="66"/>
  <c r="AA235" i="66"/>
  <c r="AB235" i="66"/>
  <c r="DB235" i="66"/>
  <c r="DC235" i="66"/>
  <c r="DD235" i="66"/>
  <c r="DE235" i="66"/>
  <c r="DF235" i="66"/>
  <c r="DG235" i="66"/>
  <c r="DH235" i="66"/>
  <c r="DI235" i="66"/>
  <c r="DJ235" i="66"/>
  <c r="DK235" i="66"/>
  <c r="DL235" i="66"/>
  <c r="DM235" i="66"/>
  <c r="DS235" i="66"/>
  <c r="EC235" i="66"/>
  <c r="ED235" i="66"/>
  <c r="EE235" i="66"/>
  <c r="EF235" i="66"/>
  <c r="EG235" i="66"/>
  <c r="EH235" i="66"/>
  <c r="EI235" i="66"/>
  <c r="EJ235" i="66"/>
  <c r="FG235" i="66"/>
  <c r="FH235" i="66"/>
  <c r="H236" i="66"/>
  <c r="K236" i="66"/>
  <c r="L236" i="66"/>
  <c r="M236" i="66"/>
  <c r="N236" i="66"/>
  <c r="O236" i="66"/>
  <c r="P236" i="66"/>
  <c r="Q236" i="66"/>
  <c r="R236" i="66"/>
  <c r="S236" i="66"/>
  <c r="T236" i="66"/>
  <c r="U236" i="66"/>
  <c r="V236" i="66"/>
  <c r="W236" i="66"/>
  <c r="X236" i="66"/>
  <c r="Y236" i="66"/>
  <c r="Z236" i="66"/>
  <c r="AA236" i="66"/>
  <c r="AB236" i="66"/>
  <c r="DB236" i="66"/>
  <c r="DC236" i="66"/>
  <c r="DD236" i="66"/>
  <c r="DE236" i="66"/>
  <c r="DF236" i="66"/>
  <c r="DG236" i="66"/>
  <c r="DH236" i="66"/>
  <c r="DI236" i="66"/>
  <c r="DJ236" i="66"/>
  <c r="DK236" i="66"/>
  <c r="DL236" i="66"/>
  <c r="DM236" i="66"/>
  <c r="DS236" i="66"/>
  <c r="FG236" i="66"/>
  <c r="FH236" i="66"/>
  <c r="J10" i="65"/>
  <c r="K10" i="65"/>
  <c r="L10" i="65"/>
  <c r="P10" i="65"/>
  <c r="Q10" i="65"/>
  <c r="J11" i="65"/>
  <c r="K11" i="65"/>
  <c r="L11" i="65"/>
  <c r="P11" i="65"/>
  <c r="Q11" i="65"/>
  <c r="K12" i="65"/>
  <c r="L12" i="65"/>
  <c r="P12" i="65"/>
  <c r="Q12" i="65"/>
  <c r="K13" i="65"/>
  <c r="L13" i="65"/>
  <c r="P13" i="65"/>
  <c r="Q13" i="65"/>
  <c r="K14" i="65"/>
  <c r="L14" i="65"/>
  <c r="P14" i="65"/>
  <c r="Q14" i="65"/>
  <c r="K15" i="65"/>
  <c r="L15" i="65"/>
  <c r="P15" i="65"/>
  <c r="Q15" i="65"/>
  <c r="K16" i="65"/>
  <c r="L16" i="65"/>
  <c r="P16" i="65"/>
  <c r="Q16" i="65"/>
  <c r="K17" i="65"/>
  <c r="L17" i="65"/>
  <c r="P17" i="65"/>
  <c r="Q17" i="65"/>
  <c r="K18" i="65"/>
  <c r="L18" i="65"/>
  <c r="P18" i="65"/>
  <c r="Q18" i="65"/>
  <c r="K19" i="65"/>
  <c r="L19" i="65"/>
  <c r="P19" i="65"/>
  <c r="Q19" i="65"/>
  <c r="K20" i="65"/>
  <c r="L20" i="65"/>
  <c r="P20" i="65"/>
  <c r="Q20" i="65"/>
  <c r="K21" i="65"/>
  <c r="L21" i="65"/>
  <c r="P21" i="65"/>
  <c r="Q21" i="65"/>
  <c r="K22" i="65"/>
  <c r="L22" i="65"/>
  <c r="P22" i="65"/>
  <c r="Q22" i="65"/>
  <c r="K23" i="65"/>
  <c r="L23" i="65"/>
  <c r="P23" i="65"/>
  <c r="Q23" i="65"/>
  <c r="K24" i="65"/>
  <c r="L24" i="65"/>
  <c r="P24" i="65"/>
  <c r="Q24" i="65"/>
  <c r="K25" i="65"/>
  <c r="L25" i="65"/>
  <c r="P25" i="65"/>
  <c r="Q25" i="65"/>
  <c r="K26" i="65"/>
  <c r="L26" i="65"/>
  <c r="P26" i="65"/>
  <c r="Q26" i="65"/>
  <c r="K27" i="65"/>
  <c r="L27" i="65"/>
  <c r="P27" i="65"/>
  <c r="Q27" i="65"/>
  <c r="K28" i="65"/>
  <c r="L28" i="65"/>
  <c r="P28" i="65"/>
  <c r="Q28" i="65"/>
  <c r="K29" i="65"/>
  <c r="L29" i="65"/>
  <c r="P29" i="65"/>
  <c r="Q29" i="65"/>
  <c r="K30" i="65"/>
  <c r="L30" i="65"/>
  <c r="P30" i="65"/>
  <c r="Q30" i="65"/>
  <c r="K31" i="65"/>
  <c r="L31" i="65"/>
  <c r="P31" i="65"/>
  <c r="Q31" i="65"/>
  <c r="K32" i="65"/>
  <c r="L32" i="65"/>
  <c r="P32" i="65"/>
  <c r="Q32" i="65"/>
  <c r="J33" i="65"/>
  <c r="K33" i="65"/>
  <c r="L33" i="65"/>
  <c r="P33" i="65"/>
  <c r="Q33" i="65"/>
  <c r="K34" i="65"/>
  <c r="L34" i="65"/>
  <c r="P34" i="65"/>
  <c r="Q34" i="65"/>
  <c r="K35" i="65"/>
  <c r="L35" i="65"/>
  <c r="P35" i="65"/>
  <c r="Q35" i="65"/>
  <c r="J36" i="65"/>
  <c r="K36" i="65"/>
  <c r="L36" i="65"/>
  <c r="P36" i="65"/>
  <c r="Q36" i="65"/>
  <c r="K37" i="65"/>
  <c r="L37" i="65"/>
  <c r="P37" i="65"/>
  <c r="Q37" i="65"/>
  <c r="K38" i="65"/>
  <c r="L38" i="65"/>
  <c r="P38" i="65"/>
  <c r="Q38" i="65"/>
  <c r="J39" i="65"/>
  <c r="K39" i="65"/>
  <c r="L39" i="65"/>
  <c r="P39" i="65"/>
  <c r="Q39" i="65"/>
  <c r="K40" i="65"/>
  <c r="L40" i="65"/>
  <c r="P40" i="65"/>
  <c r="Q40" i="65"/>
  <c r="K41" i="65"/>
  <c r="L41" i="65"/>
  <c r="P41" i="65"/>
  <c r="Q41" i="65"/>
  <c r="K42" i="65"/>
  <c r="L42" i="65"/>
  <c r="P42" i="65"/>
  <c r="Q42" i="65"/>
  <c r="J43" i="65"/>
  <c r="K43" i="65"/>
  <c r="L43" i="65"/>
  <c r="P43" i="65"/>
  <c r="Q43" i="65"/>
  <c r="J44" i="65"/>
  <c r="K44" i="65"/>
  <c r="L44" i="65"/>
  <c r="P44" i="65"/>
  <c r="Q44" i="65"/>
  <c r="J45" i="65"/>
  <c r="K45" i="65"/>
  <c r="L45" i="65"/>
  <c r="P45" i="65"/>
  <c r="Q45" i="65"/>
  <c r="J46" i="65"/>
  <c r="K46" i="65"/>
  <c r="L46" i="65"/>
  <c r="P46" i="65"/>
  <c r="Q46" i="65"/>
  <c r="J47" i="65"/>
  <c r="K47" i="65"/>
  <c r="L47" i="65"/>
  <c r="P47" i="65"/>
  <c r="Q47" i="65"/>
  <c r="J48" i="65"/>
  <c r="K48" i="65"/>
  <c r="L48" i="65"/>
  <c r="P48" i="65"/>
  <c r="Q48" i="65"/>
  <c r="J49" i="65"/>
  <c r="K49" i="65"/>
  <c r="L49" i="65"/>
  <c r="P49" i="65"/>
  <c r="Q49" i="65"/>
  <c r="J50" i="65"/>
  <c r="K50" i="65"/>
  <c r="L50" i="65"/>
  <c r="P50" i="65"/>
  <c r="Q50" i="65"/>
  <c r="J51" i="65"/>
  <c r="K51" i="65"/>
  <c r="L51" i="65"/>
  <c r="P51" i="65"/>
  <c r="Q51" i="65"/>
  <c r="J52" i="65"/>
  <c r="K52" i="65"/>
  <c r="L52" i="65"/>
  <c r="P52" i="65"/>
  <c r="Q52" i="65"/>
  <c r="J53" i="65"/>
  <c r="K53" i="65"/>
  <c r="L53" i="65"/>
  <c r="P53" i="65"/>
  <c r="Q53" i="65"/>
  <c r="J54" i="65"/>
  <c r="K54" i="65"/>
  <c r="L54" i="65"/>
  <c r="P54" i="65"/>
  <c r="Q54" i="65"/>
  <c r="K55" i="65"/>
  <c r="L55" i="65"/>
  <c r="P55" i="65"/>
  <c r="Q55" i="65"/>
  <c r="J56" i="65"/>
  <c r="K56" i="65"/>
  <c r="L56" i="65"/>
  <c r="P56" i="65"/>
  <c r="Q56" i="65"/>
  <c r="K57" i="65"/>
  <c r="L57" i="65"/>
  <c r="P57" i="65"/>
  <c r="Q57" i="65"/>
  <c r="J58" i="65"/>
  <c r="K58" i="65"/>
  <c r="L58" i="65"/>
  <c r="P58" i="65"/>
  <c r="Q58" i="65"/>
  <c r="K59" i="65"/>
  <c r="L59" i="65"/>
  <c r="P59" i="65"/>
  <c r="Q59" i="65"/>
  <c r="K60" i="65"/>
  <c r="L60" i="65"/>
  <c r="P60" i="65"/>
  <c r="Q60" i="65"/>
  <c r="P61" i="65"/>
  <c r="Q61" i="65"/>
  <c r="T372" i="67"/>
  <c r="T430" i="67"/>
  <c r="T547" i="67"/>
  <c r="V372" i="67"/>
  <c r="V430" i="67"/>
  <c r="V547" i="67"/>
  <c r="X372" i="67"/>
  <c r="X430" i="67"/>
  <c r="X547" i="67"/>
  <c r="Z372" i="67"/>
  <c r="Z430" i="67"/>
  <c r="Z547" i="67"/>
  <c r="AB372" i="67"/>
  <c r="AB430" i="67"/>
  <c r="D489" i="67"/>
  <c r="AB547" i="67"/>
  <c r="D547" i="67"/>
  <c r="T373" i="67"/>
  <c r="M82" i="67"/>
  <c r="D82" i="67"/>
  <c r="T82" i="67"/>
  <c r="M140" i="67"/>
  <c r="D140" i="67"/>
  <c r="T140" i="67"/>
  <c r="M198" i="67"/>
  <c r="D198" i="67"/>
  <c r="T198" i="67"/>
  <c r="M256" i="67"/>
  <c r="D256" i="67"/>
  <c r="T256" i="67"/>
  <c r="M314" i="67"/>
  <c r="D314" i="67"/>
  <c r="T314" i="67"/>
  <c r="T431" i="67"/>
  <c r="T548" i="67"/>
  <c r="V373" i="67"/>
  <c r="N82" i="67"/>
  <c r="V82" i="67"/>
  <c r="N140" i="67"/>
  <c r="V140" i="67"/>
  <c r="N198" i="67"/>
  <c r="V198" i="67"/>
  <c r="N256" i="67"/>
  <c r="V256" i="67"/>
  <c r="N314" i="67"/>
  <c r="V314" i="67"/>
  <c r="V431" i="67"/>
  <c r="V548" i="67"/>
  <c r="X373" i="67"/>
  <c r="O82" i="67"/>
  <c r="X82" i="67"/>
  <c r="O140" i="67"/>
  <c r="X140" i="67"/>
  <c r="O198" i="67"/>
  <c r="X198" i="67"/>
  <c r="O256" i="67"/>
  <c r="X256" i="67"/>
  <c r="O314" i="67"/>
  <c r="X314" i="67"/>
  <c r="X431" i="67"/>
  <c r="X548" i="67"/>
  <c r="Z373" i="67"/>
  <c r="P82" i="67"/>
  <c r="Z82" i="67"/>
  <c r="P140" i="67"/>
  <c r="Z140" i="67"/>
  <c r="P198" i="67"/>
  <c r="Z198" i="67"/>
  <c r="P256" i="67"/>
  <c r="Z256" i="67"/>
  <c r="P314" i="67"/>
  <c r="Z314" i="67"/>
  <c r="Z431" i="67"/>
  <c r="Z548" i="67"/>
  <c r="AB373" i="67"/>
  <c r="Q82" i="67"/>
  <c r="AB82" i="67"/>
  <c r="Q140" i="67"/>
  <c r="AB140" i="67"/>
  <c r="Q198" i="67"/>
  <c r="AB198" i="67"/>
  <c r="Q256" i="67"/>
  <c r="AB256" i="67"/>
  <c r="Q314" i="67"/>
  <c r="AB314" i="67"/>
  <c r="AB431" i="67"/>
  <c r="D490" i="67"/>
  <c r="AB548" i="67"/>
  <c r="D548" i="67"/>
  <c r="T374" i="67"/>
  <c r="M25" i="67"/>
  <c r="D25" i="67"/>
  <c r="T25" i="67"/>
  <c r="M83" i="67"/>
  <c r="D83" i="67"/>
  <c r="T83" i="67"/>
  <c r="M141" i="67"/>
  <c r="D141" i="67"/>
  <c r="T141" i="67"/>
  <c r="M199" i="67"/>
  <c r="D199" i="67"/>
  <c r="T199" i="67"/>
  <c r="M257" i="67"/>
  <c r="D257" i="67"/>
  <c r="T257" i="67"/>
  <c r="M315" i="67"/>
  <c r="D315" i="67"/>
  <c r="T315" i="67"/>
  <c r="T432" i="67"/>
  <c r="T549" i="67"/>
  <c r="V374" i="67"/>
  <c r="N25" i="67"/>
  <c r="V25" i="67"/>
  <c r="N83" i="67"/>
  <c r="V83" i="67"/>
  <c r="N141" i="67"/>
  <c r="V141" i="67"/>
  <c r="N199" i="67"/>
  <c r="V199" i="67"/>
  <c r="N257" i="67"/>
  <c r="V257" i="67"/>
  <c r="N315" i="67"/>
  <c r="V315" i="67"/>
  <c r="V432" i="67"/>
  <c r="V549" i="67"/>
  <c r="X374" i="67"/>
  <c r="O25" i="67"/>
  <c r="X25" i="67"/>
  <c r="O83" i="67"/>
  <c r="X83" i="67"/>
  <c r="O141" i="67"/>
  <c r="X141" i="67"/>
  <c r="O199" i="67"/>
  <c r="X199" i="67"/>
  <c r="O257" i="67"/>
  <c r="X257" i="67"/>
  <c r="O315" i="67"/>
  <c r="X315" i="67"/>
  <c r="X432" i="67"/>
  <c r="X549" i="67"/>
  <c r="Z374" i="67"/>
  <c r="P25" i="67"/>
  <c r="Z25" i="67"/>
  <c r="P83" i="67"/>
  <c r="Z83" i="67"/>
  <c r="P141" i="67"/>
  <c r="Z141" i="67"/>
  <c r="P199" i="67"/>
  <c r="Z199" i="67"/>
  <c r="P257" i="67"/>
  <c r="Z257" i="67"/>
  <c r="P315" i="67"/>
  <c r="Z315" i="67"/>
  <c r="Z432" i="67"/>
  <c r="Z549" i="67"/>
  <c r="AB374" i="67"/>
  <c r="Q25" i="67"/>
  <c r="AB25" i="67"/>
  <c r="Q83" i="67"/>
  <c r="AB83" i="67"/>
  <c r="Q141" i="67"/>
  <c r="AB141" i="67"/>
  <c r="Q199" i="67"/>
  <c r="AB199" i="67"/>
  <c r="Q257" i="67"/>
  <c r="AB257" i="67"/>
  <c r="Q315" i="67"/>
  <c r="AB315" i="67"/>
  <c r="AB432" i="67"/>
  <c r="D491" i="67"/>
  <c r="AB549" i="67"/>
  <c r="D549" i="67"/>
  <c r="T375" i="67"/>
  <c r="M26" i="67"/>
  <c r="D26" i="67"/>
  <c r="T26" i="67"/>
  <c r="M84" i="67"/>
  <c r="D84" i="67"/>
  <c r="T84" i="67"/>
  <c r="M142" i="67"/>
  <c r="D142" i="67"/>
  <c r="T142" i="67"/>
  <c r="M258" i="67"/>
  <c r="D258" i="67"/>
  <c r="T258" i="67"/>
  <c r="M316" i="67"/>
  <c r="D316" i="67"/>
  <c r="T316" i="67"/>
  <c r="T433" i="67"/>
  <c r="T550" i="67"/>
  <c r="V375" i="67"/>
  <c r="N26" i="67"/>
  <c r="V26" i="67"/>
  <c r="N84" i="67"/>
  <c r="V84" i="67"/>
  <c r="N142" i="67"/>
  <c r="V142" i="67"/>
  <c r="N258" i="67"/>
  <c r="V258" i="67"/>
  <c r="N316" i="67"/>
  <c r="V316" i="67"/>
  <c r="V433" i="67"/>
  <c r="V550" i="67"/>
  <c r="X375" i="67"/>
  <c r="O26" i="67"/>
  <c r="X26" i="67"/>
  <c r="O84" i="67"/>
  <c r="X84" i="67"/>
  <c r="O142" i="67"/>
  <c r="X142" i="67"/>
  <c r="O258" i="67"/>
  <c r="X258" i="67"/>
  <c r="O316" i="67"/>
  <c r="X316" i="67"/>
  <c r="X433" i="67"/>
  <c r="X550" i="67"/>
  <c r="Z375" i="67"/>
  <c r="P26" i="67"/>
  <c r="Z26" i="67"/>
  <c r="P84" i="67"/>
  <c r="Z84" i="67"/>
  <c r="P142" i="67"/>
  <c r="Z142" i="67"/>
  <c r="P258" i="67"/>
  <c r="Z258" i="67"/>
  <c r="P316" i="67"/>
  <c r="Z316" i="67"/>
  <c r="Z433" i="67"/>
  <c r="Z550" i="67"/>
  <c r="AB375" i="67"/>
  <c r="Q26" i="67"/>
  <c r="AB26" i="67"/>
  <c r="Q84" i="67"/>
  <c r="AB84" i="67"/>
  <c r="Q142" i="67"/>
  <c r="AB142" i="67"/>
  <c r="Q258" i="67"/>
  <c r="AB258" i="67"/>
  <c r="Q316" i="67"/>
  <c r="AB316" i="67"/>
  <c r="AB433" i="67"/>
  <c r="D492" i="67"/>
  <c r="AB550" i="67"/>
  <c r="D550" i="67"/>
  <c r="T376" i="67"/>
  <c r="M27" i="67"/>
  <c r="D27" i="67"/>
  <c r="T27" i="67"/>
  <c r="M85" i="67"/>
  <c r="D85" i="67"/>
  <c r="T85" i="67"/>
  <c r="M143" i="67"/>
  <c r="D143" i="67"/>
  <c r="T143" i="67"/>
  <c r="M201" i="67"/>
  <c r="D201" i="67"/>
  <c r="T201" i="67"/>
  <c r="M259" i="67"/>
  <c r="D259" i="67"/>
  <c r="T259" i="67"/>
  <c r="M317" i="67"/>
  <c r="D317" i="67"/>
  <c r="T317" i="67"/>
  <c r="T434" i="67"/>
  <c r="T551" i="67"/>
  <c r="V376" i="67"/>
  <c r="N27" i="67"/>
  <c r="V27" i="67"/>
  <c r="N85" i="67"/>
  <c r="V85" i="67"/>
  <c r="N143" i="67"/>
  <c r="V143" i="67"/>
  <c r="N201" i="67"/>
  <c r="V201" i="67"/>
  <c r="N259" i="67"/>
  <c r="V259" i="67"/>
  <c r="N317" i="67"/>
  <c r="V317" i="67"/>
  <c r="V434" i="67"/>
  <c r="V551" i="67"/>
  <c r="X376" i="67"/>
  <c r="O27" i="67"/>
  <c r="X27" i="67"/>
  <c r="O85" i="67"/>
  <c r="X85" i="67"/>
  <c r="O143" i="67"/>
  <c r="X143" i="67"/>
  <c r="O201" i="67"/>
  <c r="X201" i="67"/>
  <c r="O259" i="67"/>
  <c r="X259" i="67"/>
  <c r="O317" i="67"/>
  <c r="X317" i="67"/>
  <c r="X434" i="67"/>
  <c r="X551" i="67"/>
  <c r="Z376" i="67"/>
  <c r="P27" i="67"/>
  <c r="Z27" i="67"/>
  <c r="P85" i="67"/>
  <c r="Z85" i="67"/>
  <c r="P143" i="67"/>
  <c r="Z143" i="67"/>
  <c r="P201" i="67"/>
  <c r="Z201" i="67"/>
  <c r="P259" i="67"/>
  <c r="Z259" i="67"/>
  <c r="P317" i="67"/>
  <c r="Z317" i="67"/>
  <c r="Z434" i="67"/>
  <c r="Z551" i="67"/>
  <c r="AB376" i="67"/>
  <c r="Q27" i="67"/>
  <c r="AB27" i="67"/>
  <c r="Q85" i="67"/>
  <c r="AB85" i="67"/>
  <c r="Q143" i="67"/>
  <c r="AB143" i="67"/>
  <c r="Q201" i="67"/>
  <c r="AB201" i="67"/>
  <c r="Q259" i="67"/>
  <c r="AB259" i="67"/>
  <c r="Q317" i="67"/>
  <c r="AB317" i="67"/>
  <c r="AB434" i="67"/>
  <c r="D493" i="67"/>
  <c r="AB551" i="67"/>
  <c r="D551" i="67"/>
  <c r="T377" i="67"/>
  <c r="M28" i="67"/>
  <c r="D28" i="67"/>
  <c r="T28" i="67"/>
  <c r="M86" i="67"/>
  <c r="D86" i="67"/>
  <c r="T86" i="67"/>
  <c r="M144" i="67"/>
  <c r="D144" i="67"/>
  <c r="T144" i="67"/>
  <c r="M202" i="67"/>
  <c r="D202" i="67"/>
  <c r="T202" i="67"/>
  <c r="M260" i="67"/>
  <c r="D260" i="67"/>
  <c r="T260" i="67"/>
  <c r="M318" i="67"/>
  <c r="D318" i="67"/>
  <c r="T318" i="67"/>
  <c r="T435" i="67"/>
  <c r="T552" i="67"/>
  <c r="V377" i="67"/>
  <c r="N28" i="67"/>
  <c r="V28" i="67"/>
  <c r="N86" i="67"/>
  <c r="V86" i="67"/>
  <c r="N144" i="67"/>
  <c r="V144" i="67"/>
  <c r="N202" i="67"/>
  <c r="V202" i="67"/>
  <c r="N260" i="67"/>
  <c r="V260" i="67"/>
  <c r="N318" i="67"/>
  <c r="V318" i="67"/>
  <c r="V435" i="67"/>
  <c r="V552" i="67"/>
  <c r="X377" i="67"/>
  <c r="O28" i="67"/>
  <c r="X28" i="67"/>
  <c r="O86" i="67"/>
  <c r="X86" i="67"/>
  <c r="O144" i="67"/>
  <c r="X144" i="67"/>
  <c r="O202" i="67"/>
  <c r="X202" i="67"/>
  <c r="O260" i="67"/>
  <c r="X260" i="67"/>
  <c r="O318" i="67"/>
  <c r="X318" i="67"/>
  <c r="X435" i="67"/>
  <c r="X552" i="67"/>
  <c r="Z377" i="67"/>
  <c r="P28" i="67"/>
  <c r="Z28" i="67"/>
  <c r="P86" i="67"/>
  <c r="Z86" i="67"/>
  <c r="P144" i="67"/>
  <c r="Z144" i="67"/>
  <c r="P202" i="67"/>
  <c r="Z202" i="67"/>
  <c r="P260" i="67"/>
  <c r="Z260" i="67"/>
  <c r="P318" i="67"/>
  <c r="Z318" i="67"/>
  <c r="Z435" i="67"/>
  <c r="Z552" i="67"/>
  <c r="AB377" i="67"/>
  <c r="Q28" i="67"/>
  <c r="AB28" i="67"/>
  <c r="Q86" i="67"/>
  <c r="AB86" i="67"/>
  <c r="Q144" i="67"/>
  <c r="AB144" i="67"/>
  <c r="Q202" i="67"/>
  <c r="AB202" i="67"/>
  <c r="Q260" i="67"/>
  <c r="AB260" i="67"/>
  <c r="Q318" i="67"/>
  <c r="AB318" i="67"/>
  <c r="AB435" i="67"/>
  <c r="D494" i="67"/>
  <c r="AB552" i="67"/>
  <c r="D552" i="67"/>
  <c r="T378" i="67"/>
  <c r="M29" i="67"/>
  <c r="D29" i="67"/>
  <c r="T29" i="67"/>
  <c r="M87" i="67"/>
  <c r="D87" i="67"/>
  <c r="T87" i="67"/>
  <c r="M145" i="67"/>
  <c r="D145" i="67"/>
  <c r="T145" i="67"/>
  <c r="M203" i="67"/>
  <c r="D203" i="67"/>
  <c r="T203" i="67"/>
  <c r="M261" i="67"/>
  <c r="D261" i="67"/>
  <c r="T261" i="67"/>
  <c r="M319" i="67"/>
  <c r="D319" i="67"/>
  <c r="T319" i="67"/>
  <c r="T436" i="67"/>
  <c r="T553" i="67"/>
  <c r="V378" i="67"/>
  <c r="N29" i="67"/>
  <c r="V29" i="67"/>
  <c r="N87" i="67"/>
  <c r="V87" i="67"/>
  <c r="N145" i="67"/>
  <c r="V145" i="67"/>
  <c r="N203" i="67"/>
  <c r="V203" i="67"/>
  <c r="N261" i="67"/>
  <c r="V261" i="67"/>
  <c r="N319" i="67"/>
  <c r="V319" i="67"/>
  <c r="V436" i="67"/>
  <c r="V553" i="67"/>
  <c r="X378" i="67"/>
  <c r="O29" i="67"/>
  <c r="X29" i="67"/>
  <c r="O87" i="67"/>
  <c r="X87" i="67"/>
  <c r="O145" i="67"/>
  <c r="X145" i="67"/>
  <c r="O203" i="67"/>
  <c r="X203" i="67"/>
  <c r="O261" i="67"/>
  <c r="X261" i="67"/>
  <c r="O319" i="67"/>
  <c r="X319" i="67"/>
  <c r="X436" i="67"/>
  <c r="X553" i="67"/>
  <c r="Z378" i="67"/>
  <c r="P29" i="67"/>
  <c r="Z29" i="67"/>
  <c r="P87" i="67"/>
  <c r="Z87" i="67"/>
  <c r="P145" i="67"/>
  <c r="Z145" i="67"/>
  <c r="P203" i="67"/>
  <c r="Z203" i="67"/>
  <c r="P261" i="67"/>
  <c r="Z261" i="67"/>
  <c r="P319" i="67"/>
  <c r="Z319" i="67"/>
  <c r="Z436" i="67"/>
  <c r="Z553" i="67"/>
  <c r="AB378" i="67"/>
  <c r="Q29" i="67"/>
  <c r="AB29" i="67"/>
  <c r="Q87" i="67"/>
  <c r="AB87" i="67"/>
  <c r="Q145" i="67"/>
  <c r="AB145" i="67"/>
  <c r="Q203" i="67"/>
  <c r="AB203" i="67"/>
  <c r="Q261" i="67"/>
  <c r="AB261" i="67"/>
  <c r="Q319" i="67"/>
  <c r="AB319" i="67"/>
  <c r="AB436" i="67"/>
  <c r="D495" i="67"/>
  <c r="AB553" i="67"/>
  <c r="D553" i="67"/>
  <c r="T379" i="67"/>
  <c r="M30" i="67"/>
  <c r="D30" i="67"/>
  <c r="T30" i="67"/>
  <c r="M88" i="67"/>
  <c r="D88" i="67"/>
  <c r="T88" i="67"/>
  <c r="M146" i="67"/>
  <c r="D146" i="67"/>
  <c r="T146" i="67"/>
  <c r="M204" i="67"/>
  <c r="D204" i="67"/>
  <c r="T204" i="67"/>
  <c r="M262" i="67"/>
  <c r="D262" i="67"/>
  <c r="T262" i="67"/>
  <c r="M320" i="67"/>
  <c r="D320" i="67"/>
  <c r="T320" i="67"/>
  <c r="T437" i="67"/>
  <c r="T554" i="67"/>
  <c r="V379" i="67"/>
  <c r="N30" i="67"/>
  <c r="V30" i="67"/>
  <c r="N88" i="67"/>
  <c r="V88" i="67"/>
  <c r="N146" i="67"/>
  <c r="V146" i="67"/>
  <c r="N204" i="67"/>
  <c r="V204" i="67"/>
  <c r="N262" i="67"/>
  <c r="V262" i="67"/>
  <c r="N320" i="67"/>
  <c r="V320" i="67"/>
  <c r="V437" i="67"/>
  <c r="V554" i="67"/>
  <c r="X379" i="67"/>
  <c r="O30" i="67"/>
  <c r="X30" i="67"/>
  <c r="O88" i="67"/>
  <c r="X88" i="67"/>
  <c r="O146" i="67"/>
  <c r="X146" i="67"/>
  <c r="O204" i="67"/>
  <c r="X204" i="67"/>
  <c r="O262" i="67"/>
  <c r="X262" i="67"/>
  <c r="O320" i="67"/>
  <c r="X320" i="67"/>
  <c r="X437" i="67"/>
  <c r="X554" i="67"/>
  <c r="Z379" i="67"/>
  <c r="P30" i="67"/>
  <c r="Z30" i="67"/>
  <c r="P88" i="67"/>
  <c r="Z88" i="67"/>
  <c r="P146" i="67"/>
  <c r="Z146" i="67"/>
  <c r="P204" i="67"/>
  <c r="Z204" i="67"/>
  <c r="P262" i="67"/>
  <c r="Z262" i="67"/>
  <c r="P320" i="67"/>
  <c r="Z320" i="67"/>
  <c r="Z437" i="67"/>
  <c r="Z554" i="67"/>
  <c r="AB379" i="67"/>
  <c r="Q30" i="67"/>
  <c r="AB30" i="67"/>
  <c r="Q88" i="67"/>
  <c r="AB88" i="67"/>
  <c r="Q146" i="67"/>
  <c r="AB146" i="67"/>
  <c r="Q204" i="67"/>
  <c r="AB204" i="67"/>
  <c r="Q262" i="67"/>
  <c r="AB262" i="67"/>
  <c r="Q320" i="67"/>
  <c r="AB320" i="67"/>
  <c r="AB437" i="67"/>
  <c r="D496" i="67"/>
  <c r="AB554" i="67"/>
  <c r="D554" i="67"/>
  <c r="T380" i="67"/>
  <c r="M31" i="67"/>
  <c r="D31" i="67"/>
  <c r="T31" i="67"/>
  <c r="M89" i="67"/>
  <c r="D89" i="67"/>
  <c r="T89" i="67"/>
  <c r="M147" i="67"/>
  <c r="D147" i="67"/>
  <c r="T147" i="67"/>
  <c r="M205" i="67"/>
  <c r="D205" i="67"/>
  <c r="T205" i="67"/>
  <c r="M263" i="67"/>
  <c r="D263" i="67"/>
  <c r="T263" i="67"/>
  <c r="M321" i="67"/>
  <c r="D321" i="67"/>
  <c r="T321" i="67"/>
  <c r="T438" i="67"/>
  <c r="T555" i="67"/>
  <c r="V380" i="67"/>
  <c r="N31" i="67"/>
  <c r="V31" i="67"/>
  <c r="N89" i="67"/>
  <c r="V89" i="67"/>
  <c r="N147" i="67"/>
  <c r="V147" i="67"/>
  <c r="N205" i="67"/>
  <c r="V205" i="67"/>
  <c r="N263" i="67"/>
  <c r="V263" i="67"/>
  <c r="N321" i="67"/>
  <c r="V321" i="67"/>
  <c r="V438" i="67"/>
  <c r="V555" i="67"/>
  <c r="X380" i="67"/>
  <c r="O31" i="67"/>
  <c r="X31" i="67"/>
  <c r="O89" i="67"/>
  <c r="X89" i="67"/>
  <c r="O147" i="67"/>
  <c r="X147" i="67"/>
  <c r="O205" i="67"/>
  <c r="X205" i="67"/>
  <c r="O263" i="67"/>
  <c r="X263" i="67"/>
  <c r="O321" i="67"/>
  <c r="X321" i="67"/>
  <c r="X438" i="67"/>
  <c r="X555" i="67"/>
  <c r="Z380" i="67"/>
  <c r="P31" i="67"/>
  <c r="Z31" i="67"/>
  <c r="P89" i="67"/>
  <c r="Z89" i="67"/>
  <c r="P147" i="67"/>
  <c r="Z147" i="67"/>
  <c r="P205" i="67"/>
  <c r="Z205" i="67"/>
  <c r="P263" i="67"/>
  <c r="Z263" i="67"/>
  <c r="P321" i="67"/>
  <c r="Z321" i="67"/>
  <c r="Z438" i="67"/>
  <c r="Z555" i="67"/>
  <c r="AB380" i="67"/>
  <c r="Q31" i="67"/>
  <c r="AB31" i="67"/>
  <c r="Q89" i="67"/>
  <c r="AB89" i="67"/>
  <c r="Q147" i="67"/>
  <c r="AB147" i="67"/>
  <c r="Q205" i="67"/>
  <c r="AB205" i="67"/>
  <c r="Q263" i="67"/>
  <c r="AB263" i="67"/>
  <c r="Q321" i="67"/>
  <c r="AB321" i="67"/>
  <c r="AB438" i="67"/>
  <c r="D497" i="67"/>
  <c r="AB555" i="67"/>
  <c r="D555" i="67"/>
  <c r="T381" i="67"/>
  <c r="M32" i="67"/>
  <c r="D32" i="67"/>
  <c r="T32" i="67"/>
  <c r="M90" i="67"/>
  <c r="D90" i="67"/>
  <c r="T90" i="67"/>
  <c r="M148" i="67"/>
  <c r="D148" i="67"/>
  <c r="T148" i="67"/>
  <c r="M206" i="67"/>
  <c r="D206" i="67"/>
  <c r="T206" i="67"/>
  <c r="M264" i="67"/>
  <c r="D264" i="67"/>
  <c r="T264" i="67"/>
  <c r="M322" i="67"/>
  <c r="D322" i="67"/>
  <c r="T322" i="67"/>
  <c r="T439" i="67"/>
  <c r="T556" i="67"/>
  <c r="V381" i="67"/>
  <c r="N32" i="67"/>
  <c r="V32" i="67"/>
  <c r="N90" i="67"/>
  <c r="V90" i="67"/>
  <c r="N148" i="67"/>
  <c r="V148" i="67"/>
  <c r="N206" i="67"/>
  <c r="V206" i="67"/>
  <c r="N264" i="67"/>
  <c r="V264" i="67"/>
  <c r="N322" i="67"/>
  <c r="V322" i="67"/>
  <c r="V439" i="67"/>
  <c r="V556" i="67"/>
  <c r="X381" i="67"/>
  <c r="O32" i="67"/>
  <c r="X32" i="67"/>
  <c r="O90" i="67"/>
  <c r="X90" i="67"/>
  <c r="O148" i="67"/>
  <c r="X148" i="67"/>
  <c r="O206" i="67"/>
  <c r="X206" i="67"/>
  <c r="O264" i="67"/>
  <c r="X264" i="67"/>
  <c r="O322" i="67"/>
  <c r="X322" i="67"/>
  <c r="X439" i="67"/>
  <c r="X556" i="67"/>
  <c r="Z381" i="67"/>
  <c r="P32" i="67"/>
  <c r="Z32" i="67"/>
  <c r="P90" i="67"/>
  <c r="Z90" i="67"/>
  <c r="P148" i="67"/>
  <c r="Z148" i="67"/>
  <c r="P206" i="67"/>
  <c r="Z206" i="67"/>
  <c r="P264" i="67"/>
  <c r="Z264" i="67"/>
  <c r="P322" i="67"/>
  <c r="Z322" i="67"/>
  <c r="Z439" i="67"/>
  <c r="Z556" i="67"/>
  <c r="AB381" i="67"/>
  <c r="Q32" i="67"/>
  <c r="AB32" i="67"/>
  <c r="Q90" i="67"/>
  <c r="AB90" i="67"/>
  <c r="Q148" i="67"/>
  <c r="AB148" i="67"/>
  <c r="Q206" i="67"/>
  <c r="AB206" i="67"/>
  <c r="Q264" i="67"/>
  <c r="AB264" i="67"/>
  <c r="Q322" i="67"/>
  <c r="AB322" i="67"/>
  <c r="AB439" i="67"/>
  <c r="D498" i="67"/>
  <c r="AB556" i="67"/>
  <c r="D556" i="67"/>
  <c r="T382" i="67"/>
  <c r="M33" i="67"/>
  <c r="D33" i="67"/>
  <c r="T33" i="67"/>
  <c r="M91" i="67"/>
  <c r="D91" i="67"/>
  <c r="T91" i="67"/>
  <c r="M149" i="67"/>
  <c r="D149" i="67"/>
  <c r="T149" i="67"/>
  <c r="M207" i="67"/>
  <c r="D207" i="67"/>
  <c r="T207" i="67"/>
  <c r="M265" i="67"/>
  <c r="D265" i="67"/>
  <c r="T265" i="67"/>
  <c r="M323" i="67"/>
  <c r="D323" i="67"/>
  <c r="T323" i="67"/>
  <c r="T440" i="67"/>
  <c r="T557" i="67"/>
  <c r="V382" i="67"/>
  <c r="N33" i="67"/>
  <c r="V33" i="67"/>
  <c r="N91" i="67"/>
  <c r="V91" i="67"/>
  <c r="N149" i="67"/>
  <c r="V149" i="67"/>
  <c r="N207" i="67"/>
  <c r="V207" i="67"/>
  <c r="N265" i="67"/>
  <c r="V265" i="67"/>
  <c r="N323" i="67"/>
  <c r="V323" i="67"/>
  <c r="V440" i="67"/>
  <c r="V557" i="67"/>
  <c r="X382" i="67"/>
  <c r="O33" i="67"/>
  <c r="X33" i="67"/>
  <c r="O91" i="67"/>
  <c r="X91" i="67"/>
  <c r="O149" i="67"/>
  <c r="X149" i="67"/>
  <c r="O207" i="67"/>
  <c r="X207" i="67"/>
  <c r="O265" i="67"/>
  <c r="X265" i="67"/>
  <c r="O323" i="67"/>
  <c r="X323" i="67"/>
  <c r="X440" i="67"/>
  <c r="X557" i="67"/>
  <c r="Z382" i="67"/>
  <c r="P33" i="67"/>
  <c r="Z33" i="67"/>
  <c r="P91" i="67"/>
  <c r="Z91" i="67"/>
  <c r="P149" i="67"/>
  <c r="Z149" i="67"/>
  <c r="P207" i="67"/>
  <c r="Z207" i="67"/>
  <c r="P265" i="67"/>
  <c r="Z265" i="67"/>
  <c r="P323" i="67"/>
  <c r="Z323" i="67"/>
  <c r="Z440" i="67"/>
  <c r="Z557" i="67"/>
  <c r="AB382" i="67"/>
  <c r="Q33" i="67"/>
  <c r="AB33" i="67"/>
  <c r="Q91" i="67"/>
  <c r="AB91" i="67"/>
  <c r="Q149" i="67"/>
  <c r="AB149" i="67"/>
  <c r="Q207" i="67"/>
  <c r="AB207" i="67"/>
  <c r="Q265" i="67"/>
  <c r="AB265" i="67"/>
  <c r="Q323" i="67"/>
  <c r="AB323" i="67"/>
  <c r="AB440" i="67"/>
  <c r="D499" i="67"/>
  <c r="AB557" i="67"/>
  <c r="D557" i="67"/>
  <c r="T383" i="67"/>
  <c r="M34" i="67"/>
  <c r="D34" i="67"/>
  <c r="T34" i="67"/>
  <c r="M92" i="67"/>
  <c r="D92" i="67"/>
  <c r="T92" i="67"/>
  <c r="M150" i="67"/>
  <c r="D150" i="67"/>
  <c r="T150" i="67"/>
  <c r="M208" i="67"/>
  <c r="D208" i="67"/>
  <c r="T208" i="67"/>
  <c r="M266" i="67"/>
  <c r="D266" i="67"/>
  <c r="T266" i="67"/>
  <c r="M324" i="67"/>
  <c r="D324" i="67"/>
  <c r="T324" i="67"/>
  <c r="T441" i="67"/>
  <c r="T558" i="67"/>
  <c r="V383" i="67"/>
  <c r="N34" i="67"/>
  <c r="V34" i="67"/>
  <c r="N92" i="67"/>
  <c r="V92" i="67"/>
  <c r="N150" i="67"/>
  <c r="V150" i="67"/>
  <c r="N208" i="67"/>
  <c r="V208" i="67"/>
  <c r="N266" i="67"/>
  <c r="V266" i="67"/>
  <c r="N324" i="67"/>
  <c r="V324" i="67"/>
  <c r="V441" i="67"/>
  <c r="V558" i="67"/>
  <c r="X383" i="67"/>
  <c r="O34" i="67"/>
  <c r="X34" i="67"/>
  <c r="O92" i="67"/>
  <c r="X92" i="67"/>
  <c r="O150" i="67"/>
  <c r="X150" i="67"/>
  <c r="O208" i="67"/>
  <c r="X208" i="67"/>
  <c r="O266" i="67"/>
  <c r="X266" i="67"/>
  <c r="O324" i="67"/>
  <c r="X324" i="67"/>
  <c r="X441" i="67"/>
  <c r="X558" i="67"/>
  <c r="Z383" i="67"/>
  <c r="P34" i="67"/>
  <c r="Z34" i="67"/>
  <c r="P92" i="67"/>
  <c r="Z92" i="67"/>
  <c r="P150" i="67"/>
  <c r="Z150" i="67"/>
  <c r="P208" i="67"/>
  <c r="Z208" i="67"/>
  <c r="P266" i="67"/>
  <c r="Z266" i="67"/>
  <c r="P324" i="67"/>
  <c r="Z324" i="67"/>
  <c r="Z441" i="67"/>
  <c r="Z558" i="67"/>
  <c r="AB383" i="67"/>
  <c r="Q34" i="67"/>
  <c r="AB34" i="67"/>
  <c r="Q92" i="67"/>
  <c r="AB92" i="67"/>
  <c r="Q150" i="67"/>
  <c r="AB150" i="67"/>
  <c r="Q208" i="67"/>
  <c r="AB208" i="67"/>
  <c r="Q266" i="67"/>
  <c r="AB266" i="67"/>
  <c r="Q324" i="67"/>
  <c r="AB324" i="67"/>
  <c r="AB441" i="67"/>
  <c r="D500" i="67"/>
  <c r="AB558" i="67"/>
  <c r="D558" i="67"/>
  <c r="T384" i="67"/>
  <c r="M35" i="67"/>
  <c r="D35" i="67"/>
  <c r="T35" i="67"/>
  <c r="M93" i="67"/>
  <c r="D93" i="67"/>
  <c r="T93" i="67"/>
  <c r="M151" i="67"/>
  <c r="D151" i="67"/>
  <c r="T151" i="67"/>
  <c r="M209" i="67"/>
  <c r="D209" i="67"/>
  <c r="T209" i="67"/>
  <c r="M267" i="67"/>
  <c r="D267" i="67"/>
  <c r="T267" i="67"/>
  <c r="M325" i="67"/>
  <c r="D325" i="67"/>
  <c r="T325" i="67"/>
  <c r="T442" i="67"/>
  <c r="T559" i="67"/>
  <c r="V384" i="67"/>
  <c r="N35" i="67"/>
  <c r="V35" i="67"/>
  <c r="N93" i="67"/>
  <c r="V93" i="67"/>
  <c r="N151" i="67"/>
  <c r="V151" i="67"/>
  <c r="N209" i="67"/>
  <c r="V209" i="67"/>
  <c r="N267" i="67"/>
  <c r="V267" i="67"/>
  <c r="N325" i="67"/>
  <c r="V325" i="67"/>
  <c r="V442" i="67"/>
  <c r="V559" i="67"/>
  <c r="X384" i="67"/>
  <c r="O35" i="67"/>
  <c r="X35" i="67"/>
  <c r="O93" i="67"/>
  <c r="X93" i="67"/>
  <c r="O151" i="67"/>
  <c r="X151" i="67"/>
  <c r="O209" i="67"/>
  <c r="X209" i="67"/>
  <c r="O267" i="67"/>
  <c r="X267" i="67"/>
  <c r="O325" i="67"/>
  <c r="X325" i="67"/>
  <c r="X442" i="67"/>
  <c r="X559" i="67"/>
  <c r="Z384" i="67"/>
  <c r="P35" i="67"/>
  <c r="Z35" i="67"/>
  <c r="P93" i="67"/>
  <c r="Z93" i="67"/>
  <c r="P151" i="67"/>
  <c r="Z151" i="67"/>
  <c r="P209" i="67"/>
  <c r="Z209" i="67"/>
  <c r="P267" i="67"/>
  <c r="Z267" i="67"/>
  <c r="P325" i="67"/>
  <c r="Z325" i="67"/>
  <c r="Z442" i="67"/>
  <c r="Z559" i="67"/>
  <c r="AB384" i="67"/>
  <c r="Q35" i="67"/>
  <c r="AB35" i="67"/>
  <c r="Q93" i="67"/>
  <c r="AB93" i="67"/>
  <c r="Q151" i="67"/>
  <c r="AB151" i="67"/>
  <c r="Q209" i="67"/>
  <c r="AB209" i="67"/>
  <c r="Q267" i="67"/>
  <c r="AB267" i="67"/>
  <c r="Q325" i="67"/>
  <c r="AB325" i="67"/>
  <c r="AB442" i="67"/>
  <c r="D501" i="67"/>
  <c r="AB559" i="67"/>
  <c r="D559" i="67"/>
  <c r="T385" i="67"/>
  <c r="M36" i="67"/>
  <c r="D36" i="67"/>
  <c r="T36" i="67"/>
  <c r="M94" i="67"/>
  <c r="D94" i="67"/>
  <c r="T94" i="67"/>
  <c r="M152" i="67"/>
  <c r="D152" i="67"/>
  <c r="T152" i="67"/>
  <c r="M210" i="67"/>
  <c r="D210" i="67"/>
  <c r="T210" i="67"/>
  <c r="M268" i="67"/>
  <c r="D268" i="67"/>
  <c r="T268" i="67"/>
  <c r="M326" i="67"/>
  <c r="D326" i="67"/>
  <c r="T326" i="67"/>
  <c r="T443" i="67"/>
  <c r="T560" i="67"/>
  <c r="V385" i="67"/>
  <c r="N36" i="67"/>
  <c r="V36" i="67"/>
  <c r="N94" i="67"/>
  <c r="V94" i="67"/>
  <c r="N152" i="67"/>
  <c r="V152" i="67"/>
  <c r="N210" i="67"/>
  <c r="V210" i="67"/>
  <c r="N268" i="67"/>
  <c r="V268" i="67"/>
  <c r="N326" i="67"/>
  <c r="V326" i="67"/>
  <c r="V443" i="67"/>
  <c r="V560" i="67"/>
  <c r="X385" i="67"/>
  <c r="O36" i="67"/>
  <c r="X36" i="67"/>
  <c r="O94" i="67"/>
  <c r="X94" i="67"/>
  <c r="O152" i="67"/>
  <c r="X152" i="67"/>
  <c r="O210" i="67"/>
  <c r="X210" i="67"/>
  <c r="O268" i="67"/>
  <c r="X268" i="67"/>
  <c r="O326" i="67"/>
  <c r="X326" i="67"/>
  <c r="X443" i="67"/>
  <c r="X560" i="67"/>
  <c r="Z385" i="67"/>
  <c r="P36" i="67"/>
  <c r="Z36" i="67"/>
  <c r="P94" i="67"/>
  <c r="Z94" i="67"/>
  <c r="P152" i="67"/>
  <c r="Z152" i="67"/>
  <c r="P210" i="67"/>
  <c r="Z210" i="67"/>
  <c r="P268" i="67"/>
  <c r="Z268" i="67"/>
  <c r="P326" i="67"/>
  <c r="Z326" i="67"/>
  <c r="Z443" i="67"/>
  <c r="Z560" i="67"/>
  <c r="AB385" i="67"/>
  <c r="Q36" i="67"/>
  <c r="AB36" i="67"/>
  <c r="Q94" i="67"/>
  <c r="AB94" i="67"/>
  <c r="Q152" i="67"/>
  <c r="AB152" i="67"/>
  <c r="Q210" i="67"/>
  <c r="AB210" i="67"/>
  <c r="Q268" i="67"/>
  <c r="AB268" i="67"/>
  <c r="Q326" i="67"/>
  <c r="AB326" i="67"/>
  <c r="AB443" i="67"/>
  <c r="D502" i="67"/>
  <c r="AB560" i="67"/>
  <c r="D560" i="67"/>
  <c r="T386" i="67"/>
  <c r="M37" i="67"/>
  <c r="D37" i="67"/>
  <c r="T37" i="67"/>
  <c r="M95" i="67"/>
  <c r="D95" i="67"/>
  <c r="T95" i="67"/>
  <c r="M153" i="67"/>
  <c r="D153" i="67"/>
  <c r="T153" i="67"/>
  <c r="M211" i="67"/>
  <c r="D211" i="67"/>
  <c r="T211" i="67"/>
  <c r="M269" i="67"/>
  <c r="D269" i="67"/>
  <c r="T269" i="67"/>
  <c r="M327" i="67"/>
  <c r="D327" i="67"/>
  <c r="T327" i="67"/>
  <c r="T444" i="67"/>
  <c r="T561" i="67"/>
  <c r="V386" i="67"/>
  <c r="N37" i="67"/>
  <c r="V37" i="67"/>
  <c r="N95" i="67"/>
  <c r="V95" i="67"/>
  <c r="N153" i="67"/>
  <c r="V153" i="67"/>
  <c r="N211" i="67"/>
  <c r="V211" i="67"/>
  <c r="N269" i="67"/>
  <c r="V269" i="67"/>
  <c r="N327" i="67"/>
  <c r="V327" i="67"/>
  <c r="V444" i="67"/>
  <c r="V561" i="67"/>
  <c r="X386" i="67"/>
  <c r="O37" i="67"/>
  <c r="X37" i="67"/>
  <c r="O95" i="67"/>
  <c r="X95" i="67"/>
  <c r="O153" i="67"/>
  <c r="X153" i="67"/>
  <c r="O211" i="67"/>
  <c r="X211" i="67"/>
  <c r="O269" i="67"/>
  <c r="X269" i="67"/>
  <c r="O327" i="67"/>
  <c r="X327" i="67"/>
  <c r="X444" i="67"/>
  <c r="X561" i="67"/>
  <c r="Z386" i="67"/>
  <c r="P37" i="67"/>
  <c r="Z37" i="67"/>
  <c r="P95" i="67"/>
  <c r="Z95" i="67"/>
  <c r="P153" i="67"/>
  <c r="Z153" i="67"/>
  <c r="P211" i="67"/>
  <c r="Z211" i="67"/>
  <c r="P269" i="67"/>
  <c r="Z269" i="67"/>
  <c r="P327" i="67"/>
  <c r="Z327" i="67"/>
  <c r="Z444" i="67"/>
  <c r="Z561" i="67"/>
  <c r="AB386" i="67"/>
  <c r="Q37" i="67"/>
  <c r="AB37" i="67"/>
  <c r="Q95" i="67"/>
  <c r="AB95" i="67"/>
  <c r="Q153" i="67"/>
  <c r="AB153" i="67"/>
  <c r="Q211" i="67"/>
  <c r="AB211" i="67"/>
  <c r="Q269" i="67"/>
  <c r="AB269" i="67"/>
  <c r="Q327" i="67"/>
  <c r="AB327" i="67"/>
  <c r="AB444" i="67"/>
  <c r="D503" i="67"/>
  <c r="AB561" i="67"/>
  <c r="D561" i="67"/>
  <c r="T387" i="67"/>
  <c r="M38" i="67"/>
  <c r="D38" i="67"/>
  <c r="T38" i="67"/>
  <c r="M96" i="67"/>
  <c r="D96" i="67"/>
  <c r="T96" i="67"/>
  <c r="M154" i="67"/>
  <c r="D154" i="67"/>
  <c r="T154" i="67"/>
  <c r="M212" i="67"/>
  <c r="D212" i="67"/>
  <c r="T212" i="67"/>
  <c r="M270" i="67"/>
  <c r="D270" i="67"/>
  <c r="T270" i="67"/>
  <c r="M328" i="67"/>
  <c r="D328" i="67"/>
  <c r="T328" i="67"/>
  <c r="T445" i="67"/>
  <c r="T562" i="67"/>
  <c r="V387" i="67"/>
  <c r="N38" i="67"/>
  <c r="V38" i="67"/>
  <c r="N96" i="67"/>
  <c r="V96" i="67"/>
  <c r="N154" i="67"/>
  <c r="V154" i="67"/>
  <c r="N212" i="67"/>
  <c r="V212" i="67"/>
  <c r="N270" i="67"/>
  <c r="V270" i="67"/>
  <c r="N328" i="67"/>
  <c r="V328" i="67"/>
  <c r="V445" i="67"/>
  <c r="V562" i="67"/>
  <c r="X387" i="67"/>
  <c r="O38" i="67"/>
  <c r="X38" i="67"/>
  <c r="O96" i="67"/>
  <c r="X96" i="67"/>
  <c r="O154" i="67"/>
  <c r="X154" i="67"/>
  <c r="O212" i="67"/>
  <c r="X212" i="67"/>
  <c r="O270" i="67"/>
  <c r="X270" i="67"/>
  <c r="O328" i="67"/>
  <c r="X328" i="67"/>
  <c r="X445" i="67"/>
  <c r="X562" i="67"/>
  <c r="Z387" i="67"/>
  <c r="P38" i="67"/>
  <c r="Z38" i="67"/>
  <c r="P96" i="67"/>
  <c r="Z96" i="67"/>
  <c r="P154" i="67"/>
  <c r="Z154" i="67"/>
  <c r="P212" i="67"/>
  <c r="Z212" i="67"/>
  <c r="P270" i="67"/>
  <c r="Z270" i="67"/>
  <c r="P328" i="67"/>
  <c r="Z328" i="67"/>
  <c r="Z445" i="67"/>
  <c r="Z562" i="67"/>
  <c r="AB387" i="67"/>
  <c r="Q38" i="67"/>
  <c r="AB38" i="67"/>
  <c r="Q96" i="67"/>
  <c r="AB96" i="67"/>
  <c r="Q154" i="67"/>
  <c r="AB154" i="67"/>
  <c r="Q212" i="67"/>
  <c r="AB212" i="67"/>
  <c r="Q270" i="67"/>
  <c r="AB270" i="67"/>
  <c r="Q328" i="67"/>
  <c r="AB328" i="67"/>
  <c r="AB445" i="67"/>
  <c r="D504" i="67"/>
  <c r="AB562" i="67"/>
  <c r="D562" i="67"/>
  <c r="T388" i="67"/>
  <c r="M39" i="67"/>
  <c r="D39" i="67"/>
  <c r="T39" i="67"/>
  <c r="M97" i="67"/>
  <c r="D97" i="67"/>
  <c r="T97" i="67"/>
  <c r="M155" i="67"/>
  <c r="D155" i="67"/>
  <c r="T155" i="67"/>
  <c r="M213" i="67"/>
  <c r="D213" i="67"/>
  <c r="T213" i="67"/>
  <c r="M271" i="67"/>
  <c r="D271" i="67"/>
  <c r="T271" i="67"/>
  <c r="M329" i="67"/>
  <c r="D329" i="67"/>
  <c r="T329" i="67"/>
  <c r="T446" i="67"/>
  <c r="T563" i="67"/>
  <c r="V388" i="67"/>
  <c r="N39" i="67"/>
  <c r="V39" i="67"/>
  <c r="N97" i="67"/>
  <c r="V97" i="67"/>
  <c r="N155" i="67"/>
  <c r="V155" i="67"/>
  <c r="N213" i="67"/>
  <c r="V213" i="67"/>
  <c r="N271" i="67"/>
  <c r="V271" i="67"/>
  <c r="N329" i="67"/>
  <c r="V329" i="67"/>
  <c r="V446" i="67"/>
  <c r="V563" i="67"/>
  <c r="X388" i="67"/>
  <c r="O39" i="67"/>
  <c r="X39" i="67"/>
  <c r="O97" i="67"/>
  <c r="X97" i="67"/>
  <c r="O155" i="67"/>
  <c r="X155" i="67"/>
  <c r="O213" i="67"/>
  <c r="X213" i="67"/>
  <c r="O271" i="67"/>
  <c r="X271" i="67"/>
  <c r="O329" i="67"/>
  <c r="X329" i="67"/>
  <c r="X446" i="67"/>
  <c r="X563" i="67"/>
  <c r="Z388" i="67"/>
  <c r="P39" i="67"/>
  <c r="Z39" i="67"/>
  <c r="P97" i="67"/>
  <c r="Z97" i="67"/>
  <c r="P155" i="67"/>
  <c r="Z155" i="67"/>
  <c r="P213" i="67"/>
  <c r="Z213" i="67"/>
  <c r="P271" i="67"/>
  <c r="Z271" i="67"/>
  <c r="P329" i="67"/>
  <c r="Z329" i="67"/>
  <c r="Z446" i="67"/>
  <c r="Z563" i="67"/>
  <c r="AB388" i="67"/>
  <c r="Q39" i="67"/>
  <c r="AB39" i="67"/>
  <c r="Q97" i="67"/>
  <c r="AB97" i="67"/>
  <c r="Q155" i="67"/>
  <c r="AB155" i="67"/>
  <c r="Q213" i="67"/>
  <c r="AB213" i="67"/>
  <c r="Q271" i="67"/>
  <c r="AB271" i="67"/>
  <c r="Q329" i="67"/>
  <c r="AB329" i="67"/>
  <c r="AB446" i="67"/>
  <c r="D505" i="67"/>
  <c r="AB563" i="67"/>
  <c r="D563" i="67"/>
  <c r="T389" i="67"/>
  <c r="M40" i="67"/>
  <c r="D40" i="67"/>
  <c r="T40" i="67"/>
  <c r="M98" i="67"/>
  <c r="D98" i="67"/>
  <c r="T98" i="67"/>
  <c r="M156" i="67"/>
  <c r="D156" i="67"/>
  <c r="T156" i="67"/>
  <c r="M214" i="67"/>
  <c r="D214" i="67"/>
  <c r="T214" i="67"/>
  <c r="M272" i="67"/>
  <c r="D272" i="67"/>
  <c r="T272" i="67"/>
  <c r="M330" i="67"/>
  <c r="D330" i="67"/>
  <c r="T330" i="67"/>
  <c r="T447" i="67"/>
  <c r="T564" i="67"/>
  <c r="V389" i="67"/>
  <c r="N40" i="67"/>
  <c r="V40" i="67"/>
  <c r="N98" i="67"/>
  <c r="V98" i="67"/>
  <c r="N156" i="67"/>
  <c r="V156" i="67"/>
  <c r="N214" i="67"/>
  <c r="V214" i="67"/>
  <c r="N272" i="67"/>
  <c r="V272" i="67"/>
  <c r="N330" i="67"/>
  <c r="V330" i="67"/>
  <c r="V447" i="67"/>
  <c r="V564" i="67"/>
  <c r="X389" i="67"/>
  <c r="O40" i="67"/>
  <c r="X40" i="67"/>
  <c r="O98" i="67"/>
  <c r="X98" i="67"/>
  <c r="O156" i="67"/>
  <c r="X156" i="67"/>
  <c r="O214" i="67"/>
  <c r="X214" i="67"/>
  <c r="O272" i="67"/>
  <c r="X272" i="67"/>
  <c r="O330" i="67"/>
  <c r="X330" i="67"/>
  <c r="X447" i="67"/>
  <c r="X564" i="67"/>
  <c r="Z389" i="67"/>
  <c r="P40" i="67"/>
  <c r="Z40" i="67"/>
  <c r="P98" i="67"/>
  <c r="Z98" i="67"/>
  <c r="P156" i="67"/>
  <c r="Z156" i="67"/>
  <c r="P214" i="67"/>
  <c r="Z214" i="67"/>
  <c r="P272" i="67"/>
  <c r="Z272" i="67"/>
  <c r="P330" i="67"/>
  <c r="Z330" i="67"/>
  <c r="Z447" i="67"/>
  <c r="Z564" i="67"/>
  <c r="AB389" i="67"/>
  <c r="Q40" i="67"/>
  <c r="AB40" i="67"/>
  <c r="Q98" i="67"/>
  <c r="AB98" i="67"/>
  <c r="Q156" i="67"/>
  <c r="AB156" i="67"/>
  <c r="Q214" i="67"/>
  <c r="AB214" i="67"/>
  <c r="Q272" i="67"/>
  <c r="AB272" i="67"/>
  <c r="Q330" i="67"/>
  <c r="AB330" i="67"/>
  <c r="AB447" i="67"/>
  <c r="D506" i="67"/>
  <c r="AB564" i="67"/>
  <c r="D564" i="67"/>
  <c r="T390" i="67"/>
  <c r="M41" i="67"/>
  <c r="D41" i="67"/>
  <c r="T41" i="67"/>
  <c r="M99" i="67"/>
  <c r="D99" i="67"/>
  <c r="T99" i="67"/>
  <c r="M157" i="67"/>
  <c r="D157" i="67"/>
  <c r="T157" i="67"/>
  <c r="M215" i="67"/>
  <c r="D215" i="67"/>
  <c r="T215" i="67"/>
  <c r="M273" i="67"/>
  <c r="D273" i="67"/>
  <c r="T273" i="67"/>
  <c r="M331" i="67"/>
  <c r="D331" i="67"/>
  <c r="T331" i="67"/>
  <c r="T448" i="67"/>
  <c r="T565" i="67"/>
  <c r="V390" i="67"/>
  <c r="N41" i="67"/>
  <c r="V41" i="67"/>
  <c r="N99" i="67"/>
  <c r="V99" i="67"/>
  <c r="N157" i="67"/>
  <c r="V157" i="67"/>
  <c r="N215" i="67"/>
  <c r="V215" i="67"/>
  <c r="N273" i="67"/>
  <c r="V273" i="67"/>
  <c r="N331" i="67"/>
  <c r="V331" i="67"/>
  <c r="V448" i="67"/>
  <c r="V565" i="67"/>
  <c r="X390" i="67"/>
  <c r="O41" i="67"/>
  <c r="X41" i="67"/>
  <c r="O99" i="67"/>
  <c r="X99" i="67"/>
  <c r="O157" i="67"/>
  <c r="X157" i="67"/>
  <c r="O215" i="67"/>
  <c r="X215" i="67"/>
  <c r="O273" i="67"/>
  <c r="X273" i="67"/>
  <c r="O331" i="67"/>
  <c r="X331" i="67"/>
  <c r="X448" i="67"/>
  <c r="X565" i="67"/>
  <c r="Z390" i="67"/>
  <c r="P41" i="67"/>
  <c r="Z41" i="67"/>
  <c r="P99" i="67"/>
  <c r="Z99" i="67"/>
  <c r="P157" i="67"/>
  <c r="Z157" i="67"/>
  <c r="P215" i="67"/>
  <c r="Z215" i="67"/>
  <c r="P273" i="67"/>
  <c r="Z273" i="67"/>
  <c r="P331" i="67"/>
  <c r="Z331" i="67"/>
  <c r="Z448" i="67"/>
  <c r="Z565" i="67"/>
  <c r="AB390" i="67"/>
  <c r="Q41" i="67"/>
  <c r="AB41" i="67"/>
  <c r="Q99" i="67"/>
  <c r="AB99" i="67"/>
  <c r="Q157" i="67"/>
  <c r="AB157" i="67"/>
  <c r="Q215" i="67"/>
  <c r="AB215" i="67"/>
  <c r="Q273" i="67"/>
  <c r="AB273" i="67"/>
  <c r="Q331" i="67"/>
  <c r="AB331" i="67"/>
  <c r="AB448" i="67"/>
  <c r="D507" i="67"/>
  <c r="AB565" i="67"/>
  <c r="D565" i="67"/>
  <c r="T391" i="67"/>
  <c r="M42" i="67"/>
  <c r="D42" i="67"/>
  <c r="T42" i="67"/>
  <c r="M100" i="67"/>
  <c r="D100" i="67"/>
  <c r="T100" i="67"/>
  <c r="M158" i="67"/>
  <c r="D158" i="67"/>
  <c r="T158" i="67"/>
  <c r="M216" i="67"/>
  <c r="D216" i="67"/>
  <c r="T216" i="67"/>
  <c r="M274" i="67"/>
  <c r="D274" i="67"/>
  <c r="T274" i="67"/>
  <c r="M332" i="67"/>
  <c r="D332" i="67"/>
  <c r="T332" i="67"/>
  <c r="T449" i="67"/>
  <c r="T566" i="67"/>
  <c r="V391" i="67"/>
  <c r="N42" i="67"/>
  <c r="V42" i="67"/>
  <c r="N100" i="67"/>
  <c r="V100" i="67"/>
  <c r="N158" i="67"/>
  <c r="V158" i="67"/>
  <c r="N216" i="67"/>
  <c r="V216" i="67"/>
  <c r="N274" i="67"/>
  <c r="V274" i="67"/>
  <c r="N332" i="67"/>
  <c r="V332" i="67"/>
  <c r="V449" i="67"/>
  <c r="V566" i="67"/>
  <c r="X391" i="67"/>
  <c r="O42" i="67"/>
  <c r="X42" i="67"/>
  <c r="O100" i="67"/>
  <c r="X100" i="67"/>
  <c r="O158" i="67"/>
  <c r="X158" i="67"/>
  <c r="O216" i="67"/>
  <c r="X216" i="67"/>
  <c r="O274" i="67"/>
  <c r="X274" i="67"/>
  <c r="O332" i="67"/>
  <c r="X332" i="67"/>
  <c r="X449" i="67"/>
  <c r="X566" i="67"/>
  <c r="Z391" i="67"/>
  <c r="P42" i="67"/>
  <c r="Z42" i="67"/>
  <c r="P100" i="67"/>
  <c r="Z100" i="67"/>
  <c r="P158" i="67"/>
  <c r="Z158" i="67"/>
  <c r="P216" i="67"/>
  <c r="Z216" i="67"/>
  <c r="P274" i="67"/>
  <c r="Z274" i="67"/>
  <c r="P332" i="67"/>
  <c r="Z332" i="67"/>
  <c r="Z449" i="67"/>
  <c r="Z566" i="67"/>
  <c r="AB391" i="67"/>
  <c r="Q42" i="67"/>
  <c r="AB42" i="67"/>
  <c r="Q100" i="67"/>
  <c r="AB100" i="67"/>
  <c r="Q158" i="67"/>
  <c r="AB158" i="67"/>
  <c r="Q216" i="67"/>
  <c r="AB216" i="67"/>
  <c r="Q274" i="67"/>
  <c r="AB274" i="67"/>
  <c r="Q332" i="67"/>
  <c r="AB332" i="67"/>
  <c r="AB449" i="67"/>
  <c r="D508" i="67"/>
  <c r="AB566" i="67"/>
  <c r="D566" i="67"/>
  <c r="T392" i="67"/>
  <c r="M43" i="67"/>
  <c r="D43" i="67"/>
  <c r="T43" i="67"/>
  <c r="M101" i="67"/>
  <c r="D101" i="67"/>
  <c r="T101" i="67"/>
  <c r="M159" i="67"/>
  <c r="D159" i="67"/>
  <c r="T159" i="67"/>
  <c r="M217" i="67"/>
  <c r="D217" i="67"/>
  <c r="T217" i="67"/>
  <c r="M275" i="67"/>
  <c r="D275" i="67"/>
  <c r="T275" i="67"/>
  <c r="M333" i="67"/>
  <c r="D333" i="67"/>
  <c r="T333" i="67"/>
  <c r="T450" i="67"/>
  <c r="T567" i="67"/>
  <c r="V392" i="67"/>
  <c r="N43" i="67"/>
  <c r="V43" i="67"/>
  <c r="N101" i="67"/>
  <c r="V101" i="67"/>
  <c r="N159" i="67"/>
  <c r="V159" i="67"/>
  <c r="N217" i="67"/>
  <c r="V217" i="67"/>
  <c r="N275" i="67"/>
  <c r="V275" i="67"/>
  <c r="N333" i="67"/>
  <c r="V333" i="67"/>
  <c r="V450" i="67"/>
  <c r="V567" i="67"/>
  <c r="X392" i="67"/>
  <c r="O43" i="67"/>
  <c r="X43" i="67"/>
  <c r="O101" i="67"/>
  <c r="X101" i="67"/>
  <c r="O159" i="67"/>
  <c r="X159" i="67"/>
  <c r="O217" i="67"/>
  <c r="X217" i="67"/>
  <c r="O275" i="67"/>
  <c r="X275" i="67"/>
  <c r="O333" i="67"/>
  <c r="X333" i="67"/>
  <c r="X450" i="67"/>
  <c r="X567" i="67"/>
  <c r="Z392" i="67"/>
  <c r="P43" i="67"/>
  <c r="Z43" i="67"/>
  <c r="P101" i="67"/>
  <c r="Z101" i="67"/>
  <c r="P159" i="67"/>
  <c r="Z159" i="67"/>
  <c r="P217" i="67"/>
  <c r="Z217" i="67"/>
  <c r="P275" i="67"/>
  <c r="Z275" i="67"/>
  <c r="P333" i="67"/>
  <c r="Z333" i="67"/>
  <c r="Z450" i="67"/>
  <c r="Z567" i="67"/>
  <c r="AB392" i="67"/>
  <c r="Q43" i="67"/>
  <c r="AB43" i="67"/>
  <c r="Q101" i="67"/>
  <c r="AB101" i="67"/>
  <c r="Q159" i="67"/>
  <c r="AB159" i="67"/>
  <c r="Q217" i="67"/>
  <c r="AB217" i="67"/>
  <c r="Q275" i="67"/>
  <c r="AB275" i="67"/>
  <c r="Q333" i="67"/>
  <c r="AB333" i="67"/>
  <c r="AB450" i="67"/>
  <c r="D509" i="67"/>
  <c r="AB567" i="67"/>
  <c r="D567" i="67"/>
  <c r="T393" i="67"/>
  <c r="M44" i="67"/>
  <c r="D44" i="67"/>
  <c r="T44" i="67"/>
  <c r="M102" i="67"/>
  <c r="D102" i="67"/>
  <c r="T102" i="67"/>
  <c r="M160" i="67"/>
  <c r="D160" i="67"/>
  <c r="T160" i="67"/>
  <c r="M218" i="67"/>
  <c r="D218" i="67"/>
  <c r="T218" i="67"/>
  <c r="M276" i="67"/>
  <c r="D276" i="67"/>
  <c r="T276" i="67"/>
  <c r="M334" i="67"/>
  <c r="D334" i="67"/>
  <c r="T334" i="67"/>
  <c r="T451" i="67"/>
  <c r="T568" i="67"/>
  <c r="V393" i="67"/>
  <c r="N44" i="67"/>
  <c r="V44" i="67"/>
  <c r="N102" i="67"/>
  <c r="V102" i="67"/>
  <c r="N160" i="67"/>
  <c r="V160" i="67"/>
  <c r="N218" i="67"/>
  <c r="V218" i="67"/>
  <c r="N276" i="67"/>
  <c r="V276" i="67"/>
  <c r="N334" i="67"/>
  <c r="V334" i="67"/>
  <c r="V451" i="67"/>
  <c r="V568" i="67"/>
  <c r="X393" i="67"/>
  <c r="O44" i="67"/>
  <c r="X44" i="67"/>
  <c r="O102" i="67"/>
  <c r="X102" i="67"/>
  <c r="O160" i="67"/>
  <c r="X160" i="67"/>
  <c r="O218" i="67"/>
  <c r="X218" i="67"/>
  <c r="O276" i="67"/>
  <c r="X276" i="67"/>
  <c r="O334" i="67"/>
  <c r="X334" i="67"/>
  <c r="X451" i="67"/>
  <c r="X568" i="67"/>
  <c r="Z393" i="67"/>
  <c r="P44" i="67"/>
  <c r="Z44" i="67"/>
  <c r="P102" i="67"/>
  <c r="Z102" i="67"/>
  <c r="P160" i="67"/>
  <c r="Z160" i="67"/>
  <c r="P218" i="67"/>
  <c r="Z218" i="67"/>
  <c r="P276" i="67"/>
  <c r="Z276" i="67"/>
  <c r="P334" i="67"/>
  <c r="Z334" i="67"/>
  <c r="Z451" i="67"/>
  <c r="Z568" i="67"/>
  <c r="AB393" i="67"/>
  <c r="Q44" i="67"/>
  <c r="AB44" i="67"/>
  <c r="Q102" i="67"/>
  <c r="AB102" i="67"/>
  <c r="Q160" i="67"/>
  <c r="AB160" i="67"/>
  <c r="Q218" i="67"/>
  <c r="AB218" i="67"/>
  <c r="Q276" i="67"/>
  <c r="AB276" i="67"/>
  <c r="Q334" i="67"/>
  <c r="AB334" i="67"/>
  <c r="AB451" i="67"/>
  <c r="D510" i="67"/>
  <c r="AB568" i="67"/>
  <c r="D568" i="67"/>
  <c r="T394" i="67"/>
  <c r="M45" i="67"/>
  <c r="D45" i="67"/>
  <c r="T45" i="67"/>
  <c r="M103" i="67"/>
  <c r="D103" i="67"/>
  <c r="T103" i="67"/>
  <c r="M161" i="67"/>
  <c r="D161" i="67"/>
  <c r="T161" i="67"/>
  <c r="M219" i="67"/>
  <c r="D219" i="67"/>
  <c r="T219" i="67"/>
  <c r="M277" i="67"/>
  <c r="D277" i="67"/>
  <c r="T277" i="67"/>
  <c r="M335" i="67"/>
  <c r="D335" i="67"/>
  <c r="T335" i="67"/>
  <c r="T452" i="67"/>
  <c r="T569" i="67"/>
  <c r="V394" i="67"/>
  <c r="N45" i="67"/>
  <c r="V45" i="67"/>
  <c r="N103" i="67"/>
  <c r="V103" i="67"/>
  <c r="N161" i="67"/>
  <c r="V161" i="67"/>
  <c r="N219" i="67"/>
  <c r="V219" i="67"/>
  <c r="N277" i="67"/>
  <c r="V277" i="67"/>
  <c r="N335" i="67"/>
  <c r="V335" i="67"/>
  <c r="V452" i="67"/>
  <c r="V569" i="67"/>
  <c r="X394" i="67"/>
  <c r="O45" i="67"/>
  <c r="X45" i="67"/>
  <c r="O103" i="67"/>
  <c r="X103" i="67"/>
  <c r="O161" i="67"/>
  <c r="X161" i="67"/>
  <c r="O219" i="67"/>
  <c r="X219" i="67"/>
  <c r="O277" i="67"/>
  <c r="X277" i="67"/>
  <c r="O335" i="67"/>
  <c r="X335" i="67"/>
  <c r="X452" i="67"/>
  <c r="X569" i="67"/>
  <c r="Z394" i="67"/>
  <c r="P45" i="67"/>
  <c r="Z45" i="67"/>
  <c r="P103" i="67"/>
  <c r="Z103" i="67"/>
  <c r="P161" i="67"/>
  <c r="Z161" i="67"/>
  <c r="P219" i="67"/>
  <c r="Z219" i="67"/>
  <c r="P277" i="67"/>
  <c r="Z277" i="67"/>
  <c r="P335" i="67"/>
  <c r="Z335" i="67"/>
  <c r="Z452" i="67"/>
  <c r="Z569" i="67"/>
  <c r="AB394" i="67"/>
  <c r="Q45" i="67"/>
  <c r="AB45" i="67"/>
  <c r="Q103" i="67"/>
  <c r="AB103" i="67"/>
  <c r="Q161" i="67"/>
  <c r="AB161" i="67"/>
  <c r="Q219" i="67"/>
  <c r="AB219" i="67"/>
  <c r="Q277" i="67"/>
  <c r="AB277" i="67"/>
  <c r="Q335" i="67"/>
  <c r="AB335" i="67"/>
  <c r="AB452" i="67"/>
  <c r="D511" i="67"/>
  <c r="AB569" i="67"/>
  <c r="D569" i="67"/>
  <c r="T395" i="67"/>
  <c r="M46" i="67"/>
  <c r="D46" i="67"/>
  <c r="T46" i="67"/>
  <c r="M104" i="67"/>
  <c r="D104" i="67"/>
  <c r="T104" i="67"/>
  <c r="M162" i="67"/>
  <c r="D162" i="67"/>
  <c r="T162" i="67"/>
  <c r="M220" i="67"/>
  <c r="D220" i="67"/>
  <c r="T220" i="67"/>
  <c r="M278" i="67"/>
  <c r="D278" i="67"/>
  <c r="T278" i="67"/>
  <c r="M336" i="67"/>
  <c r="D336" i="67"/>
  <c r="T336" i="67"/>
  <c r="T453" i="67"/>
  <c r="T570" i="67"/>
  <c r="V395" i="67"/>
  <c r="N46" i="67"/>
  <c r="V46" i="67"/>
  <c r="N104" i="67"/>
  <c r="V104" i="67"/>
  <c r="N162" i="67"/>
  <c r="V162" i="67"/>
  <c r="N220" i="67"/>
  <c r="V220" i="67"/>
  <c r="N278" i="67"/>
  <c r="V278" i="67"/>
  <c r="N336" i="67"/>
  <c r="V336" i="67"/>
  <c r="V453" i="67"/>
  <c r="V570" i="67"/>
  <c r="X395" i="67"/>
  <c r="O46" i="67"/>
  <c r="X46" i="67"/>
  <c r="O104" i="67"/>
  <c r="X104" i="67"/>
  <c r="O162" i="67"/>
  <c r="X162" i="67"/>
  <c r="O220" i="67"/>
  <c r="X220" i="67"/>
  <c r="O278" i="67"/>
  <c r="X278" i="67"/>
  <c r="O336" i="67"/>
  <c r="X336" i="67"/>
  <c r="X453" i="67"/>
  <c r="X570" i="67"/>
  <c r="Z395" i="67"/>
  <c r="P46" i="67"/>
  <c r="Z46" i="67"/>
  <c r="P104" i="67"/>
  <c r="Z104" i="67"/>
  <c r="P162" i="67"/>
  <c r="Z162" i="67"/>
  <c r="P220" i="67"/>
  <c r="Z220" i="67"/>
  <c r="P278" i="67"/>
  <c r="Z278" i="67"/>
  <c r="P336" i="67"/>
  <c r="Z336" i="67"/>
  <c r="Z453" i="67"/>
  <c r="Z570" i="67"/>
  <c r="AB395" i="67"/>
  <c r="Q46" i="67"/>
  <c r="AB46" i="67"/>
  <c r="Q104" i="67"/>
  <c r="AB104" i="67"/>
  <c r="Q162" i="67"/>
  <c r="AB162" i="67"/>
  <c r="Q220" i="67"/>
  <c r="AB220" i="67"/>
  <c r="Q278" i="67"/>
  <c r="AB278" i="67"/>
  <c r="Q336" i="67"/>
  <c r="AB336" i="67"/>
  <c r="AB453" i="67"/>
  <c r="D512" i="67"/>
  <c r="AB570" i="67"/>
  <c r="D570" i="67"/>
  <c r="T396" i="67"/>
  <c r="M47" i="67"/>
  <c r="D47" i="67"/>
  <c r="T47" i="67"/>
  <c r="M105" i="67"/>
  <c r="D105" i="67"/>
  <c r="T105" i="67"/>
  <c r="M163" i="67"/>
  <c r="D163" i="67"/>
  <c r="T163" i="67"/>
  <c r="M221" i="67"/>
  <c r="D221" i="67"/>
  <c r="T221" i="67"/>
  <c r="M279" i="67"/>
  <c r="D279" i="67"/>
  <c r="T279" i="67"/>
  <c r="M337" i="67"/>
  <c r="D337" i="67"/>
  <c r="T337" i="67"/>
  <c r="T454" i="67"/>
  <c r="T571" i="67"/>
  <c r="V396" i="67"/>
  <c r="N47" i="67"/>
  <c r="V47" i="67"/>
  <c r="N105" i="67"/>
  <c r="V105" i="67"/>
  <c r="N163" i="67"/>
  <c r="V163" i="67"/>
  <c r="N221" i="67"/>
  <c r="V221" i="67"/>
  <c r="N279" i="67"/>
  <c r="V279" i="67"/>
  <c r="N337" i="67"/>
  <c r="V337" i="67"/>
  <c r="V454" i="67"/>
  <c r="V571" i="67"/>
  <c r="X396" i="67"/>
  <c r="O47" i="67"/>
  <c r="X47" i="67"/>
  <c r="O105" i="67"/>
  <c r="X105" i="67"/>
  <c r="O163" i="67"/>
  <c r="X163" i="67"/>
  <c r="O221" i="67"/>
  <c r="X221" i="67"/>
  <c r="O279" i="67"/>
  <c r="X279" i="67"/>
  <c r="O337" i="67"/>
  <c r="X337" i="67"/>
  <c r="X454" i="67"/>
  <c r="X571" i="67"/>
  <c r="Z396" i="67"/>
  <c r="P47" i="67"/>
  <c r="Z47" i="67"/>
  <c r="P105" i="67"/>
  <c r="Z105" i="67"/>
  <c r="P163" i="67"/>
  <c r="Z163" i="67"/>
  <c r="P221" i="67"/>
  <c r="Z221" i="67"/>
  <c r="P279" i="67"/>
  <c r="Z279" i="67"/>
  <c r="P337" i="67"/>
  <c r="Z337" i="67"/>
  <c r="Z454" i="67"/>
  <c r="Z571" i="67"/>
  <c r="AB396" i="67"/>
  <c r="Q47" i="67"/>
  <c r="AB47" i="67"/>
  <c r="Q105" i="67"/>
  <c r="AB105" i="67"/>
  <c r="Q163" i="67"/>
  <c r="AB163" i="67"/>
  <c r="Q221" i="67"/>
  <c r="AB221" i="67"/>
  <c r="Q279" i="67"/>
  <c r="AB279" i="67"/>
  <c r="Q337" i="67"/>
  <c r="AB337" i="67"/>
  <c r="AB454" i="67"/>
  <c r="D513" i="67"/>
  <c r="AB571" i="67"/>
  <c r="D571" i="67"/>
  <c r="T397" i="67"/>
  <c r="M48" i="67"/>
  <c r="D48" i="67"/>
  <c r="T48" i="67"/>
  <c r="M106" i="67"/>
  <c r="D106" i="67"/>
  <c r="T106" i="67"/>
  <c r="M164" i="67"/>
  <c r="D164" i="67"/>
  <c r="T164" i="67"/>
  <c r="M222" i="67"/>
  <c r="D222" i="67"/>
  <c r="T222" i="67"/>
  <c r="M280" i="67"/>
  <c r="D280" i="67"/>
  <c r="T280" i="67"/>
  <c r="M338" i="67"/>
  <c r="D338" i="67"/>
  <c r="T338" i="67"/>
  <c r="T455" i="67"/>
  <c r="T572" i="67"/>
  <c r="V397" i="67"/>
  <c r="N48" i="67"/>
  <c r="V48" i="67"/>
  <c r="N106" i="67"/>
  <c r="V106" i="67"/>
  <c r="N164" i="67"/>
  <c r="V164" i="67"/>
  <c r="N222" i="67"/>
  <c r="V222" i="67"/>
  <c r="N280" i="67"/>
  <c r="V280" i="67"/>
  <c r="N338" i="67"/>
  <c r="V338" i="67"/>
  <c r="V455" i="67"/>
  <c r="V572" i="67"/>
  <c r="X397" i="67"/>
  <c r="O48" i="67"/>
  <c r="X48" i="67"/>
  <c r="O106" i="67"/>
  <c r="X106" i="67"/>
  <c r="O164" i="67"/>
  <c r="X164" i="67"/>
  <c r="O222" i="67"/>
  <c r="X222" i="67"/>
  <c r="O280" i="67"/>
  <c r="X280" i="67"/>
  <c r="O338" i="67"/>
  <c r="X338" i="67"/>
  <c r="X455" i="67"/>
  <c r="X572" i="67"/>
  <c r="Z397" i="67"/>
  <c r="P48" i="67"/>
  <c r="Z48" i="67"/>
  <c r="P106" i="67"/>
  <c r="Z106" i="67"/>
  <c r="P164" i="67"/>
  <c r="Z164" i="67"/>
  <c r="P222" i="67"/>
  <c r="Z222" i="67"/>
  <c r="P280" i="67"/>
  <c r="Z280" i="67"/>
  <c r="P338" i="67"/>
  <c r="Z338" i="67"/>
  <c r="Z455" i="67"/>
  <c r="Z572" i="67"/>
  <c r="AB397" i="67"/>
  <c r="Q48" i="67"/>
  <c r="AB48" i="67"/>
  <c r="Q106" i="67"/>
  <c r="AB106" i="67"/>
  <c r="Q164" i="67"/>
  <c r="AB164" i="67"/>
  <c r="Q222" i="67"/>
  <c r="AB222" i="67"/>
  <c r="Q280" i="67"/>
  <c r="AB280" i="67"/>
  <c r="Q338" i="67"/>
  <c r="AB338" i="67"/>
  <c r="AB455" i="67"/>
  <c r="D514" i="67"/>
  <c r="AB572" i="67"/>
  <c r="D572" i="67"/>
  <c r="T398" i="67"/>
  <c r="M49" i="67"/>
  <c r="D49" i="67"/>
  <c r="T49" i="67"/>
  <c r="M107" i="67"/>
  <c r="D107" i="67"/>
  <c r="T107" i="67"/>
  <c r="M165" i="67"/>
  <c r="D165" i="67"/>
  <c r="T165" i="67"/>
  <c r="M223" i="67"/>
  <c r="D223" i="67"/>
  <c r="T223" i="67"/>
  <c r="M281" i="67"/>
  <c r="D281" i="67"/>
  <c r="T281" i="67"/>
  <c r="M339" i="67"/>
  <c r="D339" i="67"/>
  <c r="T339" i="67"/>
  <c r="T456" i="67"/>
  <c r="T573" i="67"/>
  <c r="V398" i="67"/>
  <c r="N49" i="67"/>
  <c r="V49" i="67"/>
  <c r="N107" i="67"/>
  <c r="V107" i="67"/>
  <c r="N165" i="67"/>
  <c r="V165" i="67"/>
  <c r="N223" i="67"/>
  <c r="V223" i="67"/>
  <c r="N281" i="67"/>
  <c r="V281" i="67"/>
  <c r="N339" i="67"/>
  <c r="V339" i="67"/>
  <c r="V456" i="67"/>
  <c r="V573" i="67"/>
  <c r="X398" i="67"/>
  <c r="O49" i="67"/>
  <c r="X49" i="67"/>
  <c r="O107" i="67"/>
  <c r="X107" i="67"/>
  <c r="O165" i="67"/>
  <c r="X165" i="67"/>
  <c r="O223" i="67"/>
  <c r="X223" i="67"/>
  <c r="O281" i="67"/>
  <c r="X281" i="67"/>
  <c r="O339" i="67"/>
  <c r="X339" i="67"/>
  <c r="X456" i="67"/>
  <c r="X573" i="67"/>
  <c r="Z398" i="67"/>
  <c r="P49" i="67"/>
  <c r="Z49" i="67"/>
  <c r="P107" i="67"/>
  <c r="Z107" i="67"/>
  <c r="P165" i="67"/>
  <c r="Z165" i="67"/>
  <c r="P223" i="67"/>
  <c r="Z223" i="67"/>
  <c r="P281" i="67"/>
  <c r="Z281" i="67"/>
  <c r="P339" i="67"/>
  <c r="Z339" i="67"/>
  <c r="Z456" i="67"/>
  <c r="Z573" i="67"/>
  <c r="AB398" i="67"/>
  <c r="Q49" i="67"/>
  <c r="AB49" i="67"/>
  <c r="Q107" i="67"/>
  <c r="AB107" i="67"/>
  <c r="Q165" i="67"/>
  <c r="AB165" i="67"/>
  <c r="Q223" i="67"/>
  <c r="AB223" i="67"/>
  <c r="Q281" i="67"/>
  <c r="AB281" i="67"/>
  <c r="Q339" i="67"/>
  <c r="AB339" i="67"/>
  <c r="AB456" i="67"/>
  <c r="D515" i="67"/>
  <c r="AB573" i="67"/>
  <c r="D573" i="67"/>
  <c r="T399" i="67"/>
  <c r="M50" i="67"/>
  <c r="D50" i="67"/>
  <c r="T50" i="67"/>
  <c r="M108" i="67"/>
  <c r="D108" i="67"/>
  <c r="T108" i="67"/>
  <c r="M166" i="67"/>
  <c r="D166" i="67"/>
  <c r="T166" i="67"/>
  <c r="M224" i="67"/>
  <c r="D224" i="67"/>
  <c r="T224" i="67"/>
  <c r="M282" i="67"/>
  <c r="D282" i="67"/>
  <c r="T282" i="67"/>
  <c r="M340" i="67"/>
  <c r="D340" i="67"/>
  <c r="T340" i="67"/>
  <c r="T457" i="67"/>
  <c r="T574" i="67"/>
  <c r="V399" i="67"/>
  <c r="N50" i="67"/>
  <c r="V50" i="67"/>
  <c r="N108" i="67"/>
  <c r="V108" i="67"/>
  <c r="N166" i="67"/>
  <c r="V166" i="67"/>
  <c r="N224" i="67"/>
  <c r="V224" i="67"/>
  <c r="N282" i="67"/>
  <c r="V282" i="67"/>
  <c r="N340" i="67"/>
  <c r="V340" i="67"/>
  <c r="V457" i="67"/>
  <c r="V574" i="67"/>
  <c r="X399" i="67"/>
  <c r="O50" i="67"/>
  <c r="X50" i="67"/>
  <c r="O108" i="67"/>
  <c r="X108" i="67"/>
  <c r="O166" i="67"/>
  <c r="X166" i="67"/>
  <c r="O224" i="67"/>
  <c r="X224" i="67"/>
  <c r="O282" i="67"/>
  <c r="X282" i="67"/>
  <c r="O340" i="67"/>
  <c r="X340" i="67"/>
  <c r="X457" i="67"/>
  <c r="X574" i="67"/>
  <c r="Z399" i="67"/>
  <c r="P50" i="67"/>
  <c r="Z50" i="67"/>
  <c r="P108" i="67"/>
  <c r="Z108" i="67"/>
  <c r="P166" i="67"/>
  <c r="Z166" i="67"/>
  <c r="P224" i="67"/>
  <c r="Z224" i="67"/>
  <c r="P282" i="67"/>
  <c r="Z282" i="67"/>
  <c r="P340" i="67"/>
  <c r="Z340" i="67"/>
  <c r="Z457" i="67"/>
  <c r="Z574" i="67"/>
  <c r="AB399" i="67"/>
  <c r="Q50" i="67"/>
  <c r="AB50" i="67"/>
  <c r="Q108" i="67"/>
  <c r="AB108" i="67"/>
  <c r="Q166" i="67"/>
  <c r="AB166" i="67"/>
  <c r="Q224" i="67"/>
  <c r="AB224" i="67"/>
  <c r="Q282" i="67"/>
  <c r="AB282" i="67"/>
  <c r="Q340" i="67"/>
  <c r="AB340" i="67"/>
  <c r="AB457" i="67"/>
  <c r="D516" i="67"/>
  <c r="AB574" i="67"/>
  <c r="D574" i="67"/>
  <c r="T400" i="67"/>
  <c r="M51" i="67"/>
  <c r="D51" i="67"/>
  <c r="T51" i="67"/>
  <c r="M109" i="67"/>
  <c r="D109" i="67"/>
  <c r="T109" i="67"/>
  <c r="M167" i="67"/>
  <c r="D167" i="67"/>
  <c r="T167" i="67"/>
  <c r="M225" i="67"/>
  <c r="D225" i="67"/>
  <c r="T225" i="67"/>
  <c r="M283" i="67"/>
  <c r="D283" i="67"/>
  <c r="T283" i="67"/>
  <c r="M341" i="67"/>
  <c r="D341" i="67"/>
  <c r="T341" i="67"/>
  <c r="T458" i="67"/>
  <c r="T575" i="67"/>
  <c r="V400" i="67"/>
  <c r="N51" i="67"/>
  <c r="V51" i="67"/>
  <c r="N109" i="67"/>
  <c r="V109" i="67"/>
  <c r="N167" i="67"/>
  <c r="V167" i="67"/>
  <c r="N225" i="67"/>
  <c r="V225" i="67"/>
  <c r="N283" i="67"/>
  <c r="V283" i="67"/>
  <c r="N341" i="67"/>
  <c r="V341" i="67"/>
  <c r="V458" i="67"/>
  <c r="V575" i="67"/>
  <c r="X400" i="67"/>
  <c r="O51" i="67"/>
  <c r="X51" i="67"/>
  <c r="O109" i="67"/>
  <c r="X109" i="67"/>
  <c r="O167" i="67"/>
  <c r="X167" i="67"/>
  <c r="O225" i="67"/>
  <c r="X225" i="67"/>
  <c r="O283" i="67"/>
  <c r="X283" i="67"/>
  <c r="O341" i="67"/>
  <c r="X341" i="67"/>
  <c r="X458" i="67"/>
  <c r="X575" i="67"/>
  <c r="Z400" i="67"/>
  <c r="P51" i="67"/>
  <c r="Z51" i="67"/>
  <c r="P109" i="67"/>
  <c r="Z109" i="67"/>
  <c r="P167" i="67"/>
  <c r="Z167" i="67"/>
  <c r="P225" i="67"/>
  <c r="Z225" i="67"/>
  <c r="P283" i="67"/>
  <c r="Z283" i="67"/>
  <c r="P341" i="67"/>
  <c r="Z341" i="67"/>
  <c r="Z458" i="67"/>
  <c r="Z575" i="67"/>
  <c r="AB400" i="67"/>
  <c r="Q51" i="67"/>
  <c r="AB51" i="67"/>
  <c r="Q109" i="67"/>
  <c r="AB109" i="67"/>
  <c r="Q167" i="67"/>
  <c r="AB167" i="67"/>
  <c r="Q225" i="67"/>
  <c r="AB225" i="67"/>
  <c r="Q283" i="67"/>
  <c r="AB283" i="67"/>
  <c r="Q341" i="67"/>
  <c r="AB341" i="67"/>
  <c r="AB458" i="67"/>
  <c r="D517" i="67"/>
  <c r="AB575" i="67"/>
  <c r="D575" i="67"/>
  <c r="T401" i="67"/>
  <c r="M52" i="67"/>
  <c r="D52" i="67"/>
  <c r="T52" i="67"/>
  <c r="M110" i="67"/>
  <c r="D110" i="67"/>
  <c r="T110" i="67"/>
  <c r="M168" i="67"/>
  <c r="D168" i="67"/>
  <c r="T168" i="67"/>
  <c r="M226" i="67"/>
  <c r="D226" i="67"/>
  <c r="T226" i="67"/>
  <c r="M284" i="67"/>
  <c r="D284" i="67"/>
  <c r="T284" i="67"/>
  <c r="M342" i="67"/>
  <c r="D342" i="67"/>
  <c r="T342" i="67"/>
  <c r="T459" i="67"/>
  <c r="T576" i="67"/>
  <c r="V401" i="67"/>
  <c r="N52" i="67"/>
  <c r="V52" i="67"/>
  <c r="N110" i="67"/>
  <c r="V110" i="67"/>
  <c r="N168" i="67"/>
  <c r="V168" i="67"/>
  <c r="N226" i="67"/>
  <c r="V226" i="67"/>
  <c r="N284" i="67"/>
  <c r="V284" i="67"/>
  <c r="N342" i="67"/>
  <c r="V342" i="67"/>
  <c r="V459" i="67"/>
  <c r="V576" i="67"/>
  <c r="X401" i="67"/>
  <c r="O52" i="67"/>
  <c r="X52" i="67"/>
  <c r="O110" i="67"/>
  <c r="X110" i="67"/>
  <c r="O168" i="67"/>
  <c r="X168" i="67"/>
  <c r="O226" i="67"/>
  <c r="X226" i="67"/>
  <c r="O284" i="67"/>
  <c r="X284" i="67"/>
  <c r="O342" i="67"/>
  <c r="X342" i="67"/>
  <c r="X459" i="67"/>
  <c r="X576" i="67"/>
  <c r="Z401" i="67"/>
  <c r="P52" i="67"/>
  <c r="Z52" i="67"/>
  <c r="P110" i="67"/>
  <c r="Z110" i="67"/>
  <c r="P168" i="67"/>
  <c r="Z168" i="67"/>
  <c r="P226" i="67"/>
  <c r="Z226" i="67"/>
  <c r="P284" i="67"/>
  <c r="Z284" i="67"/>
  <c r="P342" i="67"/>
  <c r="Z342" i="67"/>
  <c r="Z459" i="67"/>
  <c r="Z576" i="67"/>
  <c r="AB401" i="67"/>
  <c r="Q52" i="67"/>
  <c r="AB52" i="67"/>
  <c r="Q110" i="67"/>
  <c r="AB110" i="67"/>
  <c r="Q168" i="67"/>
  <c r="AB168" i="67"/>
  <c r="Q226" i="67"/>
  <c r="AB226" i="67"/>
  <c r="Q284" i="67"/>
  <c r="AB284" i="67"/>
  <c r="Q342" i="67"/>
  <c r="AB342" i="67"/>
  <c r="AB459" i="67"/>
  <c r="D518" i="67"/>
  <c r="AB576" i="67"/>
  <c r="D576" i="67"/>
  <c r="T402" i="67"/>
  <c r="M53" i="67"/>
  <c r="D53" i="67"/>
  <c r="T53" i="67"/>
  <c r="M111" i="67"/>
  <c r="D111" i="67"/>
  <c r="T111" i="67"/>
  <c r="M169" i="67"/>
  <c r="D169" i="67"/>
  <c r="T169" i="67"/>
  <c r="M227" i="67"/>
  <c r="D227" i="67"/>
  <c r="T227" i="67"/>
  <c r="M285" i="67"/>
  <c r="D285" i="67"/>
  <c r="T285" i="67"/>
  <c r="M343" i="67"/>
  <c r="D343" i="67"/>
  <c r="T343" i="67"/>
  <c r="T460" i="67"/>
  <c r="T577" i="67"/>
  <c r="V402" i="67"/>
  <c r="N53" i="67"/>
  <c r="V53" i="67"/>
  <c r="N111" i="67"/>
  <c r="V111" i="67"/>
  <c r="N169" i="67"/>
  <c r="V169" i="67"/>
  <c r="N227" i="67"/>
  <c r="V227" i="67"/>
  <c r="N285" i="67"/>
  <c r="V285" i="67"/>
  <c r="N343" i="67"/>
  <c r="V343" i="67"/>
  <c r="V460" i="67"/>
  <c r="V577" i="67"/>
  <c r="X402" i="67"/>
  <c r="O53" i="67"/>
  <c r="X53" i="67"/>
  <c r="O111" i="67"/>
  <c r="X111" i="67"/>
  <c r="O169" i="67"/>
  <c r="X169" i="67"/>
  <c r="O227" i="67"/>
  <c r="X227" i="67"/>
  <c r="O285" i="67"/>
  <c r="X285" i="67"/>
  <c r="O343" i="67"/>
  <c r="X343" i="67"/>
  <c r="X460" i="67"/>
  <c r="X577" i="67"/>
  <c r="Z402" i="67"/>
  <c r="P53" i="67"/>
  <c r="Z53" i="67"/>
  <c r="P111" i="67"/>
  <c r="Z111" i="67"/>
  <c r="P169" i="67"/>
  <c r="Z169" i="67"/>
  <c r="P227" i="67"/>
  <c r="Z227" i="67"/>
  <c r="P285" i="67"/>
  <c r="Z285" i="67"/>
  <c r="P343" i="67"/>
  <c r="Z343" i="67"/>
  <c r="Z460" i="67"/>
  <c r="Z577" i="67"/>
  <c r="AB402" i="67"/>
  <c r="Q53" i="67"/>
  <c r="AB53" i="67"/>
  <c r="Q111" i="67"/>
  <c r="AB111" i="67"/>
  <c r="Q169" i="67"/>
  <c r="AB169" i="67"/>
  <c r="Q227" i="67"/>
  <c r="AB227" i="67"/>
  <c r="Q285" i="67"/>
  <c r="AB285" i="67"/>
  <c r="Q343" i="67"/>
  <c r="AB343" i="67"/>
  <c r="AB460" i="67"/>
  <c r="D519" i="67"/>
  <c r="AB577" i="67"/>
  <c r="D577" i="67"/>
  <c r="T403" i="67"/>
  <c r="M54" i="67"/>
  <c r="D54" i="67"/>
  <c r="T54" i="67"/>
  <c r="M112" i="67"/>
  <c r="D112" i="67"/>
  <c r="T112" i="67"/>
  <c r="M170" i="67"/>
  <c r="D170" i="67"/>
  <c r="T170" i="67"/>
  <c r="M228" i="67"/>
  <c r="D228" i="67"/>
  <c r="T228" i="67"/>
  <c r="M286" i="67"/>
  <c r="D286" i="67"/>
  <c r="T286" i="67"/>
  <c r="M344" i="67"/>
  <c r="D344" i="67"/>
  <c r="T344" i="67"/>
  <c r="T461" i="67"/>
  <c r="T578" i="67"/>
  <c r="V403" i="67"/>
  <c r="N54" i="67"/>
  <c r="V54" i="67"/>
  <c r="N112" i="67"/>
  <c r="V112" i="67"/>
  <c r="N170" i="67"/>
  <c r="V170" i="67"/>
  <c r="N228" i="67"/>
  <c r="V228" i="67"/>
  <c r="N286" i="67"/>
  <c r="V286" i="67"/>
  <c r="N344" i="67"/>
  <c r="V344" i="67"/>
  <c r="V461" i="67"/>
  <c r="V578" i="67"/>
  <c r="X403" i="67"/>
  <c r="O54" i="67"/>
  <c r="X54" i="67"/>
  <c r="O112" i="67"/>
  <c r="X112" i="67"/>
  <c r="O170" i="67"/>
  <c r="X170" i="67"/>
  <c r="O228" i="67"/>
  <c r="X228" i="67"/>
  <c r="O286" i="67"/>
  <c r="X286" i="67"/>
  <c r="O344" i="67"/>
  <c r="X344" i="67"/>
  <c r="X461" i="67"/>
  <c r="X578" i="67"/>
  <c r="Z403" i="67"/>
  <c r="P54" i="67"/>
  <c r="Z54" i="67"/>
  <c r="P112" i="67"/>
  <c r="Z112" i="67"/>
  <c r="P170" i="67"/>
  <c r="Z170" i="67"/>
  <c r="P228" i="67"/>
  <c r="Z228" i="67"/>
  <c r="P286" i="67"/>
  <c r="Z286" i="67"/>
  <c r="P344" i="67"/>
  <c r="Z344" i="67"/>
  <c r="Z461" i="67"/>
  <c r="Z578" i="67"/>
  <c r="AB403" i="67"/>
  <c r="Q54" i="67"/>
  <c r="AB54" i="67"/>
  <c r="Q112" i="67"/>
  <c r="AB112" i="67"/>
  <c r="Q170" i="67"/>
  <c r="AB170" i="67"/>
  <c r="Q228" i="67"/>
  <c r="AB228" i="67"/>
  <c r="Q286" i="67"/>
  <c r="AB286" i="67"/>
  <c r="Q344" i="67"/>
  <c r="AB344" i="67"/>
  <c r="AB461" i="67"/>
  <c r="D520" i="67"/>
  <c r="AB578" i="67"/>
  <c r="D578" i="67"/>
  <c r="T404" i="67"/>
  <c r="M55" i="67"/>
  <c r="D55" i="67"/>
  <c r="T55" i="67"/>
  <c r="M113" i="67"/>
  <c r="D113" i="67"/>
  <c r="T113" i="67"/>
  <c r="M171" i="67"/>
  <c r="D171" i="67"/>
  <c r="T171" i="67"/>
  <c r="M229" i="67"/>
  <c r="D229" i="67"/>
  <c r="T229" i="67"/>
  <c r="M287" i="67"/>
  <c r="D287" i="67"/>
  <c r="T287" i="67"/>
  <c r="M345" i="67"/>
  <c r="D345" i="67"/>
  <c r="T345" i="67"/>
  <c r="T462" i="67"/>
  <c r="T579" i="67"/>
  <c r="V404" i="67"/>
  <c r="N55" i="67"/>
  <c r="V55" i="67"/>
  <c r="N113" i="67"/>
  <c r="V113" i="67"/>
  <c r="N171" i="67"/>
  <c r="V171" i="67"/>
  <c r="N229" i="67"/>
  <c r="V229" i="67"/>
  <c r="N287" i="67"/>
  <c r="V287" i="67"/>
  <c r="N345" i="67"/>
  <c r="V345" i="67"/>
  <c r="V462" i="67"/>
  <c r="V579" i="67"/>
  <c r="X404" i="67"/>
  <c r="O55" i="67"/>
  <c r="X55" i="67"/>
  <c r="O113" i="67"/>
  <c r="X113" i="67"/>
  <c r="O171" i="67"/>
  <c r="X171" i="67"/>
  <c r="O229" i="67"/>
  <c r="X229" i="67"/>
  <c r="O287" i="67"/>
  <c r="X287" i="67"/>
  <c r="O345" i="67"/>
  <c r="X345" i="67"/>
  <c r="X462" i="67"/>
  <c r="X579" i="67"/>
  <c r="Z404" i="67"/>
  <c r="P55" i="67"/>
  <c r="Z55" i="67"/>
  <c r="P113" i="67"/>
  <c r="Z113" i="67"/>
  <c r="P171" i="67"/>
  <c r="Z171" i="67"/>
  <c r="P229" i="67"/>
  <c r="Z229" i="67"/>
  <c r="P287" i="67"/>
  <c r="Z287" i="67"/>
  <c r="P345" i="67"/>
  <c r="Z345" i="67"/>
  <c r="Z462" i="67"/>
  <c r="Z579" i="67"/>
  <c r="AB404" i="67"/>
  <c r="Q55" i="67"/>
  <c r="AB55" i="67"/>
  <c r="Q113" i="67"/>
  <c r="AB113" i="67"/>
  <c r="Q171" i="67"/>
  <c r="AB171" i="67"/>
  <c r="Q229" i="67"/>
  <c r="AB229" i="67"/>
  <c r="Q287" i="67"/>
  <c r="AB287" i="67"/>
  <c r="Q345" i="67"/>
  <c r="AB345" i="67"/>
  <c r="AB462" i="67"/>
  <c r="D521" i="67"/>
  <c r="AB579" i="67"/>
  <c r="D579" i="67"/>
  <c r="T405" i="67"/>
  <c r="M56" i="67"/>
  <c r="D56" i="67"/>
  <c r="T56" i="67"/>
  <c r="M114" i="67"/>
  <c r="D114" i="67"/>
  <c r="T114" i="67"/>
  <c r="M172" i="67"/>
  <c r="D172" i="67"/>
  <c r="T172" i="67"/>
  <c r="M230" i="67"/>
  <c r="D230" i="67"/>
  <c r="T230" i="67"/>
  <c r="M288" i="67"/>
  <c r="D288" i="67"/>
  <c r="T288" i="67"/>
  <c r="M346" i="67"/>
  <c r="D346" i="67"/>
  <c r="T346" i="67"/>
  <c r="T463" i="67"/>
  <c r="T580" i="67"/>
  <c r="V405" i="67"/>
  <c r="N56" i="67"/>
  <c r="V56" i="67"/>
  <c r="N114" i="67"/>
  <c r="V114" i="67"/>
  <c r="N172" i="67"/>
  <c r="V172" i="67"/>
  <c r="N230" i="67"/>
  <c r="V230" i="67"/>
  <c r="N288" i="67"/>
  <c r="V288" i="67"/>
  <c r="N346" i="67"/>
  <c r="V346" i="67"/>
  <c r="V463" i="67"/>
  <c r="V580" i="67"/>
  <c r="X405" i="67"/>
  <c r="O56" i="67"/>
  <c r="X56" i="67"/>
  <c r="O114" i="67"/>
  <c r="X114" i="67"/>
  <c r="O172" i="67"/>
  <c r="X172" i="67"/>
  <c r="O230" i="67"/>
  <c r="X230" i="67"/>
  <c r="O288" i="67"/>
  <c r="X288" i="67"/>
  <c r="O346" i="67"/>
  <c r="X346" i="67"/>
  <c r="X463" i="67"/>
  <c r="X580" i="67"/>
  <c r="Z405" i="67"/>
  <c r="P56" i="67"/>
  <c r="Z56" i="67"/>
  <c r="P114" i="67"/>
  <c r="Z114" i="67"/>
  <c r="P172" i="67"/>
  <c r="Z172" i="67"/>
  <c r="P230" i="67"/>
  <c r="Z230" i="67"/>
  <c r="P288" i="67"/>
  <c r="Z288" i="67"/>
  <c r="P346" i="67"/>
  <c r="Z346" i="67"/>
  <c r="Z463" i="67"/>
  <c r="Z580" i="67"/>
  <c r="AB405" i="67"/>
  <c r="Q56" i="67"/>
  <c r="AB56" i="67"/>
  <c r="Q114" i="67"/>
  <c r="AB114" i="67"/>
  <c r="Q172" i="67"/>
  <c r="AB172" i="67"/>
  <c r="Q230" i="67"/>
  <c r="AB230" i="67"/>
  <c r="Q288" i="67"/>
  <c r="AB288" i="67"/>
  <c r="Q346" i="67"/>
  <c r="AB346" i="67"/>
  <c r="AB463" i="67"/>
  <c r="D522" i="67"/>
  <c r="AB580" i="67"/>
  <c r="D580" i="67"/>
  <c r="T406" i="67"/>
  <c r="M57" i="67"/>
  <c r="D57" i="67"/>
  <c r="T57" i="67"/>
  <c r="M115" i="67"/>
  <c r="D115" i="67"/>
  <c r="T115" i="67"/>
  <c r="M173" i="67"/>
  <c r="D173" i="67"/>
  <c r="T173" i="67"/>
  <c r="M231" i="67"/>
  <c r="D231" i="67"/>
  <c r="T231" i="67"/>
  <c r="M289" i="67"/>
  <c r="D289" i="67"/>
  <c r="T289" i="67"/>
  <c r="M347" i="67"/>
  <c r="D347" i="67"/>
  <c r="T347" i="67"/>
  <c r="T464" i="67"/>
  <c r="T581" i="67"/>
  <c r="V406" i="67"/>
  <c r="N57" i="67"/>
  <c r="V57" i="67"/>
  <c r="N115" i="67"/>
  <c r="V115" i="67"/>
  <c r="N173" i="67"/>
  <c r="V173" i="67"/>
  <c r="N231" i="67"/>
  <c r="V231" i="67"/>
  <c r="N289" i="67"/>
  <c r="V289" i="67"/>
  <c r="N347" i="67"/>
  <c r="V347" i="67"/>
  <c r="V464" i="67"/>
  <c r="V581" i="67"/>
  <c r="X406" i="67"/>
  <c r="O57" i="67"/>
  <c r="X57" i="67"/>
  <c r="O115" i="67"/>
  <c r="X115" i="67"/>
  <c r="O173" i="67"/>
  <c r="X173" i="67"/>
  <c r="O231" i="67"/>
  <c r="X231" i="67"/>
  <c r="O289" i="67"/>
  <c r="X289" i="67"/>
  <c r="O347" i="67"/>
  <c r="X347" i="67"/>
  <c r="X464" i="67"/>
  <c r="X581" i="67"/>
  <c r="Z406" i="67"/>
  <c r="P57" i="67"/>
  <c r="Z57" i="67"/>
  <c r="P115" i="67"/>
  <c r="Z115" i="67"/>
  <c r="P173" i="67"/>
  <c r="Z173" i="67"/>
  <c r="P231" i="67"/>
  <c r="Z231" i="67"/>
  <c r="P289" i="67"/>
  <c r="Z289" i="67"/>
  <c r="P347" i="67"/>
  <c r="Z347" i="67"/>
  <c r="Z464" i="67"/>
  <c r="Z581" i="67"/>
  <c r="AB406" i="67"/>
  <c r="Q57" i="67"/>
  <c r="AB57" i="67"/>
  <c r="Q115" i="67"/>
  <c r="AB115" i="67"/>
  <c r="Q173" i="67"/>
  <c r="AB173" i="67"/>
  <c r="Q231" i="67"/>
  <c r="AB231" i="67"/>
  <c r="Q289" i="67"/>
  <c r="AB289" i="67"/>
  <c r="Q347" i="67"/>
  <c r="AB347" i="67"/>
  <c r="AB464" i="67"/>
  <c r="D523" i="67"/>
  <c r="AB581" i="67"/>
  <c r="D581" i="67"/>
  <c r="T407" i="67"/>
  <c r="M58" i="67"/>
  <c r="D58" i="67"/>
  <c r="T58" i="67"/>
  <c r="M116" i="67"/>
  <c r="D116" i="67"/>
  <c r="T116" i="67"/>
  <c r="M174" i="67"/>
  <c r="D174" i="67"/>
  <c r="T174" i="67"/>
  <c r="M232" i="67"/>
  <c r="D232" i="67"/>
  <c r="T232" i="67"/>
  <c r="M290" i="67"/>
  <c r="D290" i="67"/>
  <c r="T290" i="67"/>
  <c r="M348" i="67"/>
  <c r="D348" i="67"/>
  <c r="T348" i="67"/>
  <c r="T465" i="67"/>
  <c r="T582" i="67"/>
  <c r="V407" i="67"/>
  <c r="N58" i="67"/>
  <c r="V58" i="67"/>
  <c r="N116" i="67"/>
  <c r="V116" i="67"/>
  <c r="N174" i="67"/>
  <c r="V174" i="67"/>
  <c r="N232" i="67"/>
  <c r="V232" i="67"/>
  <c r="N290" i="67"/>
  <c r="V290" i="67"/>
  <c r="N348" i="67"/>
  <c r="V348" i="67"/>
  <c r="V465" i="67"/>
  <c r="V582" i="67"/>
  <c r="X407" i="67"/>
  <c r="O58" i="67"/>
  <c r="X58" i="67"/>
  <c r="O116" i="67"/>
  <c r="X116" i="67"/>
  <c r="O174" i="67"/>
  <c r="X174" i="67"/>
  <c r="O232" i="67"/>
  <c r="X232" i="67"/>
  <c r="O290" i="67"/>
  <c r="X290" i="67"/>
  <c r="O348" i="67"/>
  <c r="X348" i="67"/>
  <c r="X465" i="67"/>
  <c r="X582" i="67"/>
  <c r="Z407" i="67"/>
  <c r="P58" i="67"/>
  <c r="Z58" i="67"/>
  <c r="P116" i="67"/>
  <c r="Z116" i="67"/>
  <c r="P174" i="67"/>
  <c r="Z174" i="67"/>
  <c r="P232" i="67"/>
  <c r="Z232" i="67"/>
  <c r="P290" i="67"/>
  <c r="Z290" i="67"/>
  <c r="P348" i="67"/>
  <c r="Z348" i="67"/>
  <c r="Z465" i="67"/>
  <c r="Z582" i="67"/>
  <c r="AB407" i="67"/>
  <c r="Q58" i="67"/>
  <c r="AB58" i="67"/>
  <c r="Q116" i="67"/>
  <c r="AB116" i="67"/>
  <c r="Q174" i="67"/>
  <c r="AB174" i="67"/>
  <c r="Q232" i="67"/>
  <c r="AB232" i="67"/>
  <c r="Q290" i="67"/>
  <c r="AB290" i="67"/>
  <c r="Q348" i="67"/>
  <c r="AB348" i="67"/>
  <c r="AB465" i="67"/>
  <c r="D524" i="67"/>
  <c r="AB582" i="67"/>
  <c r="D582" i="67"/>
  <c r="T408" i="67"/>
  <c r="M59" i="67"/>
  <c r="D59" i="67"/>
  <c r="T59" i="67"/>
  <c r="M117" i="67"/>
  <c r="D117" i="67"/>
  <c r="T117" i="67"/>
  <c r="M175" i="67"/>
  <c r="D175" i="67"/>
  <c r="T175" i="67"/>
  <c r="M233" i="67"/>
  <c r="D233" i="67"/>
  <c r="T233" i="67"/>
  <c r="M291" i="67"/>
  <c r="D291" i="67"/>
  <c r="T291" i="67"/>
  <c r="M349" i="67"/>
  <c r="D349" i="67"/>
  <c r="T349" i="67"/>
  <c r="T466" i="67"/>
  <c r="T583" i="67"/>
  <c r="V408" i="67"/>
  <c r="N59" i="67"/>
  <c r="V59" i="67"/>
  <c r="N117" i="67"/>
  <c r="V117" i="67"/>
  <c r="N175" i="67"/>
  <c r="V175" i="67"/>
  <c r="N233" i="67"/>
  <c r="V233" i="67"/>
  <c r="N291" i="67"/>
  <c r="V291" i="67"/>
  <c r="N349" i="67"/>
  <c r="V349" i="67"/>
  <c r="V466" i="67"/>
  <c r="V583" i="67"/>
  <c r="X408" i="67"/>
  <c r="O59" i="67"/>
  <c r="X59" i="67"/>
  <c r="O117" i="67"/>
  <c r="X117" i="67"/>
  <c r="O175" i="67"/>
  <c r="X175" i="67"/>
  <c r="O233" i="67"/>
  <c r="X233" i="67"/>
  <c r="O291" i="67"/>
  <c r="X291" i="67"/>
  <c r="O349" i="67"/>
  <c r="X349" i="67"/>
  <c r="X466" i="67"/>
  <c r="X583" i="67"/>
  <c r="Z408" i="67"/>
  <c r="P59" i="67"/>
  <c r="Z59" i="67"/>
  <c r="P117" i="67"/>
  <c r="Z117" i="67"/>
  <c r="P175" i="67"/>
  <c r="Z175" i="67"/>
  <c r="P233" i="67"/>
  <c r="Z233" i="67"/>
  <c r="P291" i="67"/>
  <c r="Z291" i="67"/>
  <c r="P349" i="67"/>
  <c r="Z349" i="67"/>
  <c r="Z466" i="67"/>
  <c r="Z583" i="67"/>
  <c r="AB408" i="67"/>
  <c r="Q59" i="67"/>
  <c r="AB59" i="67"/>
  <c r="Q117" i="67"/>
  <c r="AB117" i="67"/>
  <c r="Q175" i="67"/>
  <c r="AB175" i="67"/>
  <c r="Q233" i="67"/>
  <c r="AB233" i="67"/>
  <c r="Q291" i="67"/>
  <c r="AB291" i="67"/>
  <c r="Q349" i="67"/>
  <c r="AB349" i="67"/>
  <c r="AB466" i="67"/>
  <c r="D525" i="67"/>
  <c r="AB583" i="67"/>
  <c r="D583" i="67"/>
  <c r="T409" i="67"/>
  <c r="M60" i="67"/>
  <c r="D60" i="67"/>
  <c r="T60" i="67"/>
  <c r="M118" i="67"/>
  <c r="D118" i="67"/>
  <c r="T118" i="67"/>
  <c r="M176" i="67"/>
  <c r="D176" i="67"/>
  <c r="T176" i="67"/>
  <c r="M234" i="67"/>
  <c r="D234" i="67"/>
  <c r="T234" i="67"/>
  <c r="M292" i="67"/>
  <c r="D292" i="67"/>
  <c r="T292" i="67"/>
  <c r="M350" i="67"/>
  <c r="D350" i="67"/>
  <c r="T350" i="67"/>
  <c r="T467" i="67"/>
  <c r="T584" i="67"/>
  <c r="V409" i="67"/>
  <c r="N60" i="67"/>
  <c r="V60" i="67"/>
  <c r="N118" i="67"/>
  <c r="V118" i="67"/>
  <c r="N176" i="67"/>
  <c r="V176" i="67"/>
  <c r="N234" i="67"/>
  <c r="V234" i="67"/>
  <c r="N292" i="67"/>
  <c r="V292" i="67"/>
  <c r="N350" i="67"/>
  <c r="V350" i="67"/>
  <c r="V467" i="67"/>
  <c r="V584" i="67"/>
  <c r="X409" i="67"/>
  <c r="O60" i="67"/>
  <c r="X60" i="67"/>
  <c r="O118" i="67"/>
  <c r="X118" i="67"/>
  <c r="O176" i="67"/>
  <c r="X176" i="67"/>
  <c r="O234" i="67"/>
  <c r="X234" i="67"/>
  <c r="O292" i="67"/>
  <c r="X292" i="67"/>
  <c r="O350" i="67"/>
  <c r="X350" i="67"/>
  <c r="X467" i="67"/>
  <c r="X584" i="67"/>
  <c r="Z409" i="67"/>
  <c r="P60" i="67"/>
  <c r="Z60" i="67"/>
  <c r="P118" i="67"/>
  <c r="Z118" i="67"/>
  <c r="P176" i="67"/>
  <c r="Z176" i="67"/>
  <c r="P234" i="67"/>
  <c r="Z234" i="67"/>
  <c r="P292" i="67"/>
  <c r="Z292" i="67"/>
  <c r="P350" i="67"/>
  <c r="Z350" i="67"/>
  <c r="Z467" i="67"/>
  <c r="Z584" i="67"/>
  <c r="AB409" i="67"/>
  <c r="Q60" i="67"/>
  <c r="AB60" i="67"/>
  <c r="Q118" i="67"/>
  <c r="AB118" i="67"/>
  <c r="Q176" i="67"/>
  <c r="AB176" i="67"/>
  <c r="Q234" i="67"/>
  <c r="AB234" i="67"/>
  <c r="Q292" i="67"/>
  <c r="AB292" i="67"/>
  <c r="Q350" i="67"/>
  <c r="AB350" i="67"/>
  <c r="AB467" i="67"/>
  <c r="D526" i="67"/>
  <c r="AB584" i="67"/>
  <c r="D584" i="67"/>
  <c r="T410" i="67"/>
  <c r="M61" i="67"/>
  <c r="D61" i="67"/>
  <c r="T61" i="67"/>
  <c r="M119" i="67"/>
  <c r="D119" i="67"/>
  <c r="T119" i="67"/>
  <c r="M177" i="67"/>
  <c r="D177" i="67"/>
  <c r="T177" i="67"/>
  <c r="M235" i="67"/>
  <c r="D235" i="67"/>
  <c r="T235" i="67"/>
  <c r="M293" i="67"/>
  <c r="D293" i="67"/>
  <c r="T293" i="67"/>
  <c r="M351" i="67"/>
  <c r="D351" i="67"/>
  <c r="T351" i="67"/>
  <c r="T468" i="67"/>
  <c r="T585" i="67"/>
  <c r="V410" i="67"/>
  <c r="N61" i="67"/>
  <c r="V61" i="67"/>
  <c r="N119" i="67"/>
  <c r="V119" i="67"/>
  <c r="N177" i="67"/>
  <c r="V177" i="67"/>
  <c r="N235" i="67"/>
  <c r="V235" i="67"/>
  <c r="N293" i="67"/>
  <c r="V293" i="67"/>
  <c r="N351" i="67"/>
  <c r="V351" i="67"/>
  <c r="V468" i="67"/>
  <c r="V585" i="67"/>
  <c r="X410" i="67"/>
  <c r="O61" i="67"/>
  <c r="X61" i="67"/>
  <c r="O119" i="67"/>
  <c r="X119" i="67"/>
  <c r="O177" i="67"/>
  <c r="X177" i="67"/>
  <c r="O235" i="67"/>
  <c r="X235" i="67"/>
  <c r="O293" i="67"/>
  <c r="X293" i="67"/>
  <c r="O351" i="67"/>
  <c r="X351" i="67"/>
  <c r="X468" i="67"/>
  <c r="X585" i="67"/>
  <c r="Z410" i="67"/>
  <c r="P61" i="67"/>
  <c r="Z61" i="67"/>
  <c r="P119" i="67"/>
  <c r="Z119" i="67"/>
  <c r="P177" i="67"/>
  <c r="Z177" i="67"/>
  <c r="P235" i="67"/>
  <c r="Z235" i="67"/>
  <c r="P293" i="67"/>
  <c r="Z293" i="67"/>
  <c r="P351" i="67"/>
  <c r="Z351" i="67"/>
  <c r="Z468" i="67"/>
  <c r="Z585" i="67"/>
  <c r="AB410" i="67"/>
  <c r="Q61" i="67"/>
  <c r="AB61" i="67"/>
  <c r="Q119" i="67"/>
  <c r="AB119" i="67"/>
  <c r="Q177" i="67"/>
  <c r="AB177" i="67"/>
  <c r="Q235" i="67"/>
  <c r="AB235" i="67"/>
  <c r="Q293" i="67"/>
  <c r="AB293" i="67"/>
  <c r="Q351" i="67"/>
  <c r="AB351" i="67"/>
  <c r="AB468" i="67"/>
  <c r="D527" i="67"/>
  <c r="AB585" i="67"/>
  <c r="D585" i="67"/>
  <c r="T411" i="67"/>
  <c r="M62" i="67"/>
  <c r="D62" i="67"/>
  <c r="T62" i="67"/>
  <c r="M120" i="67"/>
  <c r="D120" i="67"/>
  <c r="T120" i="67"/>
  <c r="M178" i="67"/>
  <c r="D178" i="67"/>
  <c r="T178" i="67"/>
  <c r="M236" i="67"/>
  <c r="D236" i="67"/>
  <c r="T236" i="67"/>
  <c r="M294" i="67"/>
  <c r="D294" i="67"/>
  <c r="T294" i="67"/>
  <c r="M352" i="67"/>
  <c r="D352" i="67"/>
  <c r="T352" i="67"/>
  <c r="T469" i="67"/>
  <c r="T586" i="67"/>
  <c r="V411" i="67"/>
  <c r="N62" i="67"/>
  <c r="V62" i="67"/>
  <c r="N120" i="67"/>
  <c r="V120" i="67"/>
  <c r="N178" i="67"/>
  <c r="V178" i="67"/>
  <c r="N236" i="67"/>
  <c r="V236" i="67"/>
  <c r="N294" i="67"/>
  <c r="V294" i="67"/>
  <c r="N352" i="67"/>
  <c r="V352" i="67"/>
  <c r="V469" i="67"/>
  <c r="V586" i="67"/>
  <c r="X411" i="67"/>
  <c r="O62" i="67"/>
  <c r="X62" i="67"/>
  <c r="O120" i="67"/>
  <c r="X120" i="67"/>
  <c r="O178" i="67"/>
  <c r="X178" i="67"/>
  <c r="O236" i="67"/>
  <c r="X236" i="67"/>
  <c r="O294" i="67"/>
  <c r="X294" i="67"/>
  <c r="O352" i="67"/>
  <c r="X352" i="67"/>
  <c r="X469" i="67"/>
  <c r="X586" i="67"/>
  <c r="Z411" i="67"/>
  <c r="P62" i="67"/>
  <c r="Z62" i="67"/>
  <c r="P120" i="67"/>
  <c r="Z120" i="67"/>
  <c r="P178" i="67"/>
  <c r="Z178" i="67"/>
  <c r="P236" i="67"/>
  <c r="Z236" i="67"/>
  <c r="P294" i="67"/>
  <c r="Z294" i="67"/>
  <c r="P352" i="67"/>
  <c r="Z352" i="67"/>
  <c r="Z469" i="67"/>
  <c r="Z586" i="67"/>
  <c r="AB411" i="67"/>
  <c r="Q62" i="67"/>
  <c r="AB62" i="67"/>
  <c r="Q120" i="67"/>
  <c r="AB120" i="67"/>
  <c r="Q178" i="67"/>
  <c r="AB178" i="67"/>
  <c r="Q236" i="67"/>
  <c r="AB236" i="67"/>
  <c r="Q294" i="67"/>
  <c r="AB294" i="67"/>
  <c r="Q352" i="67"/>
  <c r="AB352" i="67"/>
  <c r="AB469" i="67"/>
  <c r="D528" i="67"/>
  <c r="AB586" i="67"/>
  <c r="D586" i="67"/>
  <c r="T412" i="67"/>
  <c r="M63" i="67"/>
  <c r="D63" i="67"/>
  <c r="T63" i="67"/>
  <c r="M121" i="67"/>
  <c r="D121" i="67"/>
  <c r="T121" i="67"/>
  <c r="M179" i="67"/>
  <c r="D179" i="67"/>
  <c r="T179" i="67"/>
  <c r="M237" i="67"/>
  <c r="D237" i="67"/>
  <c r="T237" i="67"/>
  <c r="M295" i="67"/>
  <c r="D295" i="67"/>
  <c r="T295" i="67"/>
  <c r="M353" i="67"/>
  <c r="D353" i="67"/>
  <c r="T353" i="67"/>
  <c r="T470" i="67"/>
  <c r="T587" i="67"/>
  <c r="V412" i="67"/>
  <c r="N63" i="67"/>
  <c r="V63" i="67"/>
  <c r="N121" i="67"/>
  <c r="V121" i="67"/>
  <c r="N179" i="67"/>
  <c r="V179" i="67"/>
  <c r="N237" i="67"/>
  <c r="V237" i="67"/>
  <c r="N295" i="67"/>
  <c r="V295" i="67"/>
  <c r="N353" i="67"/>
  <c r="V353" i="67"/>
  <c r="V470" i="67"/>
  <c r="V587" i="67"/>
  <c r="X412" i="67"/>
  <c r="O63" i="67"/>
  <c r="X63" i="67"/>
  <c r="O121" i="67"/>
  <c r="X121" i="67"/>
  <c r="O179" i="67"/>
  <c r="X179" i="67"/>
  <c r="O237" i="67"/>
  <c r="X237" i="67"/>
  <c r="O295" i="67"/>
  <c r="X295" i="67"/>
  <c r="O353" i="67"/>
  <c r="X353" i="67"/>
  <c r="X470" i="67"/>
  <c r="X587" i="67"/>
  <c r="Z412" i="67"/>
  <c r="P63" i="67"/>
  <c r="Z63" i="67"/>
  <c r="P121" i="67"/>
  <c r="Z121" i="67"/>
  <c r="P179" i="67"/>
  <c r="Z179" i="67"/>
  <c r="P237" i="67"/>
  <c r="Z237" i="67"/>
  <c r="P295" i="67"/>
  <c r="Z295" i="67"/>
  <c r="P353" i="67"/>
  <c r="Z353" i="67"/>
  <c r="Z470" i="67"/>
  <c r="Z587" i="67"/>
  <c r="AB412" i="67"/>
  <c r="Q63" i="67"/>
  <c r="AB63" i="67"/>
  <c r="Q121" i="67"/>
  <c r="AB121" i="67"/>
  <c r="Q179" i="67"/>
  <c r="AB179" i="67"/>
  <c r="Q237" i="67"/>
  <c r="AB237" i="67"/>
  <c r="Q295" i="67"/>
  <c r="AB295" i="67"/>
  <c r="Q353" i="67"/>
  <c r="AB353" i="67"/>
  <c r="AB470" i="67"/>
  <c r="D529" i="67"/>
  <c r="AB587" i="67"/>
  <c r="D587" i="67"/>
  <c r="T413" i="67"/>
  <c r="M64" i="67"/>
  <c r="D64" i="67"/>
  <c r="T64" i="67"/>
  <c r="M122" i="67"/>
  <c r="D122" i="67"/>
  <c r="T122" i="67"/>
  <c r="M180" i="67"/>
  <c r="D180" i="67"/>
  <c r="T180" i="67"/>
  <c r="M238" i="67"/>
  <c r="D238" i="67"/>
  <c r="T238" i="67"/>
  <c r="M296" i="67"/>
  <c r="D296" i="67"/>
  <c r="T296" i="67"/>
  <c r="M354" i="67"/>
  <c r="D354" i="67"/>
  <c r="T354" i="67"/>
  <c r="T471" i="67"/>
  <c r="T588" i="67"/>
  <c r="V413" i="67"/>
  <c r="N64" i="67"/>
  <c r="V64" i="67"/>
  <c r="N122" i="67"/>
  <c r="V122" i="67"/>
  <c r="N180" i="67"/>
  <c r="V180" i="67"/>
  <c r="N238" i="67"/>
  <c r="V238" i="67"/>
  <c r="N296" i="67"/>
  <c r="V296" i="67"/>
  <c r="N354" i="67"/>
  <c r="V354" i="67"/>
  <c r="V471" i="67"/>
  <c r="V588" i="67"/>
  <c r="X413" i="67"/>
  <c r="O64" i="67"/>
  <c r="X64" i="67"/>
  <c r="O122" i="67"/>
  <c r="X122" i="67"/>
  <c r="O180" i="67"/>
  <c r="X180" i="67"/>
  <c r="O238" i="67"/>
  <c r="X238" i="67"/>
  <c r="O296" i="67"/>
  <c r="X296" i="67"/>
  <c r="O354" i="67"/>
  <c r="X354" i="67"/>
  <c r="X471" i="67"/>
  <c r="X588" i="67"/>
  <c r="Z413" i="67"/>
  <c r="P64" i="67"/>
  <c r="Z64" i="67"/>
  <c r="P122" i="67"/>
  <c r="Z122" i="67"/>
  <c r="P180" i="67"/>
  <c r="Z180" i="67"/>
  <c r="P238" i="67"/>
  <c r="Z238" i="67"/>
  <c r="P296" i="67"/>
  <c r="Z296" i="67"/>
  <c r="P354" i="67"/>
  <c r="Z354" i="67"/>
  <c r="Z471" i="67"/>
  <c r="Z588" i="67"/>
  <c r="AB413" i="67"/>
  <c r="Q64" i="67"/>
  <c r="AB64" i="67"/>
  <c r="Q122" i="67"/>
  <c r="AB122" i="67"/>
  <c r="Q180" i="67"/>
  <c r="AB180" i="67"/>
  <c r="Q238" i="67"/>
  <c r="AB238" i="67"/>
  <c r="Q296" i="67"/>
  <c r="AB296" i="67"/>
  <c r="Q354" i="67"/>
  <c r="AB354" i="67"/>
  <c r="AB471" i="67"/>
  <c r="D530" i="67"/>
  <c r="AB588" i="67"/>
  <c r="D588" i="67"/>
  <c r="T414" i="67"/>
  <c r="M65" i="67"/>
  <c r="D65" i="67"/>
  <c r="T65" i="67"/>
  <c r="M123" i="67"/>
  <c r="D123" i="67"/>
  <c r="T123" i="67"/>
  <c r="M181" i="67"/>
  <c r="D181" i="67"/>
  <c r="T181" i="67"/>
  <c r="M239" i="67"/>
  <c r="D239" i="67"/>
  <c r="T239" i="67"/>
  <c r="M297" i="67"/>
  <c r="D297" i="67"/>
  <c r="T297" i="67"/>
  <c r="M355" i="67"/>
  <c r="D355" i="67"/>
  <c r="T355" i="67"/>
  <c r="T472" i="67"/>
  <c r="T589" i="67"/>
  <c r="V414" i="67"/>
  <c r="N65" i="67"/>
  <c r="V65" i="67"/>
  <c r="N123" i="67"/>
  <c r="V123" i="67"/>
  <c r="N181" i="67"/>
  <c r="V181" i="67"/>
  <c r="N239" i="67"/>
  <c r="V239" i="67"/>
  <c r="N297" i="67"/>
  <c r="V297" i="67"/>
  <c r="N355" i="67"/>
  <c r="V355" i="67"/>
  <c r="V472" i="67"/>
  <c r="V589" i="67"/>
  <c r="X414" i="67"/>
  <c r="O65" i="67"/>
  <c r="X65" i="67"/>
  <c r="O123" i="67"/>
  <c r="X123" i="67"/>
  <c r="O181" i="67"/>
  <c r="X181" i="67"/>
  <c r="O239" i="67"/>
  <c r="X239" i="67"/>
  <c r="O297" i="67"/>
  <c r="X297" i="67"/>
  <c r="O355" i="67"/>
  <c r="X355" i="67"/>
  <c r="X472" i="67"/>
  <c r="X589" i="67"/>
  <c r="Z414" i="67"/>
  <c r="P65" i="67"/>
  <c r="Z65" i="67"/>
  <c r="P123" i="67"/>
  <c r="Z123" i="67"/>
  <c r="P181" i="67"/>
  <c r="Z181" i="67"/>
  <c r="P239" i="67"/>
  <c r="Z239" i="67"/>
  <c r="P297" i="67"/>
  <c r="Z297" i="67"/>
  <c r="P355" i="67"/>
  <c r="Z355" i="67"/>
  <c r="Z472" i="67"/>
  <c r="Z589" i="67"/>
  <c r="AB414" i="67"/>
  <c r="Q65" i="67"/>
  <c r="AB65" i="67"/>
  <c r="Q123" i="67"/>
  <c r="AB123" i="67"/>
  <c r="Q181" i="67"/>
  <c r="AB181" i="67"/>
  <c r="Q239" i="67"/>
  <c r="AB239" i="67"/>
  <c r="Q297" i="67"/>
  <c r="AB297" i="67"/>
  <c r="Q355" i="67"/>
  <c r="AB355" i="67"/>
  <c r="AB472" i="67"/>
  <c r="D531" i="67"/>
  <c r="AB589" i="67"/>
  <c r="D589" i="67"/>
  <c r="T415" i="67"/>
  <c r="M66" i="67"/>
  <c r="D66" i="67"/>
  <c r="T66" i="67"/>
  <c r="M124" i="67"/>
  <c r="D124" i="67"/>
  <c r="T124" i="67"/>
  <c r="M182" i="67"/>
  <c r="D182" i="67"/>
  <c r="T182" i="67"/>
  <c r="M240" i="67"/>
  <c r="D240" i="67"/>
  <c r="T240" i="67"/>
  <c r="M298" i="67"/>
  <c r="D298" i="67"/>
  <c r="T298" i="67"/>
  <c r="M356" i="67"/>
  <c r="D356" i="67"/>
  <c r="T356" i="67"/>
  <c r="T473" i="67"/>
  <c r="T590" i="67"/>
  <c r="V415" i="67"/>
  <c r="N66" i="67"/>
  <c r="V66" i="67"/>
  <c r="N124" i="67"/>
  <c r="V124" i="67"/>
  <c r="N182" i="67"/>
  <c r="V182" i="67"/>
  <c r="N240" i="67"/>
  <c r="V240" i="67"/>
  <c r="N298" i="67"/>
  <c r="V298" i="67"/>
  <c r="N356" i="67"/>
  <c r="V356" i="67"/>
  <c r="V473" i="67"/>
  <c r="V590" i="67"/>
  <c r="X415" i="67"/>
  <c r="O66" i="67"/>
  <c r="X66" i="67"/>
  <c r="O124" i="67"/>
  <c r="X124" i="67"/>
  <c r="O182" i="67"/>
  <c r="X182" i="67"/>
  <c r="O240" i="67"/>
  <c r="X240" i="67"/>
  <c r="O298" i="67"/>
  <c r="X298" i="67"/>
  <c r="O356" i="67"/>
  <c r="X356" i="67"/>
  <c r="X473" i="67"/>
  <c r="X590" i="67"/>
  <c r="Z415" i="67"/>
  <c r="P66" i="67"/>
  <c r="Z66" i="67"/>
  <c r="P124" i="67"/>
  <c r="Z124" i="67"/>
  <c r="P182" i="67"/>
  <c r="Z182" i="67"/>
  <c r="P240" i="67"/>
  <c r="Z240" i="67"/>
  <c r="P298" i="67"/>
  <c r="Z298" i="67"/>
  <c r="P356" i="67"/>
  <c r="Z356" i="67"/>
  <c r="Z473" i="67"/>
  <c r="Z590" i="67"/>
  <c r="AB415" i="67"/>
  <c r="Q66" i="67"/>
  <c r="AB66" i="67"/>
  <c r="Q124" i="67"/>
  <c r="AB124" i="67"/>
  <c r="Q182" i="67"/>
  <c r="AB182" i="67"/>
  <c r="Q240" i="67"/>
  <c r="AB240" i="67"/>
  <c r="Q298" i="67"/>
  <c r="AB298" i="67"/>
  <c r="Q356" i="67"/>
  <c r="AB356" i="67"/>
  <c r="AB473" i="67"/>
  <c r="D532" i="67"/>
  <c r="AB590" i="67"/>
  <c r="D590" i="67"/>
  <c r="T416" i="67"/>
  <c r="M67" i="67"/>
  <c r="D67" i="67"/>
  <c r="T67" i="67"/>
  <c r="M125" i="67"/>
  <c r="D125" i="67"/>
  <c r="T125" i="67"/>
  <c r="M183" i="67"/>
  <c r="D183" i="67"/>
  <c r="T183" i="67"/>
  <c r="M241" i="67"/>
  <c r="D241" i="67"/>
  <c r="T241" i="67"/>
  <c r="M299" i="67"/>
  <c r="D299" i="67"/>
  <c r="T299" i="67"/>
  <c r="M357" i="67"/>
  <c r="D357" i="67"/>
  <c r="T357" i="67"/>
  <c r="T474" i="67"/>
  <c r="T591" i="67"/>
  <c r="V416" i="67"/>
  <c r="N67" i="67"/>
  <c r="V67" i="67"/>
  <c r="N125" i="67"/>
  <c r="V125" i="67"/>
  <c r="N183" i="67"/>
  <c r="V183" i="67"/>
  <c r="N241" i="67"/>
  <c r="V241" i="67"/>
  <c r="N299" i="67"/>
  <c r="V299" i="67"/>
  <c r="N357" i="67"/>
  <c r="V357" i="67"/>
  <c r="V474" i="67"/>
  <c r="V591" i="67"/>
  <c r="X416" i="67"/>
  <c r="O67" i="67"/>
  <c r="X67" i="67"/>
  <c r="O125" i="67"/>
  <c r="X125" i="67"/>
  <c r="O183" i="67"/>
  <c r="X183" i="67"/>
  <c r="O241" i="67"/>
  <c r="X241" i="67"/>
  <c r="O299" i="67"/>
  <c r="X299" i="67"/>
  <c r="O357" i="67"/>
  <c r="X357" i="67"/>
  <c r="X474" i="67"/>
  <c r="X591" i="67"/>
  <c r="Z416" i="67"/>
  <c r="P67" i="67"/>
  <c r="Z67" i="67"/>
  <c r="P125" i="67"/>
  <c r="Z125" i="67"/>
  <c r="P183" i="67"/>
  <c r="Z183" i="67"/>
  <c r="P241" i="67"/>
  <c r="Z241" i="67"/>
  <c r="P299" i="67"/>
  <c r="Z299" i="67"/>
  <c r="P357" i="67"/>
  <c r="Z357" i="67"/>
  <c r="Z474" i="67"/>
  <c r="Z591" i="67"/>
  <c r="AB416" i="67"/>
  <c r="Q67" i="67"/>
  <c r="AB67" i="67"/>
  <c r="Q125" i="67"/>
  <c r="AB125" i="67"/>
  <c r="Q183" i="67"/>
  <c r="AB183" i="67"/>
  <c r="Q241" i="67"/>
  <c r="AB241" i="67"/>
  <c r="Q299" i="67"/>
  <c r="AB299" i="67"/>
  <c r="Q357" i="67"/>
  <c r="AB357" i="67"/>
  <c r="AB474" i="67"/>
  <c r="D533" i="67"/>
  <c r="AB591" i="67"/>
  <c r="D591" i="67"/>
  <c r="T417" i="67"/>
  <c r="M68" i="67"/>
  <c r="D68" i="67"/>
  <c r="T68" i="67"/>
  <c r="M126" i="67"/>
  <c r="D126" i="67"/>
  <c r="T126" i="67"/>
  <c r="M184" i="67"/>
  <c r="D184" i="67"/>
  <c r="T184" i="67"/>
  <c r="M242" i="67"/>
  <c r="D242" i="67"/>
  <c r="T242" i="67"/>
  <c r="M300" i="67"/>
  <c r="D300" i="67"/>
  <c r="T300" i="67"/>
  <c r="M358" i="67"/>
  <c r="D358" i="67"/>
  <c r="T358" i="67"/>
  <c r="T475" i="67"/>
  <c r="T592" i="67"/>
  <c r="V417" i="67"/>
  <c r="N68" i="67"/>
  <c r="V68" i="67"/>
  <c r="N126" i="67"/>
  <c r="V126" i="67"/>
  <c r="N184" i="67"/>
  <c r="V184" i="67"/>
  <c r="N242" i="67"/>
  <c r="V242" i="67"/>
  <c r="N300" i="67"/>
  <c r="V300" i="67"/>
  <c r="N358" i="67"/>
  <c r="V358" i="67"/>
  <c r="V475" i="67"/>
  <c r="V592" i="67"/>
  <c r="X417" i="67"/>
  <c r="O68" i="67"/>
  <c r="X68" i="67"/>
  <c r="O126" i="67"/>
  <c r="X126" i="67"/>
  <c r="O184" i="67"/>
  <c r="X184" i="67"/>
  <c r="O242" i="67"/>
  <c r="X242" i="67"/>
  <c r="O300" i="67"/>
  <c r="X300" i="67"/>
  <c r="O358" i="67"/>
  <c r="X358" i="67"/>
  <c r="X475" i="67"/>
  <c r="X592" i="67"/>
  <c r="Z417" i="67"/>
  <c r="P68" i="67"/>
  <c r="Z68" i="67"/>
  <c r="P126" i="67"/>
  <c r="Z126" i="67"/>
  <c r="P184" i="67"/>
  <c r="Z184" i="67"/>
  <c r="P242" i="67"/>
  <c r="Z242" i="67"/>
  <c r="P300" i="67"/>
  <c r="Z300" i="67"/>
  <c r="P358" i="67"/>
  <c r="Z358" i="67"/>
  <c r="Z475" i="67"/>
  <c r="Z592" i="67"/>
  <c r="AB417" i="67"/>
  <c r="Q68" i="67"/>
  <c r="AB68" i="67"/>
  <c r="Q126" i="67"/>
  <c r="AB126" i="67"/>
  <c r="Q184" i="67"/>
  <c r="AB184" i="67"/>
  <c r="Q242" i="67"/>
  <c r="AB242" i="67"/>
  <c r="Q300" i="67"/>
  <c r="AB300" i="67"/>
  <c r="Q358" i="67"/>
  <c r="AB358" i="67"/>
  <c r="AB475" i="67"/>
  <c r="D534" i="67"/>
  <c r="AB592" i="67"/>
  <c r="D592" i="67"/>
  <c r="T418" i="67"/>
  <c r="M69" i="67"/>
  <c r="D69" i="67"/>
  <c r="T69" i="67"/>
  <c r="M127" i="67"/>
  <c r="D127" i="67"/>
  <c r="T127" i="67"/>
  <c r="M185" i="67"/>
  <c r="D185" i="67"/>
  <c r="T185" i="67"/>
  <c r="M243" i="67"/>
  <c r="D243" i="67"/>
  <c r="T243" i="67"/>
  <c r="M301" i="67"/>
  <c r="D301" i="67"/>
  <c r="T301" i="67"/>
  <c r="M359" i="67"/>
  <c r="D359" i="67"/>
  <c r="T359" i="67"/>
  <c r="T476" i="67"/>
  <c r="T593" i="67"/>
  <c r="V418" i="67"/>
  <c r="N69" i="67"/>
  <c r="V69" i="67"/>
  <c r="N127" i="67"/>
  <c r="V127" i="67"/>
  <c r="N185" i="67"/>
  <c r="V185" i="67"/>
  <c r="N243" i="67"/>
  <c r="V243" i="67"/>
  <c r="N301" i="67"/>
  <c r="V301" i="67"/>
  <c r="N359" i="67"/>
  <c r="V359" i="67"/>
  <c r="V476" i="67"/>
  <c r="V593" i="67"/>
  <c r="Z418" i="67"/>
  <c r="P69" i="67"/>
  <c r="Z69" i="67"/>
  <c r="P127" i="67"/>
  <c r="Z127" i="67"/>
  <c r="P185" i="67"/>
  <c r="Z185" i="67"/>
  <c r="P243" i="67"/>
  <c r="Z243" i="67"/>
  <c r="P301" i="67"/>
  <c r="Z301" i="67"/>
  <c r="P359" i="67"/>
  <c r="Z359" i="67"/>
  <c r="Z476" i="67"/>
  <c r="Z593" i="67"/>
  <c r="AB418" i="67"/>
  <c r="Q69" i="67"/>
  <c r="AB69" i="67"/>
  <c r="Q127" i="67"/>
  <c r="AB127" i="67"/>
  <c r="Q185" i="67"/>
  <c r="AB185" i="67"/>
  <c r="Q243" i="67"/>
  <c r="AB243" i="67"/>
  <c r="Q301" i="67"/>
  <c r="AB301" i="67"/>
  <c r="Q359" i="67"/>
  <c r="AB359" i="67"/>
  <c r="AB476" i="67"/>
  <c r="D535" i="67"/>
  <c r="AB593" i="67"/>
  <c r="D593" i="67"/>
  <c r="T419" i="67"/>
  <c r="M70" i="67"/>
  <c r="D70" i="67"/>
  <c r="T70" i="67"/>
  <c r="M128" i="67"/>
  <c r="D128" i="67"/>
  <c r="T128" i="67"/>
  <c r="M186" i="67"/>
  <c r="D186" i="67"/>
  <c r="T186" i="67"/>
  <c r="M244" i="67"/>
  <c r="D244" i="67"/>
  <c r="T244" i="67"/>
  <c r="M302" i="67"/>
  <c r="D302" i="67"/>
  <c r="T302" i="67"/>
  <c r="M360" i="67"/>
  <c r="D360" i="67"/>
  <c r="T360" i="67"/>
  <c r="T477" i="67"/>
  <c r="T594" i="67"/>
  <c r="V419" i="67"/>
  <c r="N70" i="67"/>
  <c r="V70" i="67"/>
  <c r="N128" i="67"/>
  <c r="V128" i="67"/>
  <c r="N186" i="67"/>
  <c r="V186" i="67"/>
  <c r="N244" i="67"/>
  <c r="V244" i="67"/>
  <c r="N302" i="67"/>
  <c r="V302" i="67"/>
  <c r="N360" i="67"/>
  <c r="V360" i="67"/>
  <c r="V477" i="67"/>
  <c r="V594" i="67"/>
  <c r="X419" i="67"/>
  <c r="O70" i="67"/>
  <c r="X70" i="67"/>
  <c r="O128" i="67"/>
  <c r="X128" i="67"/>
  <c r="O186" i="67"/>
  <c r="X186" i="67"/>
  <c r="O244" i="67"/>
  <c r="X244" i="67"/>
  <c r="O302" i="67"/>
  <c r="X302" i="67"/>
  <c r="O360" i="67"/>
  <c r="X360" i="67"/>
  <c r="X477" i="67"/>
  <c r="X594" i="67"/>
  <c r="Z419" i="67"/>
  <c r="P70" i="67"/>
  <c r="Z70" i="67"/>
  <c r="P128" i="67"/>
  <c r="Z128" i="67"/>
  <c r="P186" i="67"/>
  <c r="Z186" i="67"/>
  <c r="P244" i="67"/>
  <c r="Z244" i="67"/>
  <c r="P302" i="67"/>
  <c r="Z302" i="67"/>
  <c r="P360" i="67"/>
  <c r="Z360" i="67"/>
  <c r="Z477" i="67"/>
  <c r="Z594" i="67"/>
  <c r="AB419" i="67"/>
  <c r="Q70" i="67"/>
  <c r="AB70" i="67"/>
  <c r="Q128" i="67"/>
  <c r="AB128" i="67"/>
  <c r="Q186" i="67"/>
  <c r="AB186" i="67"/>
  <c r="Q244" i="67"/>
  <c r="AB244" i="67"/>
  <c r="Q302" i="67"/>
  <c r="AB302" i="67"/>
  <c r="Q360" i="67"/>
  <c r="AB360" i="67"/>
  <c r="AB477" i="67"/>
  <c r="D536" i="67"/>
  <c r="AB594" i="67"/>
  <c r="D594" i="67"/>
  <c r="T420" i="67"/>
  <c r="M71" i="67"/>
  <c r="D71" i="67"/>
  <c r="T71" i="67"/>
  <c r="M129" i="67"/>
  <c r="D129" i="67"/>
  <c r="T129" i="67"/>
  <c r="M187" i="67"/>
  <c r="D187" i="67"/>
  <c r="T187" i="67"/>
  <c r="M245" i="67"/>
  <c r="D245" i="67"/>
  <c r="T245" i="67"/>
  <c r="M303" i="67"/>
  <c r="D303" i="67"/>
  <c r="T303" i="67"/>
  <c r="M361" i="67"/>
  <c r="D361" i="67"/>
  <c r="T361" i="67"/>
  <c r="T478" i="67"/>
  <c r="T595" i="67"/>
  <c r="V420" i="67"/>
  <c r="N71" i="67"/>
  <c r="V71" i="67"/>
  <c r="N129" i="67"/>
  <c r="V129" i="67"/>
  <c r="N187" i="67"/>
  <c r="V187" i="67"/>
  <c r="N245" i="67"/>
  <c r="V245" i="67"/>
  <c r="N303" i="67"/>
  <c r="V303" i="67"/>
  <c r="N361" i="67"/>
  <c r="V361" i="67"/>
  <c r="V478" i="67"/>
  <c r="V595" i="67"/>
  <c r="X420" i="67"/>
  <c r="O71" i="67"/>
  <c r="X71" i="67"/>
  <c r="O129" i="67"/>
  <c r="X129" i="67"/>
  <c r="O187" i="67"/>
  <c r="X187" i="67"/>
  <c r="O245" i="67"/>
  <c r="X245" i="67"/>
  <c r="O303" i="67"/>
  <c r="X303" i="67"/>
  <c r="O361" i="67"/>
  <c r="X361" i="67"/>
  <c r="X478" i="67"/>
  <c r="X595" i="67"/>
  <c r="Z420" i="67"/>
  <c r="P71" i="67"/>
  <c r="Z71" i="67"/>
  <c r="P129" i="67"/>
  <c r="Z129" i="67"/>
  <c r="P187" i="67"/>
  <c r="Z187" i="67"/>
  <c r="P245" i="67"/>
  <c r="Z245" i="67"/>
  <c r="P303" i="67"/>
  <c r="Z303" i="67"/>
  <c r="P361" i="67"/>
  <c r="Z361" i="67"/>
  <c r="Z478" i="67"/>
  <c r="Z595" i="67"/>
  <c r="AB420" i="67"/>
  <c r="Q71" i="67"/>
  <c r="AB71" i="67"/>
  <c r="Q129" i="67"/>
  <c r="AB129" i="67"/>
  <c r="Q187" i="67"/>
  <c r="AB187" i="67"/>
  <c r="Q245" i="67"/>
  <c r="AB245" i="67"/>
  <c r="Q303" i="67"/>
  <c r="AB303" i="67"/>
  <c r="Q361" i="67"/>
  <c r="AB361" i="67"/>
  <c r="AB478" i="67"/>
  <c r="D537" i="67"/>
  <c r="AB595" i="67"/>
  <c r="D595" i="67"/>
  <c r="T421" i="67"/>
  <c r="M72" i="67"/>
  <c r="D72" i="67"/>
  <c r="T72" i="67"/>
  <c r="M130" i="67"/>
  <c r="D130" i="67"/>
  <c r="T130" i="67"/>
  <c r="M188" i="67"/>
  <c r="D188" i="67"/>
  <c r="T188" i="67"/>
  <c r="M246" i="67"/>
  <c r="D246" i="67"/>
  <c r="T246" i="67"/>
  <c r="M304" i="67"/>
  <c r="D304" i="67"/>
  <c r="T304" i="67"/>
  <c r="M362" i="67"/>
  <c r="D362" i="67"/>
  <c r="T362" i="67"/>
  <c r="T479" i="67"/>
  <c r="T596" i="67"/>
  <c r="V421" i="67"/>
  <c r="N72" i="67"/>
  <c r="V72" i="67"/>
  <c r="N130" i="67"/>
  <c r="V130" i="67"/>
  <c r="N188" i="67"/>
  <c r="V188" i="67"/>
  <c r="N246" i="67"/>
  <c r="V246" i="67"/>
  <c r="N304" i="67"/>
  <c r="V304" i="67"/>
  <c r="N362" i="67"/>
  <c r="V362" i="67"/>
  <c r="V479" i="67"/>
  <c r="V596" i="67"/>
  <c r="X421" i="67"/>
  <c r="O72" i="67"/>
  <c r="X72" i="67"/>
  <c r="O130" i="67"/>
  <c r="X130" i="67"/>
  <c r="O188" i="67"/>
  <c r="X188" i="67"/>
  <c r="O246" i="67"/>
  <c r="X246" i="67"/>
  <c r="O304" i="67"/>
  <c r="X304" i="67"/>
  <c r="O362" i="67"/>
  <c r="X362" i="67"/>
  <c r="X479" i="67"/>
  <c r="X596" i="67"/>
  <c r="Z421" i="67"/>
  <c r="P72" i="67"/>
  <c r="Z72" i="67"/>
  <c r="P130" i="67"/>
  <c r="Z130" i="67"/>
  <c r="P188" i="67"/>
  <c r="Z188" i="67"/>
  <c r="P246" i="67"/>
  <c r="Z246" i="67"/>
  <c r="P304" i="67"/>
  <c r="Z304" i="67"/>
  <c r="P362" i="67"/>
  <c r="Z362" i="67"/>
  <c r="Z479" i="67"/>
  <c r="Z596" i="67"/>
  <c r="AB421" i="67"/>
  <c r="Q72" i="67"/>
  <c r="AB72" i="67"/>
  <c r="Q130" i="67"/>
  <c r="AB130" i="67"/>
  <c r="Q188" i="67"/>
  <c r="AB188" i="67"/>
  <c r="Q246" i="67"/>
  <c r="AB246" i="67"/>
  <c r="Q304" i="67"/>
  <c r="AB304" i="67"/>
  <c r="Q362" i="67"/>
  <c r="AB362" i="67"/>
  <c r="AB479" i="67"/>
  <c r="D538" i="67"/>
  <c r="AB596" i="67"/>
  <c r="D596" i="67"/>
  <c r="D597" i="67"/>
  <c r="D23" i="67"/>
  <c r="D24" i="67"/>
  <c r="D73" i="67"/>
  <c r="D81" i="67"/>
  <c r="D131" i="67"/>
  <c r="D139" i="67"/>
  <c r="D189" i="67"/>
  <c r="D197" i="67"/>
  <c r="D200" i="67"/>
  <c r="D247" i="67"/>
  <c r="D255" i="67"/>
  <c r="D305" i="67"/>
  <c r="D313" i="67"/>
  <c r="D363" i="67"/>
  <c r="D365" i="67"/>
  <c r="D601" i="67"/>
  <c r="Y6" i="67"/>
  <c r="F547" i="67"/>
  <c r="F548" i="67"/>
  <c r="F549" i="67"/>
  <c r="F550" i="67"/>
  <c r="F551" i="67"/>
  <c r="F552" i="67"/>
  <c r="F553" i="67"/>
  <c r="F554" i="67"/>
  <c r="F555" i="67"/>
  <c r="F556" i="67"/>
  <c r="F557" i="67"/>
  <c r="F558" i="67"/>
  <c r="F559" i="67"/>
  <c r="F560" i="67"/>
  <c r="F561" i="67"/>
  <c r="F562" i="67"/>
  <c r="F563" i="67"/>
  <c r="F564" i="67"/>
  <c r="F565" i="67"/>
  <c r="F566" i="67"/>
  <c r="F567" i="67"/>
  <c r="F568" i="67"/>
  <c r="F569" i="67"/>
  <c r="F570" i="67"/>
  <c r="F571" i="67"/>
  <c r="F572" i="67"/>
  <c r="F573" i="67"/>
  <c r="F574" i="67"/>
  <c r="F575" i="67"/>
  <c r="F576" i="67"/>
  <c r="F577" i="67"/>
  <c r="F578" i="67"/>
  <c r="F579" i="67"/>
  <c r="F580" i="67"/>
  <c r="F581" i="67"/>
  <c r="F582" i="67"/>
  <c r="F583" i="67"/>
  <c r="F584" i="67"/>
  <c r="F585" i="67"/>
  <c r="F586" i="67"/>
  <c r="F587" i="67"/>
  <c r="F588" i="67"/>
  <c r="F589" i="67"/>
  <c r="F590" i="67"/>
  <c r="F591" i="67"/>
  <c r="F592" i="67"/>
  <c r="F593" i="67"/>
  <c r="F594" i="67"/>
  <c r="F595" i="67"/>
  <c r="F596" i="67"/>
  <c r="F597" i="67"/>
  <c r="F23" i="67"/>
  <c r="F24" i="67"/>
  <c r="F25" i="67"/>
  <c r="F26" i="67"/>
  <c r="F27" i="67"/>
  <c r="F28" i="67"/>
  <c r="F29" i="67"/>
  <c r="F30" i="67"/>
  <c r="F31" i="67"/>
  <c r="F32" i="67"/>
  <c r="F33" i="67"/>
  <c r="F34" i="67"/>
  <c r="F35" i="67"/>
  <c r="F36" i="67"/>
  <c r="F37" i="67"/>
  <c r="F38" i="67"/>
  <c r="F39" i="67"/>
  <c r="F40" i="67"/>
  <c r="F41" i="67"/>
  <c r="F42" i="67"/>
  <c r="F43" i="67"/>
  <c r="F44" i="67"/>
  <c r="F45" i="67"/>
  <c r="F46" i="67"/>
  <c r="F47" i="67"/>
  <c r="F48" i="67"/>
  <c r="F49" i="67"/>
  <c r="F50" i="67"/>
  <c r="F51" i="67"/>
  <c r="F52" i="67"/>
  <c r="F53" i="67"/>
  <c r="F54" i="67"/>
  <c r="F55" i="67"/>
  <c r="F56" i="67"/>
  <c r="F57" i="67"/>
  <c r="F58" i="67"/>
  <c r="F59" i="67"/>
  <c r="F60" i="67"/>
  <c r="F61" i="67"/>
  <c r="F62" i="67"/>
  <c r="F63" i="67"/>
  <c r="F64" i="67"/>
  <c r="F65" i="67"/>
  <c r="F66" i="67"/>
  <c r="F67" i="67"/>
  <c r="F68" i="67"/>
  <c r="F69" i="67"/>
  <c r="F70" i="67"/>
  <c r="F71" i="67"/>
  <c r="F72" i="67"/>
  <c r="F73" i="67"/>
  <c r="F365" i="67"/>
  <c r="F601" i="67"/>
  <c r="AC6" i="67"/>
  <c r="Y8" i="67"/>
  <c r="AA8" i="67"/>
  <c r="AC8" i="67"/>
  <c r="Y9" i="67"/>
  <c r="Z9" i="67"/>
  <c r="AA9" i="67"/>
  <c r="AB9" i="67"/>
  <c r="AC9" i="67"/>
  <c r="AD9" i="67"/>
  <c r="Y10" i="67"/>
  <c r="Z10" i="67"/>
  <c r="AA10" i="67"/>
  <c r="AB10" i="67"/>
  <c r="AC10" i="67"/>
  <c r="AD10" i="67"/>
  <c r="Y11" i="67"/>
  <c r="Z11" i="67"/>
  <c r="AA11" i="67"/>
  <c r="AB11" i="67"/>
  <c r="AC11" i="67"/>
  <c r="AD11" i="67"/>
  <c r="Y12" i="67"/>
  <c r="Z12" i="67"/>
  <c r="AA12" i="67"/>
  <c r="AB12" i="67"/>
  <c r="AC12" i="67"/>
  <c r="AD12" i="67"/>
  <c r="Y13" i="67"/>
  <c r="Z13" i="67"/>
  <c r="AA13" i="67"/>
  <c r="AB13" i="67"/>
  <c r="AC13" i="67"/>
  <c r="AD13" i="67"/>
  <c r="Y14" i="67"/>
  <c r="Z14" i="67"/>
  <c r="AA14" i="67"/>
  <c r="AB14" i="67"/>
  <c r="AC14" i="67"/>
  <c r="AD14" i="67"/>
  <c r="G25" i="67"/>
  <c r="R25" i="67"/>
  <c r="U25" i="67"/>
  <c r="W25" i="67"/>
  <c r="Y25" i="67"/>
  <c r="AA25" i="67"/>
  <c r="AC25" i="67"/>
  <c r="AD25" i="67"/>
  <c r="AE25" i="67"/>
  <c r="G26" i="67"/>
  <c r="R26" i="67"/>
  <c r="U26" i="67"/>
  <c r="W26" i="67"/>
  <c r="Y26" i="67"/>
  <c r="AA26" i="67"/>
  <c r="AC26" i="67"/>
  <c r="AD26" i="67"/>
  <c r="AE26" i="67"/>
  <c r="G27" i="67"/>
  <c r="R27" i="67"/>
  <c r="U27" i="67"/>
  <c r="W27" i="67"/>
  <c r="Y27" i="67"/>
  <c r="AA27" i="67"/>
  <c r="AC27" i="67"/>
  <c r="AD27" i="67"/>
  <c r="AE27" i="67"/>
  <c r="G28" i="67"/>
  <c r="R28" i="67"/>
  <c r="U28" i="67"/>
  <c r="W28" i="67"/>
  <c r="Y28" i="67"/>
  <c r="AA28" i="67"/>
  <c r="AC28" i="67"/>
  <c r="AD28" i="67"/>
  <c r="AE28" i="67"/>
  <c r="G29" i="67"/>
  <c r="R29" i="67"/>
  <c r="U29" i="67"/>
  <c r="W29" i="67"/>
  <c r="Y29" i="67"/>
  <c r="AA29" i="67"/>
  <c r="AC29" i="67"/>
  <c r="AD29" i="67"/>
  <c r="AE29" i="67"/>
  <c r="G30" i="67"/>
  <c r="R30" i="67"/>
  <c r="U30" i="67"/>
  <c r="W30" i="67"/>
  <c r="Y30" i="67"/>
  <c r="AA30" i="67"/>
  <c r="AC30" i="67"/>
  <c r="AD30" i="67"/>
  <c r="AE30" i="67"/>
  <c r="G31" i="67"/>
  <c r="R31" i="67"/>
  <c r="U31" i="67"/>
  <c r="W31" i="67"/>
  <c r="Y31" i="67"/>
  <c r="AA31" i="67"/>
  <c r="AC31" i="67"/>
  <c r="AD31" i="67"/>
  <c r="AE31" i="67"/>
  <c r="G32" i="67"/>
  <c r="R32" i="67"/>
  <c r="U32" i="67"/>
  <c r="W32" i="67"/>
  <c r="Y32" i="67"/>
  <c r="AA32" i="67"/>
  <c r="AC32" i="67"/>
  <c r="AD32" i="67"/>
  <c r="AE32" i="67"/>
  <c r="G33" i="67"/>
  <c r="R33" i="67"/>
  <c r="U33" i="67"/>
  <c r="W33" i="67"/>
  <c r="Y33" i="67"/>
  <c r="AA33" i="67"/>
  <c r="AC33" i="67"/>
  <c r="AD33" i="67"/>
  <c r="AE33" i="67"/>
  <c r="G34" i="67"/>
  <c r="R34" i="67"/>
  <c r="U34" i="67"/>
  <c r="W34" i="67"/>
  <c r="Y34" i="67"/>
  <c r="AA34" i="67"/>
  <c r="AC34" i="67"/>
  <c r="AD34" i="67"/>
  <c r="AE34" i="67"/>
  <c r="G35" i="67"/>
  <c r="R35" i="67"/>
  <c r="U35" i="67"/>
  <c r="W35" i="67"/>
  <c r="Y35" i="67"/>
  <c r="AA35" i="67"/>
  <c r="AC35" i="67"/>
  <c r="AD35" i="67"/>
  <c r="AE35" i="67"/>
  <c r="G36" i="67"/>
  <c r="R36" i="67"/>
  <c r="U36" i="67"/>
  <c r="W36" i="67"/>
  <c r="Y36" i="67"/>
  <c r="AA36" i="67"/>
  <c r="AC36" i="67"/>
  <c r="AD36" i="67"/>
  <c r="AE36" i="67"/>
  <c r="G37" i="67"/>
  <c r="R37" i="67"/>
  <c r="U37" i="67"/>
  <c r="W37" i="67"/>
  <c r="Y37" i="67"/>
  <c r="AA37" i="67"/>
  <c r="AC37" i="67"/>
  <c r="AD37" i="67"/>
  <c r="AE37" i="67"/>
  <c r="G38" i="67"/>
  <c r="R38" i="67"/>
  <c r="U38" i="67"/>
  <c r="W38" i="67"/>
  <c r="Y38" i="67"/>
  <c r="AA38" i="67"/>
  <c r="AC38" i="67"/>
  <c r="AD38" i="67"/>
  <c r="AE38" i="67"/>
  <c r="G39" i="67"/>
  <c r="R39" i="67"/>
  <c r="U39" i="67"/>
  <c r="W39" i="67"/>
  <c r="Y39" i="67"/>
  <c r="AA39" i="67"/>
  <c r="AC39" i="67"/>
  <c r="AD39" i="67"/>
  <c r="AE39" i="67"/>
  <c r="G40" i="67"/>
  <c r="R40" i="67"/>
  <c r="U40" i="67"/>
  <c r="W40" i="67"/>
  <c r="Y40" i="67"/>
  <c r="AA40" i="67"/>
  <c r="AC40" i="67"/>
  <c r="AD40" i="67"/>
  <c r="AE40" i="67"/>
  <c r="G41" i="67"/>
  <c r="R41" i="67"/>
  <c r="U41" i="67"/>
  <c r="W41" i="67"/>
  <c r="Y41" i="67"/>
  <c r="AA41" i="67"/>
  <c r="AC41" i="67"/>
  <c r="AD41" i="67"/>
  <c r="AE41" i="67"/>
  <c r="G42" i="67"/>
  <c r="R42" i="67"/>
  <c r="U42" i="67"/>
  <c r="W42" i="67"/>
  <c r="Y42" i="67"/>
  <c r="AA42" i="67"/>
  <c r="AC42" i="67"/>
  <c r="AD42" i="67"/>
  <c r="AE42" i="67"/>
  <c r="G43" i="67"/>
  <c r="R43" i="67"/>
  <c r="U43" i="67"/>
  <c r="W43" i="67"/>
  <c r="Y43" i="67"/>
  <c r="AA43" i="67"/>
  <c r="AC43" i="67"/>
  <c r="AD43" i="67"/>
  <c r="AE43" i="67"/>
  <c r="G44" i="67"/>
  <c r="R44" i="67"/>
  <c r="U44" i="67"/>
  <c r="W44" i="67"/>
  <c r="Y44" i="67"/>
  <c r="AA44" i="67"/>
  <c r="AC44" i="67"/>
  <c r="AD44" i="67"/>
  <c r="AE44" i="67"/>
  <c r="G45" i="67"/>
  <c r="R45" i="67"/>
  <c r="U45" i="67"/>
  <c r="W45" i="67"/>
  <c r="Y45" i="67"/>
  <c r="AA45" i="67"/>
  <c r="AC45" i="67"/>
  <c r="AD45" i="67"/>
  <c r="AE45" i="67"/>
  <c r="G46" i="67"/>
  <c r="R46" i="67"/>
  <c r="U46" i="67"/>
  <c r="W46" i="67"/>
  <c r="Y46" i="67"/>
  <c r="AA46" i="67"/>
  <c r="AC46" i="67"/>
  <c r="AD46" i="67"/>
  <c r="AE46" i="67"/>
  <c r="G47" i="67"/>
  <c r="R47" i="67"/>
  <c r="U47" i="67"/>
  <c r="W47" i="67"/>
  <c r="Y47" i="67"/>
  <c r="AA47" i="67"/>
  <c r="AC47" i="67"/>
  <c r="AD47" i="67"/>
  <c r="AE47" i="67"/>
  <c r="G48" i="67"/>
  <c r="R48" i="67"/>
  <c r="U48" i="67"/>
  <c r="W48" i="67"/>
  <c r="Y48" i="67"/>
  <c r="AA48" i="67"/>
  <c r="AC48" i="67"/>
  <c r="AD48" i="67"/>
  <c r="AE48" i="67"/>
  <c r="G49" i="67"/>
  <c r="R49" i="67"/>
  <c r="U49" i="67"/>
  <c r="W49" i="67"/>
  <c r="Y49" i="67"/>
  <c r="AA49" i="67"/>
  <c r="AC49" i="67"/>
  <c r="AD49" i="67"/>
  <c r="AE49" i="67"/>
  <c r="G50" i="67"/>
  <c r="R50" i="67"/>
  <c r="U50" i="67"/>
  <c r="W50" i="67"/>
  <c r="Y50" i="67"/>
  <c r="AA50" i="67"/>
  <c r="AC50" i="67"/>
  <c r="AD50" i="67"/>
  <c r="AE50" i="67"/>
  <c r="G51" i="67"/>
  <c r="R51" i="67"/>
  <c r="U51" i="67"/>
  <c r="W51" i="67"/>
  <c r="Y51" i="67"/>
  <c r="AA51" i="67"/>
  <c r="AC51" i="67"/>
  <c r="AD51" i="67"/>
  <c r="AE51" i="67"/>
  <c r="G52" i="67"/>
  <c r="R52" i="67"/>
  <c r="U52" i="67"/>
  <c r="W52" i="67"/>
  <c r="Y52" i="67"/>
  <c r="AA52" i="67"/>
  <c r="AC52" i="67"/>
  <c r="AD52" i="67"/>
  <c r="AE52" i="67"/>
  <c r="G53" i="67"/>
  <c r="R53" i="67"/>
  <c r="U53" i="67"/>
  <c r="W53" i="67"/>
  <c r="Y53" i="67"/>
  <c r="AA53" i="67"/>
  <c r="AC53" i="67"/>
  <c r="AD53" i="67"/>
  <c r="AE53" i="67"/>
  <c r="G54" i="67"/>
  <c r="R54" i="67"/>
  <c r="U54" i="67"/>
  <c r="W54" i="67"/>
  <c r="Y54" i="67"/>
  <c r="AA54" i="67"/>
  <c r="AC54" i="67"/>
  <c r="AD54" i="67"/>
  <c r="AE54" i="67"/>
  <c r="G55" i="67"/>
  <c r="R55" i="67"/>
  <c r="U55" i="67"/>
  <c r="W55" i="67"/>
  <c r="Y55" i="67"/>
  <c r="AA55" i="67"/>
  <c r="AC55" i="67"/>
  <c r="AD55" i="67"/>
  <c r="AE55" i="67"/>
  <c r="G56" i="67"/>
  <c r="R56" i="67"/>
  <c r="U56" i="67"/>
  <c r="W56" i="67"/>
  <c r="Y56" i="67"/>
  <c r="AA56" i="67"/>
  <c r="AC56" i="67"/>
  <c r="AD56" i="67"/>
  <c r="AE56" i="67"/>
  <c r="G57" i="67"/>
  <c r="R57" i="67"/>
  <c r="U57" i="67"/>
  <c r="W57" i="67"/>
  <c r="Y57" i="67"/>
  <c r="AA57" i="67"/>
  <c r="AC57" i="67"/>
  <c r="AD57" i="67"/>
  <c r="AE57" i="67"/>
  <c r="G58" i="67"/>
  <c r="R58" i="67"/>
  <c r="U58" i="67"/>
  <c r="W58" i="67"/>
  <c r="Y58" i="67"/>
  <c r="AA58" i="67"/>
  <c r="AC58" i="67"/>
  <c r="AD58" i="67"/>
  <c r="AE58" i="67"/>
  <c r="G59" i="67"/>
  <c r="R59" i="67"/>
  <c r="U59" i="67"/>
  <c r="W59" i="67"/>
  <c r="Y59" i="67"/>
  <c r="AA59" i="67"/>
  <c r="AC59" i="67"/>
  <c r="AD59" i="67"/>
  <c r="AE59" i="67"/>
  <c r="G60" i="67"/>
  <c r="R60" i="67"/>
  <c r="U60" i="67"/>
  <c r="W60" i="67"/>
  <c r="Y60" i="67"/>
  <c r="AA60" i="67"/>
  <c r="AC60" i="67"/>
  <c r="AD60" i="67"/>
  <c r="AE60" i="67"/>
  <c r="G61" i="67"/>
  <c r="R61" i="67"/>
  <c r="U61" i="67"/>
  <c r="W61" i="67"/>
  <c r="Y61" i="67"/>
  <c r="AA61" i="67"/>
  <c r="AC61" i="67"/>
  <c r="AD61" i="67"/>
  <c r="AE61" i="67"/>
  <c r="G62" i="67"/>
  <c r="R62" i="67"/>
  <c r="U62" i="67"/>
  <c r="W62" i="67"/>
  <c r="Y62" i="67"/>
  <c r="AA62" i="67"/>
  <c r="AC62" i="67"/>
  <c r="AD62" i="67"/>
  <c r="AE62" i="67"/>
  <c r="G63" i="67"/>
  <c r="R63" i="67"/>
  <c r="U63" i="67"/>
  <c r="W63" i="67"/>
  <c r="Y63" i="67"/>
  <c r="AA63" i="67"/>
  <c r="AC63" i="67"/>
  <c r="AD63" i="67"/>
  <c r="AE63" i="67"/>
  <c r="G64" i="67"/>
  <c r="R64" i="67"/>
  <c r="U64" i="67"/>
  <c r="W64" i="67"/>
  <c r="Y64" i="67"/>
  <c r="AA64" i="67"/>
  <c r="AC64" i="67"/>
  <c r="AD64" i="67"/>
  <c r="AE64" i="67"/>
  <c r="G65" i="67"/>
  <c r="R65" i="67"/>
  <c r="U65" i="67"/>
  <c r="W65" i="67"/>
  <c r="Y65" i="67"/>
  <c r="AA65" i="67"/>
  <c r="AC65" i="67"/>
  <c r="AD65" i="67"/>
  <c r="AE65" i="67"/>
  <c r="G66" i="67"/>
  <c r="R66" i="67"/>
  <c r="U66" i="67"/>
  <c r="W66" i="67"/>
  <c r="Y66" i="67"/>
  <c r="AA66" i="67"/>
  <c r="AC66" i="67"/>
  <c r="AD66" i="67"/>
  <c r="AE66" i="67"/>
  <c r="G67" i="67"/>
  <c r="R67" i="67"/>
  <c r="U67" i="67"/>
  <c r="W67" i="67"/>
  <c r="Y67" i="67"/>
  <c r="AA67" i="67"/>
  <c r="AC67" i="67"/>
  <c r="AD67" i="67"/>
  <c r="AE67" i="67"/>
  <c r="G68" i="67"/>
  <c r="R68" i="67"/>
  <c r="U68" i="67"/>
  <c r="W68" i="67"/>
  <c r="Y68" i="67"/>
  <c r="AA68" i="67"/>
  <c r="AC68" i="67"/>
  <c r="AD68" i="67"/>
  <c r="AE68" i="67"/>
  <c r="G69" i="67"/>
  <c r="O69" i="67"/>
  <c r="R69" i="67"/>
  <c r="U69" i="67"/>
  <c r="W69" i="67"/>
  <c r="X69" i="67"/>
  <c r="Y69" i="67"/>
  <c r="AA69" i="67"/>
  <c r="AC69" i="67"/>
  <c r="AD69" i="67"/>
  <c r="AE69" i="67"/>
  <c r="G70" i="67"/>
  <c r="R70" i="67"/>
  <c r="U70" i="67"/>
  <c r="W70" i="67"/>
  <c r="Y70" i="67"/>
  <c r="AA70" i="67"/>
  <c r="AC70" i="67"/>
  <c r="AD70" i="67"/>
  <c r="AE70" i="67"/>
  <c r="G71" i="67"/>
  <c r="R71" i="67"/>
  <c r="U71" i="67"/>
  <c r="W71" i="67"/>
  <c r="Y71" i="67"/>
  <c r="AA71" i="67"/>
  <c r="AC71" i="67"/>
  <c r="AD71" i="67"/>
  <c r="AE71" i="67"/>
  <c r="G72" i="67"/>
  <c r="R72" i="67"/>
  <c r="U72" i="67"/>
  <c r="W72" i="67"/>
  <c r="Y72" i="67"/>
  <c r="AA72" i="67"/>
  <c r="AC72" i="67"/>
  <c r="AD72" i="67"/>
  <c r="AE72" i="67"/>
  <c r="G73" i="67"/>
  <c r="T73" i="67"/>
  <c r="M73" i="67"/>
  <c r="V73" i="67"/>
  <c r="N73" i="67"/>
  <c r="X73" i="67"/>
  <c r="O73" i="67"/>
  <c r="Z73" i="67"/>
  <c r="P73" i="67"/>
  <c r="AB73" i="67"/>
  <c r="Q73" i="67"/>
  <c r="R73" i="67"/>
  <c r="U73" i="67"/>
  <c r="W73" i="67"/>
  <c r="Y73" i="67"/>
  <c r="AA73" i="67"/>
  <c r="AC73" i="67"/>
  <c r="AD73" i="67"/>
  <c r="AE73" i="67"/>
  <c r="T74" i="67"/>
  <c r="U74" i="67"/>
  <c r="V74" i="67"/>
  <c r="W74" i="67"/>
  <c r="X74" i="67"/>
  <c r="Y74" i="67"/>
  <c r="Z74" i="67"/>
  <c r="AA74" i="67"/>
  <c r="AB74" i="67"/>
  <c r="AC74" i="67"/>
  <c r="AD74" i="67"/>
  <c r="AE74" i="67"/>
  <c r="F81" i="67"/>
  <c r="F82" i="67"/>
  <c r="G82" i="67"/>
  <c r="R82" i="67"/>
  <c r="U82" i="67"/>
  <c r="W82" i="67"/>
  <c r="Y82" i="67"/>
  <c r="AA82" i="67"/>
  <c r="AC82" i="67"/>
  <c r="AD82" i="67"/>
  <c r="AE82" i="67"/>
  <c r="F83" i="67"/>
  <c r="G83" i="67"/>
  <c r="R83" i="67"/>
  <c r="U83" i="67"/>
  <c r="W83" i="67"/>
  <c r="Y83" i="67"/>
  <c r="AA83" i="67"/>
  <c r="AC83" i="67"/>
  <c r="AD83" i="67"/>
  <c r="AE83" i="67"/>
  <c r="F84" i="67"/>
  <c r="G84" i="67"/>
  <c r="R84" i="67"/>
  <c r="U84" i="67"/>
  <c r="W84" i="67"/>
  <c r="Y84" i="67"/>
  <c r="AA84" i="67"/>
  <c r="AC84" i="67"/>
  <c r="AD84" i="67"/>
  <c r="AE84" i="67"/>
  <c r="F85" i="67"/>
  <c r="G85" i="67"/>
  <c r="R85" i="67"/>
  <c r="U85" i="67"/>
  <c r="W85" i="67"/>
  <c r="Y85" i="67"/>
  <c r="AA85" i="67"/>
  <c r="AC85" i="67"/>
  <c r="AD85" i="67"/>
  <c r="AE85" i="67"/>
  <c r="F86" i="67"/>
  <c r="G86" i="67"/>
  <c r="R86" i="67"/>
  <c r="U86" i="67"/>
  <c r="W86" i="67"/>
  <c r="Y86" i="67"/>
  <c r="AA86" i="67"/>
  <c r="AC86" i="67"/>
  <c r="AD86" i="67"/>
  <c r="AE86" i="67"/>
  <c r="F87" i="67"/>
  <c r="G87" i="67"/>
  <c r="R87" i="67"/>
  <c r="U87" i="67"/>
  <c r="W87" i="67"/>
  <c r="Y87" i="67"/>
  <c r="AA87" i="67"/>
  <c r="AC87" i="67"/>
  <c r="AD87" i="67"/>
  <c r="AE87" i="67"/>
  <c r="F88" i="67"/>
  <c r="G88" i="67"/>
  <c r="R88" i="67"/>
  <c r="U88" i="67"/>
  <c r="W88" i="67"/>
  <c r="Y88" i="67"/>
  <c r="AA88" i="67"/>
  <c r="AC88" i="67"/>
  <c r="AD88" i="67"/>
  <c r="AE88" i="67"/>
  <c r="F89" i="67"/>
  <c r="G89" i="67"/>
  <c r="R89" i="67"/>
  <c r="U89" i="67"/>
  <c r="W89" i="67"/>
  <c r="Y89" i="67"/>
  <c r="AA89" i="67"/>
  <c r="AC89" i="67"/>
  <c r="AD89" i="67"/>
  <c r="AE89" i="67"/>
  <c r="F90" i="67"/>
  <c r="G90" i="67"/>
  <c r="R90" i="67"/>
  <c r="U90" i="67"/>
  <c r="W90" i="67"/>
  <c r="Y90" i="67"/>
  <c r="AA90" i="67"/>
  <c r="AC90" i="67"/>
  <c r="AD90" i="67"/>
  <c r="AE90" i="67"/>
  <c r="F91" i="67"/>
  <c r="G91" i="67"/>
  <c r="R91" i="67"/>
  <c r="U91" i="67"/>
  <c r="W91" i="67"/>
  <c r="Y91" i="67"/>
  <c r="AA91" i="67"/>
  <c r="AC91" i="67"/>
  <c r="AD91" i="67"/>
  <c r="AE91" i="67"/>
  <c r="F92" i="67"/>
  <c r="G92" i="67"/>
  <c r="R92" i="67"/>
  <c r="U92" i="67"/>
  <c r="W92" i="67"/>
  <c r="Y92" i="67"/>
  <c r="AA92" i="67"/>
  <c r="AC92" i="67"/>
  <c r="AD92" i="67"/>
  <c r="AE92" i="67"/>
  <c r="F93" i="67"/>
  <c r="G93" i="67"/>
  <c r="R93" i="67"/>
  <c r="U93" i="67"/>
  <c r="W93" i="67"/>
  <c r="Y93" i="67"/>
  <c r="AA93" i="67"/>
  <c r="AC93" i="67"/>
  <c r="AD93" i="67"/>
  <c r="AE93" i="67"/>
  <c r="F94" i="67"/>
  <c r="G94" i="67"/>
  <c r="R94" i="67"/>
  <c r="U94" i="67"/>
  <c r="W94" i="67"/>
  <c r="Y94" i="67"/>
  <c r="AA94" i="67"/>
  <c r="AC94" i="67"/>
  <c r="AD94" i="67"/>
  <c r="AE94" i="67"/>
  <c r="F95" i="67"/>
  <c r="G95" i="67"/>
  <c r="R95" i="67"/>
  <c r="U95" i="67"/>
  <c r="W95" i="67"/>
  <c r="Y95" i="67"/>
  <c r="AA95" i="67"/>
  <c r="AC95" i="67"/>
  <c r="AD95" i="67"/>
  <c r="AE95" i="67"/>
  <c r="F96" i="67"/>
  <c r="G96" i="67"/>
  <c r="R96" i="67"/>
  <c r="U96" i="67"/>
  <c r="W96" i="67"/>
  <c r="Y96" i="67"/>
  <c r="AA96" i="67"/>
  <c r="AC96" i="67"/>
  <c r="AD96" i="67"/>
  <c r="AE96" i="67"/>
  <c r="F97" i="67"/>
  <c r="G97" i="67"/>
  <c r="R97" i="67"/>
  <c r="U97" i="67"/>
  <c r="W97" i="67"/>
  <c r="Y97" i="67"/>
  <c r="AA97" i="67"/>
  <c r="AC97" i="67"/>
  <c r="AD97" i="67"/>
  <c r="AE97" i="67"/>
  <c r="F98" i="67"/>
  <c r="G98" i="67"/>
  <c r="R98" i="67"/>
  <c r="U98" i="67"/>
  <c r="W98" i="67"/>
  <c r="Y98" i="67"/>
  <c r="AA98" i="67"/>
  <c r="AC98" i="67"/>
  <c r="AD98" i="67"/>
  <c r="AE98" i="67"/>
  <c r="F99" i="67"/>
  <c r="G99" i="67"/>
  <c r="R99" i="67"/>
  <c r="U99" i="67"/>
  <c r="W99" i="67"/>
  <c r="Y99" i="67"/>
  <c r="AA99" i="67"/>
  <c r="AC99" i="67"/>
  <c r="AD99" i="67"/>
  <c r="AE99" i="67"/>
  <c r="F100" i="67"/>
  <c r="G100" i="67"/>
  <c r="R100" i="67"/>
  <c r="U100" i="67"/>
  <c r="W100" i="67"/>
  <c r="Y100" i="67"/>
  <c r="AA100" i="67"/>
  <c r="AC100" i="67"/>
  <c r="AD100" i="67"/>
  <c r="AE100" i="67"/>
  <c r="F101" i="67"/>
  <c r="G101" i="67"/>
  <c r="R101" i="67"/>
  <c r="U101" i="67"/>
  <c r="W101" i="67"/>
  <c r="Y101" i="67"/>
  <c r="AA101" i="67"/>
  <c r="AC101" i="67"/>
  <c r="AD101" i="67"/>
  <c r="AE101" i="67"/>
  <c r="F102" i="67"/>
  <c r="G102" i="67"/>
  <c r="R102" i="67"/>
  <c r="U102" i="67"/>
  <c r="W102" i="67"/>
  <c r="Y102" i="67"/>
  <c r="AA102" i="67"/>
  <c r="AC102" i="67"/>
  <c r="AD102" i="67"/>
  <c r="AE102" i="67"/>
  <c r="F103" i="67"/>
  <c r="G103" i="67"/>
  <c r="R103" i="67"/>
  <c r="U103" i="67"/>
  <c r="W103" i="67"/>
  <c r="Y103" i="67"/>
  <c r="AA103" i="67"/>
  <c r="AC103" i="67"/>
  <c r="AD103" i="67"/>
  <c r="AE103" i="67"/>
  <c r="F104" i="67"/>
  <c r="G104" i="67"/>
  <c r="R104" i="67"/>
  <c r="U104" i="67"/>
  <c r="W104" i="67"/>
  <c r="Y104" i="67"/>
  <c r="AA104" i="67"/>
  <c r="AC104" i="67"/>
  <c r="AD104" i="67"/>
  <c r="AE104" i="67"/>
  <c r="F105" i="67"/>
  <c r="G105" i="67"/>
  <c r="R105" i="67"/>
  <c r="U105" i="67"/>
  <c r="W105" i="67"/>
  <c r="Y105" i="67"/>
  <c r="AA105" i="67"/>
  <c r="AC105" i="67"/>
  <c r="AD105" i="67"/>
  <c r="AE105" i="67"/>
  <c r="F106" i="67"/>
  <c r="G106" i="67"/>
  <c r="R106" i="67"/>
  <c r="U106" i="67"/>
  <c r="W106" i="67"/>
  <c r="Y106" i="67"/>
  <c r="AA106" i="67"/>
  <c r="AC106" i="67"/>
  <c r="AD106" i="67"/>
  <c r="AE106" i="67"/>
  <c r="F107" i="67"/>
  <c r="G107" i="67"/>
  <c r="R107" i="67"/>
  <c r="U107" i="67"/>
  <c r="W107" i="67"/>
  <c r="Y107" i="67"/>
  <c r="AA107" i="67"/>
  <c r="AC107" i="67"/>
  <c r="AD107" i="67"/>
  <c r="AE107" i="67"/>
  <c r="F108" i="67"/>
  <c r="G108" i="67"/>
  <c r="R108" i="67"/>
  <c r="U108" i="67"/>
  <c r="W108" i="67"/>
  <c r="Y108" i="67"/>
  <c r="AA108" i="67"/>
  <c r="AC108" i="67"/>
  <c r="AD108" i="67"/>
  <c r="AE108" i="67"/>
  <c r="F109" i="67"/>
  <c r="G109" i="67"/>
  <c r="R109" i="67"/>
  <c r="U109" i="67"/>
  <c r="W109" i="67"/>
  <c r="Y109" i="67"/>
  <c r="AA109" i="67"/>
  <c r="AC109" i="67"/>
  <c r="AD109" i="67"/>
  <c r="AE109" i="67"/>
  <c r="F110" i="67"/>
  <c r="G110" i="67"/>
  <c r="R110" i="67"/>
  <c r="U110" i="67"/>
  <c r="W110" i="67"/>
  <c r="Y110" i="67"/>
  <c r="AA110" i="67"/>
  <c r="AC110" i="67"/>
  <c r="AD110" i="67"/>
  <c r="AE110" i="67"/>
  <c r="F111" i="67"/>
  <c r="G111" i="67"/>
  <c r="R111" i="67"/>
  <c r="U111" i="67"/>
  <c r="W111" i="67"/>
  <c r="Y111" i="67"/>
  <c r="AA111" i="67"/>
  <c r="AC111" i="67"/>
  <c r="AD111" i="67"/>
  <c r="AE111" i="67"/>
  <c r="F112" i="67"/>
  <c r="G112" i="67"/>
  <c r="R112" i="67"/>
  <c r="U112" i="67"/>
  <c r="W112" i="67"/>
  <c r="Y112" i="67"/>
  <c r="AA112" i="67"/>
  <c r="AC112" i="67"/>
  <c r="AD112" i="67"/>
  <c r="AE112" i="67"/>
  <c r="F113" i="67"/>
  <c r="G113" i="67"/>
  <c r="R113" i="67"/>
  <c r="U113" i="67"/>
  <c r="W113" i="67"/>
  <c r="Y113" i="67"/>
  <c r="AA113" i="67"/>
  <c r="AC113" i="67"/>
  <c r="AD113" i="67"/>
  <c r="AE113" i="67"/>
  <c r="F114" i="67"/>
  <c r="G114" i="67"/>
  <c r="R114" i="67"/>
  <c r="U114" i="67"/>
  <c r="W114" i="67"/>
  <c r="Y114" i="67"/>
  <c r="AA114" i="67"/>
  <c r="AC114" i="67"/>
  <c r="AD114" i="67"/>
  <c r="AE114" i="67"/>
  <c r="F115" i="67"/>
  <c r="G115" i="67"/>
  <c r="R115" i="67"/>
  <c r="U115" i="67"/>
  <c r="W115" i="67"/>
  <c r="Y115" i="67"/>
  <c r="AA115" i="67"/>
  <c r="AC115" i="67"/>
  <c r="AD115" i="67"/>
  <c r="AE115" i="67"/>
  <c r="F116" i="67"/>
  <c r="G116" i="67"/>
  <c r="R116" i="67"/>
  <c r="U116" i="67"/>
  <c r="W116" i="67"/>
  <c r="Y116" i="67"/>
  <c r="AA116" i="67"/>
  <c r="AC116" i="67"/>
  <c r="AD116" i="67"/>
  <c r="AE116" i="67"/>
  <c r="F117" i="67"/>
  <c r="G117" i="67"/>
  <c r="R117" i="67"/>
  <c r="U117" i="67"/>
  <c r="W117" i="67"/>
  <c r="Y117" i="67"/>
  <c r="AA117" i="67"/>
  <c r="AC117" i="67"/>
  <c r="AD117" i="67"/>
  <c r="AE117" i="67"/>
  <c r="F118" i="67"/>
  <c r="G118" i="67"/>
  <c r="R118" i="67"/>
  <c r="U118" i="67"/>
  <c r="W118" i="67"/>
  <c r="Y118" i="67"/>
  <c r="AA118" i="67"/>
  <c r="AC118" i="67"/>
  <c r="AD118" i="67"/>
  <c r="AE118" i="67"/>
  <c r="F119" i="67"/>
  <c r="G119" i="67"/>
  <c r="R119" i="67"/>
  <c r="U119" i="67"/>
  <c r="W119" i="67"/>
  <c r="Y119" i="67"/>
  <c r="AA119" i="67"/>
  <c r="AC119" i="67"/>
  <c r="AD119" i="67"/>
  <c r="AE119" i="67"/>
  <c r="F120" i="67"/>
  <c r="G120" i="67"/>
  <c r="R120" i="67"/>
  <c r="U120" i="67"/>
  <c r="W120" i="67"/>
  <c r="Y120" i="67"/>
  <c r="AA120" i="67"/>
  <c r="AC120" i="67"/>
  <c r="AD120" i="67"/>
  <c r="AE120" i="67"/>
  <c r="F121" i="67"/>
  <c r="G121" i="67"/>
  <c r="R121" i="67"/>
  <c r="U121" i="67"/>
  <c r="W121" i="67"/>
  <c r="Y121" i="67"/>
  <c r="AA121" i="67"/>
  <c r="AC121" i="67"/>
  <c r="AD121" i="67"/>
  <c r="AE121" i="67"/>
  <c r="F122" i="67"/>
  <c r="G122" i="67"/>
  <c r="R122" i="67"/>
  <c r="U122" i="67"/>
  <c r="W122" i="67"/>
  <c r="Y122" i="67"/>
  <c r="AA122" i="67"/>
  <c r="AC122" i="67"/>
  <c r="AD122" i="67"/>
  <c r="AE122" i="67"/>
  <c r="F123" i="67"/>
  <c r="G123" i="67"/>
  <c r="R123" i="67"/>
  <c r="U123" i="67"/>
  <c r="W123" i="67"/>
  <c r="Y123" i="67"/>
  <c r="AA123" i="67"/>
  <c r="AC123" i="67"/>
  <c r="AD123" i="67"/>
  <c r="AE123" i="67"/>
  <c r="F124" i="67"/>
  <c r="G124" i="67"/>
  <c r="R124" i="67"/>
  <c r="U124" i="67"/>
  <c r="W124" i="67"/>
  <c r="Y124" i="67"/>
  <c r="AA124" i="67"/>
  <c r="AC124" i="67"/>
  <c r="AD124" i="67"/>
  <c r="AE124" i="67"/>
  <c r="F125" i="67"/>
  <c r="G125" i="67"/>
  <c r="R125" i="67"/>
  <c r="U125" i="67"/>
  <c r="W125" i="67"/>
  <c r="Y125" i="67"/>
  <c r="AA125" i="67"/>
  <c r="AC125" i="67"/>
  <c r="AD125" i="67"/>
  <c r="AE125" i="67"/>
  <c r="F126" i="67"/>
  <c r="G126" i="67"/>
  <c r="R126" i="67"/>
  <c r="U126" i="67"/>
  <c r="W126" i="67"/>
  <c r="Y126" i="67"/>
  <c r="AA126" i="67"/>
  <c r="AC126" i="67"/>
  <c r="AD126" i="67"/>
  <c r="AE126" i="67"/>
  <c r="F127" i="67"/>
  <c r="G127" i="67"/>
  <c r="O127" i="67"/>
  <c r="R127" i="67"/>
  <c r="U127" i="67"/>
  <c r="W127" i="67"/>
  <c r="X127" i="67"/>
  <c r="Y127" i="67"/>
  <c r="AA127" i="67"/>
  <c r="AC127" i="67"/>
  <c r="AD127" i="67"/>
  <c r="AE127" i="67"/>
  <c r="F128" i="67"/>
  <c r="G128" i="67"/>
  <c r="R128" i="67"/>
  <c r="U128" i="67"/>
  <c r="W128" i="67"/>
  <c r="Y128" i="67"/>
  <c r="AA128" i="67"/>
  <c r="AC128" i="67"/>
  <c r="AD128" i="67"/>
  <c r="AE128" i="67"/>
  <c r="F129" i="67"/>
  <c r="G129" i="67"/>
  <c r="R129" i="67"/>
  <c r="U129" i="67"/>
  <c r="W129" i="67"/>
  <c r="Y129" i="67"/>
  <c r="AA129" i="67"/>
  <c r="AC129" i="67"/>
  <c r="AD129" i="67"/>
  <c r="AE129" i="67"/>
  <c r="F130" i="67"/>
  <c r="G130" i="67"/>
  <c r="R130" i="67"/>
  <c r="U130" i="67"/>
  <c r="W130" i="67"/>
  <c r="Y130" i="67"/>
  <c r="AA130" i="67"/>
  <c r="AC130" i="67"/>
  <c r="AD130" i="67"/>
  <c r="AE130" i="67"/>
  <c r="G131" i="67"/>
  <c r="T131" i="67"/>
  <c r="M131" i="67"/>
  <c r="V131" i="67"/>
  <c r="N131" i="67"/>
  <c r="X131" i="67"/>
  <c r="O131" i="67"/>
  <c r="Z131" i="67"/>
  <c r="P131" i="67"/>
  <c r="AB131" i="67"/>
  <c r="Q131" i="67"/>
  <c r="R131" i="67"/>
  <c r="U131" i="67"/>
  <c r="W131" i="67"/>
  <c r="Y131" i="67"/>
  <c r="AA131" i="67"/>
  <c r="AC131" i="67"/>
  <c r="AD131" i="67"/>
  <c r="AE131" i="67"/>
  <c r="G132" i="67"/>
  <c r="T132" i="67"/>
  <c r="U132" i="67"/>
  <c r="V132" i="67"/>
  <c r="W132" i="67"/>
  <c r="X132" i="67"/>
  <c r="Y132" i="67"/>
  <c r="Z132" i="67"/>
  <c r="AA132" i="67"/>
  <c r="AB132" i="67"/>
  <c r="AC132" i="67"/>
  <c r="AD132" i="67"/>
  <c r="AE132" i="67"/>
  <c r="F139" i="67"/>
  <c r="F140" i="67"/>
  <c r="G140" i="67"/>
  <c r="R140" i="67"/>
  <c r="U140" i="67"/>
  <c r="W140" i="67"/>
  <c r="Y140" i="67"/>
  <c r="AA140" i="67"/>
  <c r="AC140" i="67"/>
  <c r="AD140" i="67"/>
  <c r="AE140" i="67"/>
  <c r="F141" i="67"/>
  <c r="G141" i="67"/>
  <c r="R141" i="67"/>
  <c r="U141" i="67"/>
  <c r="W141" i="67"/>
  <c r="Y141" i="67"/>
  <c r="AA141" i="67"/>
  <c r="AC141" i="67"/>
  <c r="AD141" i="67"/>
  <c r="AE141" i="67"/>
  <c r="F142" i="67"/>
  <c r="G142" i="67"/>
  <c r="R142" i="67"/>
  <c r="U142" i="67"/>
  <c r="W142" i="67"/>
  <c r="Y142" i="67"/>
  <c r="AA142" i="67"/>
  <c r="AC142" i="67"/>
  <c r="AD142" i="67"/>
  <c r="AE142" i="67"/>
  <c r="F143" i="67"/>
  <c r="G143" i="67"/>
  <c r="R143" i="67"/>
  <c r="U143" i="67"/>
  <c r="W143" i="67"/>
  <c r="Y143" i="67"/>
  <c r="AA143" i="67"/>
  <c r="AC143" i="67"/>
  <c r="AD143" i="67"/>
  <c r="AE143" i="67"/>
  <c r="F144" i="67"/>
  <c r="G144" i="67"/>
  <c r="R144" i="67"/>
  <c r="U144" i="67"/>
  <c r="W144" i="67"/>
  <c r="Y144" i="67"/>
  <c r="AA144" i="67"/>
  <c r="AC144" i="67"/>
  <c r="AD144" i="67"/>
  <c r="AE144" i="67"/>
  <c r="F145" i="67"/>
  <c r="G145" i="67"/>
  <c r="R145" i="67"/>
  <c r="U145" i="67"/>
  <c r="W145" i="67"/>
  <c r="Y145" i="67"/>
  <c r="AA145" i="67"/>
  <c r="AC145" i="67"/>
  <c r="AD145" i="67"/>
  <c r="AE145" i="67"/>
  <c r="F146" i="67"/>
  <c r="G146" i="67"/>
  <c r="R146" i="67"/>
  <c r="U146" i="67"/>
  <c r="W146" i="67"/>
  <c r="Y146" i="67"/>
  <c r="AA146" i="67"/>
  <c r="AC146" i="67"/>
  <c r="AD146" i="67"/>
  <c r="AE146" i="67"/>
  <c r="F147" i="67"/>
  <c r="G147" i="67"/>
  <c r="R147" i="67"/>
  <c r="U147" i="67"/>
  <c r="W147" i="67"/>
  <c r="Y147" i="67"/>
  <c r="AA147" i="67"/>
  <c r="AC147" i="67"/>
  <c r="AD147" i="67"/>
  <c r="AE147" i="67"/>
  <c r="F148" i="67"/>
  <c r="G148" i="67"/>
  <c r="R148" i="67"/>
  <c r="U148" i="67"/>
  <c r="W148" i="67"/>
  <c r="Y148" i="67"/>
  <c r="AA148" i="67"/>
  <c r="AC148" i="67"/>
  <c r="AD148" i="67"/>
  <c r="AE148" i="67"/>
  <c r="F149" i="67"/>
  <c r="G149" i="67"/>
  <c r="R149" i="67"/>
  <c r="U149" i="67"/>
  <c r="W149" i="67"/>
  <c r="Y149" i="67"/>
  <c r="AA149" i="67"/>
  <c r="AC149" i="67"/>
  <c r="AD149" i="67"/>
  <c r="AE149" i="67"/>
  <c r="F150" i="67"/>
  <c r="G150" i="67"/>
  <c r="R150" i="67"/>
  <c r="U150" i="67"/>
  <c r="W150" i="67"/>
  <c r="Y150" i="67"/>
  <c r="AA150" i="67"/>
  <c r="AC150" i="67"/>
  <c r="AD150" i="67"/>
  <c r="AE150" i="67"/>
  <c r="F151" i="67"/>
  <c r="G151" i="67"/>
  <c r="R151" i="67"/>
  <c r="U151" i="67"/>
  <c r="W151" i="67"/>
  <c r="Y151" i="67"/>
  <c r="AA151" i="67"/>
  <c r="AC151" i="67"/>
  <c r="AD151" i="67"/>
  <c r="AE151" i="67"/>
  <c r="F152" i="67"/>
  <c r="G152" i="67"/>
  <c r="R152" i="67"/>
  <c r="U152" i="67"/>
  <c r="W152" i="67"/>
  <c r="Y152" i="67"/>
  <c r="AA152" i="67"/>
  <c r="AC152" i="67"/>
  <c r="AD152" i="67"/>
  <c r="AE152" i="67"/>
  <c r="F153" i="67"/>
  <c r="G153" i="67"/>
  <c r="R153" i="67"/>
  <c r="U153" i="67"/>
  <c r="W153" i="67"/>
  <c r="Y153" i="67"/>
  <c r="AA153" i="67"/>
  <c r="AC153" i="67"/>
  <c r="AD153" i="67"/>
  <c r="AE153" i="67"/>
  <c r="F154" i="67"/>
  <c r="G154" i="67"/>
  <c r="R154" i="67"/>
  <c r="U154" i="67"/>
  <c r="W154" i="67"/>
  <c r="Y154" i="67"/>
  <c r="AA154" i="67"/>
  <c r="AC154" i="67"/>
  <c r="AD154" i="67"/>
  <c r="AE154" i="67"/>
  <c r="F155" i="67"/>
  <c r="G155" i="67"/>
  <c r="R155" i="67"/>
  <c r="U155" i="67"/>
  <c r="W155" i="67"/>
  <c r="Y155" i="67"/>
  <c r="AA155" i="67"/>
  <c r="AC155" i="67"/>
  <c r="AD155" i="67"/>
  <c r="AE155" i="67"/>
  <c r="F156" i="67"/>
  <c r="G156" i="67"/>
  <c r="R156" i="67"/>
  <c r="U156" i="67"/>
  <c r="W156" i="67"/>
  <c r="Y156" i="67"/>
  <c r="AA156" i="67"/>
  <c r="AC156" i="67"/>
  <c r="AD156" i="67"/>
  <c r="AE156" i="67"/>
  <c r="F157" i="67"/>
  <c r="G157" i="67"/>
  <c r="R157" i="67"/>
  <c r="U157" i="67"/>
  <c r="W157" i="67"/>
  <c r="Y157" i="67"/>
  <c r="AA157" i="67"/>
  <c r="AC157" i="67"/>
  <c r="AD157" i="67"/>
  <c r="AE157" i="67"/>
  <c r="F158" i="67"/>
  <c r="G158" i="67"/>
  <c r="R158" i="67"/>
  <c r="U158" i="67"/>
  <c r="W158" i="67"/>
  <c r="Y158" i="67"/>
  <c r="AA158" i="67"/>
  <c r="AC158" i="67"/>
  <c r="AD158" i="67"/>
  <c r="AE158" i="67"/>
  <c r="F159" i="67"/>
  <c r="G159" i="67"/>
  <c r="R159" i="67"/>
  <c r="U159" i="67"/>
  <c r="W159" i="67"/>
  <c r="Y159" i="67"/>
  <c r="AA159" i="67"/>
  <c r="AC159" i="67"/>
  <c r="AD159" i="67"/>
  <c r="AE159" i="67"/>
  <c r="F160" i="67"/>
  <c r="G160" i="67"/>
  <c r="R160" i="67"/>
  <c r="U160" i="67"/>
  <c r="W160" i="67"/>
  <c r="Y160" i="67"/>
  <c r="AA160" i="67"/>
  <c r="AC160" i="67"/>
  <c r="AD160" i="67"/>
  <c r="AE160" i="67"/>
  <c r="F161" i="67"/>
  <c r="G161" i="67"/>
  <c r="R161" i="67"/>
  <c r="U161" i="67"/>
  <c r="W161" i="67"/>
  <c r="Y161" i="67"/>
  <c r="AA161" i="67"/>
  <c r="AC161" i="67"/>
  <c r="AD161" i="67"/>
  <c r="AE161" i="67"/>
  <c r="F162" i="67"/>
  <c r="G162" i="67"/>
  <c r="R162" i="67"/>
  <c r="U162" i="67"/>
  <c r="W162" i="67"/>
  <c r="Y162" i="67"/>
  <c r="AA162" i="67"/>
  <c r="AC162" i="67"/>
  <c r="AD162" i="67"/>
  <c r="AE162" i="67"/>
  <c r="F163" i="67"/>
  <c r="G163" i="67"/>
  <c r="R163" i="67"/>
  <c r="U163" i="67"/>
  <c r="W163" i="67"/>
  <c r="Y163" i="67"/>
  <c r="AA163" i="67"/>
  <c r="AC163" i="67"/>
  <c r="AD163" i="67"/>
  <c r="AE163" i="67"/>
  <c r="F164" i="67"/>
  <c r="G164" i="67"/>
  <c r="R164" i="67"/>
  <c r="U164" i="67"/>
  <c r="W164" i="67"/>
  <c r="Y164" i="67"/>
  <c r="AA164" i="67"/>
  <c r="AC164" i="67"/>
  <c r="AD164" i="67"/>
  <c r="AE164" i="67"/>
  <c r="F165" i="67"/>
  <c r="G165" i="67"/>
  <c r="R165" i="67"/>
  <c r="U165" i="67"/>
  <c r="W165" i="67"/>
  <c r="Y165" i="67"/>
  <c r="AA165" i="67"/>
  <c r="AC165" i="67"/>
  <c r="AD165" i="67"/>
  <c r="AE165" i="67"/>
  <c r="F166" i="67"/>
  <c r="G166" i="67"/>
  <c r="R166" i="67"/>
  <c r="U166" i="67"/>
  <c r="W166" i="67"/>
  <c r="Y166" i="67"/>
  <c r="AA166" i="67"/>
  <c r="AC166" i="67"/>
  <c r="AD166" i="67"/>
  <c r="AE166" i="67"/>
  <c r="F167" i="67"/>
  <c r="G167" i="67"/>
  <c r="R167" i="67"/>
  <c r="U167" i="67"/>
  <c r="W167" i="67"/>
  <c r="Y167" i="67"/>
  <c r="AA167" i="67"/>
  <c r="AC167" i="67"/>
  <c r="AD167" i="67"/>
  <c r="AE167" i="67"/>
  <c r="F168" i="67"/>
  <c r="G168" i="67"/>
  <c r="R168" i="67"/>
  <c r="U168" i="67"/>
  <c r="W168" i="67"/>
  <c r="Y168" i="67"/>
  <c r="AA168" i="67"/>
  <c r="AC168" i="67"/>
  <c r="AD168" i="67"/>
  <c r="AE168" i="67"/>
  <c r="F169" i="67"/>
  <c r="G169" i="67"/>
  <c r="R169" i="67"/>
  <c r="U169" i="67"/>
  <c r="W169" i="67"/>
  <c r="Y169" i="67"/>
  <c r="AA169" i="67"/>
  <c r="AC169" i="67"/>
  <c r="AD169" i="67"/>
  <c r="AE169" i="67"/>
  <c r="F170" i="67"/>
  <c r="G170" i="67"/>
  <c r="R170" i="67"/>
  <c r="U170" i="67"/>
  <c r="W170" i="67"/>
  <c r="Y170" i="67"/>
  <c r="AA170" i="67"/>
  <c r="AC170" i="67"/>
  <c r="AD170" i="67"/>
  <c r="AE170" i="67"/>
  <c r="F171" i="67"/>
  <c r="G171" i="67"/>
  <c r="R171" i="67"/>
  <c r="U171" i="67"/>
  <c r="W171" i="67"/>
  <c r="Y171" i="67"/>
  <c r="AA171" i="67"/>
  <c r="AC171" i="67"/>
  <c r="AD171" i="67"/>
  <c r="AE171" i="67"/>
  <c r="F172" i="67"/>
  <c r="G172" i="67"/>
  <c r="R172" i="67"/>
  <c r="U172" i="67"/>
  <c r="W172" i="67"/>
  <c r="Y172" i="67"/>
  <c r="AA172" i="67"/>
  <c r="AC172" i="67"/>
  <c r="AD172" i="67"/>
  <c r="AE172" i="67"/>
  <c r="F173" i="67"/>
  <c r="G173" i="67"/>
  <c r="R173" i="67"/>
  <c r="U173" i="67"/>
  <c r="W173" i="67"/>
  <c r="Y173" i="67"/>
  <c r="AA173" i="67"/>
  <c r="AC173" i="67"/>
  <c r="AD173" i="67"/>
  <c r="AE173" i="67"/>
  <c r="F174" i="67"/>
  <c r="G174" i="67"/>
  <c r="R174" i="67"/>
  <c r="U174" i="67"/>
  <c r="W174" i="67"/>
  <c r="Y174" i="67"/>
  <c r="AA174" i="67"/>
  <c r="AC174" i="67"/>
  <c r="AD174" i="67"/>
  <c r="AE174" i="67"/>
  <c r="F175" i="67"/>
  <c r="G175" i="67"/>
  <c r="R175" i="67"/>
  <c r="U175" i="67"/>
  <c r="W175" i="67"/>
  <c r="Y175" i="67"/>
  <c r="AA175" i="67"/>
  <c r="AC175" i="67"/>
  <c r="AD175" i="67"/>
  <c r="AE175" i="67"/>
  <c r="F176" i="67"/>
  <c r="G176" i="67"/>
  <c r="R176" i="67"/>
  <c r="U176" i="67"/>
  <c r="W176" i="67"/>
  <c r="Y176" i="67"/>
  <c r="AA176" i="67"/>
  <c r="AC176" i="67"/>
  <c r="AD176" i="67"/>
  <c r="AE176" i="67"/>
  <c r="F177" i="67"/>
  <c r="G177" i="67"/>
  <c r="R177" i="67"/>
  <c r="U177" i="67"/>
  <c r="W177" i="67"/>
  <c r="Y177" i="67"/>
  <c r="AA177" i="67"/>
  <c r="AC177" i="67"/>
  <c r="AD177" i="67"/>
  <c r="AE177" i="67"/>
  <c r="F178" i="67"/>
  <c r="G178" i="67"/>
  <c r="R178" i="67"/>
  <c r="U178" i="67"/>
  <c r="W178" i="67"/>
  <c r="Y178" i="67"/>
  <c r="AA178" i="67"/>
  <c r="AC178" i="67"/>
  <c r="AD178" i="67"/>
  <c r="AE178" i="67"/>
  <c r="F179" i="67"/>
  <c r="G179" i="67"/>
  <c r="R179" i="67"/>
  <c r="U179" i="67"/>
  <c r="W179" i="67"/>
  <c r="Y179" i="67"/>
  <c r="AA179" i="67"/>
  <c r="AC179" i="67"/>
  <c r="AD179" i="67"/>
  <c r="AE179" i="67"/>
  <c r="F180" i="67"/>
  <c r="G180" i="67"/>
  <c r="R180" i="67"/>
  <c r="U180" i="67"/>
  <c r="W180" i="67"/>
  <c r="Y180" i="67"/>
  <c r="AA180" i="67"/>
  <c r="AC180" i="67"/>
  <c r="AD180" i="67"/>
  <c r="AE180" i="67"/>
  <c r="F181" i="67"/>
  <c r="G181" i="67"/>
  <c r="R181" i="67"/>
  <c r="U181" i="67"/>
  <c r="W181" i="67"/>
  <c r="Y181" i="67"/>
  <c r="AA181" i="67"/>
  <c r="AC181" i="67"/>
  <c r="AD181" i="67"/>
  <c r="AE181" i="67"/>
  <c r="F182" i="67"/>
  <c r="G182" i="67"/>
  <c r="R182" i="67"/>
  <c r="U182" i="67"/>
  <c r="W182" i="67"/>
  <c r="Y182" i="67"/>
  <c r="AA182" i="67"/>
  <c r="AC182" i="67"/>
  <c r="AD182" i="67"/>
  <c r="AE182" i="67"/>
  <c r="F183" i="67"/>
  <c r="G183" i="67"/>
  <c r="R183" i="67"/>
  <c r="U183" i="67"/>
  <c r="W183" i="67"/>
  <c r="Y183" i="67"/>
  <c r="AA183" i="67"/>
  <c r="AC183" i="67"/>
  <c r="AD183" i="67"/>
  <c r="AE183" i="67"/>
  <c r="F184" i="67"/>
  <c r="G184" i="67"/>
  <c r="R184" i="67"/>
  <c r="U184" i="67"/>
  <c r="W184" i="67"/>
  <c r="Y184" i="67"/>
  <c r="AA184" i="67"/>
  <c r="AC184" i="67"/>
  <c r="AD184" i="67"/>
  <c r="AE184" i="67"/>
  <c r="F185" i="67"/>
  <c r="G185" i="67"/>
  <c r="O185" i="67"/>
  <c r="R185" i="67"/>
  <c r="U185" i="67"/>
  <c r="W185" i="67"/>
  <c r="X185" i="67"/>
  <c r="Y185" i="67"/>
  <c r="AA185" i="67"/>
  <c r="AC185" i="67"/>
  <c r="AD185" i="67"/>
  <c r="AE185" i="67"/>
  <c r="F186" i="67"/>
  <c r="G186" i="67"/>
  <c r="R186" i="67"/>
  <c r="U186" i="67"/>
  <c r="W186" i="67"/>
  <c r="Y186" i="67"/>
  <c r="AA186" i="67"/>
  <c r="AC186" i="67"/>
  <c r="AD186" i="67"/>
  <c r="AE186" i="67"/>
  <c r="F187" i="67"/>
  <c r="G187" i="67"/>
  <c r="R187" i="67"/>
  <c r="U187" i="67"/>
  <c r="W187" i="67"/>
  <c r="Y187" i="67"/>
  <c r="AA187" i="67"/>
  <c r="AC187" i="67"/>
  <c r="AD187" i="67"/>
  <c r="AE187" i="67"/>
  <c r="F188" i="67"/>
  <c r="G188" i="67"/>
  <c r="R188" i="67"/>
  <c r="U188" i="67"/>
  <c r="W188" i="67"/>
  <c r="Y188" i="67"/>
  <c r="AA188" i="67"/>
  <c r="AC188" i="67"/>
  <c r="AD188" i="67"/>
  <c r="AE188" i="67"/>
  <c r="G189" i="67"/>
  <c r="T189" i="67"/>
  <c r="M189" i="67"/>
  <c r="V189" i="67"/>
  <c r="N189" i="67"/>
  <c r="X189" i="67"/>
  <c r="O189" i="67"/>
  <c r="Z189" i="67"/>
  <c r="P189" i="67"/>
  <c r="AB189" i="67"/>
  <c r="Q189" i="67"/>
  <c r="R189" i="67"/>
  <c r="U189" i="67"/>
  <c r="W189" i="67"/>
  <c r="Y189" i="67"/>
  <c r="AA189" i="67"/>
  <c r="AC189" i="67"/>
  <c r="AD189" i="67"/>
  <c r="AE189" i="67"/>
  <c r="G190" i="67"/>
  <c r="T190" i="67"/>
  <c r="U190" i="67"/>
  <c r="V190" i="67"/>
  <c r="W190" i="67"/>
  <c r="X190" i="67"/>
  <c r="Y190" i="67"/>
  <c r="Z190" i="67"/>
  <c r="AA190" i="67"/>
  <c r="AB190" i="67"/>
  <c r="AC190" i="67"/>
  <c r="AD190" i="67"/>
  <c r="AE190" i="67"/>
  <c r="F197" i="67"/>
  <c r="F198" i="67"/>
  <c r="G198" i="67"/>
  <c r="R198" i="67"/>
  <c r="U198" i="67"/>
  <c r="W198" i="67"/>
  <c r="Y198" i="67"/>
  <c r="AA198" i="67"/>
  <c r="AC198" i="67"/>
  <c r="AD198" i="67"/>
  <c r="AE198" i="67"/>
  <c r="F199" i="67"/>
  <c r="G199" i="67"/>
  <c r="R199" i="67"/>
  <c r="U199" i="67"/>
  <c r="W199" i="67"/>
  <c r="Y199" i="67"/>
  <c r="AA199" i="67"/>
  <c r="AC199" i="67"/>
  <c r="AD199" i="67"/>
  <c r="AE199" i="67"/>
  <c r="F200" i="67"/>
  <c r="AD200" i="67"/>
  <c r="AE200" i="67"/>
  <c r="F201" i="67"/>
  <c r="G201" i="67"/>
  <c r="R201" i="67"/>
  <c r="U201" i="67"/>
  <c r="W201" i="67"/>
  <c r="Y201" i="67"/>
  <c r="AA201" i="67"/>
  <c r="AC201" i="67"/>
  <c r="AD201" i="67"/>
  <c r="AE201" i="67"/>
  <c r="F202" i="67"/>
  <c r="G202" i="67"/>
  <c r="R202" i="67"/>
  <c r="U202" i="67"/>
  <c r="W202" i="67"/>
  <c r="Y202" i="67"/>
  <c r="AA202" i="67"/>
  <c r="AC202" i="67"/>
  <c r="AD202" i="67"/>
  <c r="AE202" i="67"/>
  <c r="F203" i="67"/>
  <c r="G203" i="67"/>
  <c r="R203" i="67"/>
  <c r="U203" i="67"/>
  <c r="W203" i="67"/>
  <c r="Y203" i="67"/>
  <c r="AA203" i="67"/>
  <c r="AC203" i="67"/>
  <c r="AD203" i="67"/>
  <c r="AE203" i="67"/>
  <c r="F204" i="67"/>
  <c r="G204" i="67"/>
  <c r="R204" i="67"/>
  <c r="U204" i="67"/>
  <c r="W204" i="67"/>
  <c r="Y204" i="67"/>
  <c r="AA204" i="67"/>
  <c r="AC204" i="67"/>
  <c r="AD204" i="67"/>
  <c r="AE204" i="67"/>
  <c r="F205" i="67"/>
  <c r="G205" i="67"/>
  <c r="R205" i="67"/>
  <c r="U205" i="67"/>
  <c r="W205" i="67"/>
  <c r="Y205" i="67"/>
  <c r="AA205" i="67"/>
  <c r="AC205" i="67"/>
  <c r="AD205" i="67"/>
  <c r="AE205" i="67"/>
  <c r="F206" i="67"/>
  <c r="G206" i="67"/>
  <c r="R206" i="67"/>
  <c r="U206" i="67"/>
  <c r="W206" i="67"/>
  <c r="Y206" i="67"/>
  <c r="AA206" i="67"/>
  <c r="AC206" i="67"/>
  <c r="AD206" i="67"/>
  <c r="AE206" i="67"/>
  <c r="F207" i="67"/>
  <c r="G207" i="67"/>
  <c r="R207" i="67"/>
  <c r="U207" i="67"/>
  <c r="W207" i="67"/>
  <c r="Y207" i="67"/>
  <c r="AA207" i="67"/>
  <c r="AC207" i="67"/>
  <c r="AD207" i="67"/>
  <c r="AE207" i="67"/>
  <c r="F208" i="67"/>
  <c r="G208" i="67"/>
  <c r="R208" i="67"/>
  <c r="U208" i="67"/>
  <c r="W208" i="67"/>
  <c r="Y208" i="67"/>
  <c r="AA208" i="67"/>
  <c r="AC208" i="67"/>
  <c r="AD208" i="67"/>
  <c r="AE208" i="67"/>
  <c r="F209" i="67"/>
  <c r="G209" i="67"/>
  <c r="R209" i="67"/>
  <c r="U209" i="67"/>
  <c r="W209" i="67"/>
  <c r="Y209" i="67"/>
  <c r="AA209" i="67"/>
  <c r="AC209" i="67"/>
  <c r="AD209" i="67"/>
  <c r="AE209" i="67"/>
  <c r="F210" i="67"/>
  <c r="G210" i="67"/>
  <c r="R210" i="67"/>
  <c r="U210" i="67"/>
  <c r="W210" i="67"/>
  <c r="Y210" i="67"/>
  <c r="AA210" i="67"/>
  <c r="AC210" i="67"/>
  <c r="AD210" i="67"/>
  <c r="AE210" i="67"/>
  <c r="F211" i="67"/>
  <c r="G211" i="67"/>
  <c r="R211" i="67"/>
  <c r="U211" i="67"/>
  <c r="W211" i="67"/>
  <c r="Y211" i="67"/>
  <c r="AA211" i="67"/>
  <c r="AC211" i="67"/>
  <c r="AD211" i="67"/>
  <c r="AE211" i="67"/>
  <c r="F212" i="67"/>
  <c r="G212" i="67"/>
  <c r="R212" i="67"/>
  <c r="U212" i="67"/>
  <c r="W212" i="67"/>
  <c r="Y212" i="67"/>
  <c r="AA212" i="67"/>
  <c r="AC212" i="67"/>
  <c r="AD212" i="67"/>
  <c r="AE212" i="67"/>
  <c r="F213" i="67"/>
  <c r="G213" i="67"/>
  <c r="R213" i="67"/>
  <c r="U213" i="67"/>
  <c r="W213" i="67"/>
  <c r="Y213" i="67"/>
  <c r="AA213" i="67"/>
  <c r="AC213" i="67"/>
  <c r="AD213" i="67"/>
  <c r="AE213" i="67"/>
  <c r="F214" i="67"/>
  <c r="G214" i="67"/>
  <c r="R214" i="67"/>
  <c r="U214" i="67"/>
  <c r="W214" i="67"/>
  <c r="Y214" i="67"/>
  <c r="AA214" i="67"/>
  <c r="AC214" i="67"/>
  <c r="AD214" i="67"/>
  <c r="AE214" i="67"/>
  <c r="F215" i="67"/>
  <c r="G215" i="67"/>
  <c r="R215" i="67"/>
  <c r="U215" i="67"/>
  <c r="W215" i="67"/>
  <c r="Y215" i="67"/>
  <c r="AA215" i="67"/>
  <c r="AC215" i="67"/>
  <c r="AD215" i="67"/>
  <c r="AE215" i="67"/>
  <c r="F216" i="67"/>
  <c r="G216" i="67"/>
  <c r="R216" i="67"/>
  <c r="U216" i="67"/>
  <c r="W216" i="67"/>
  <c r="Y216" i="67"/>
  <c r="AA216" i="67"/>
  <c r="AC216" i="67"/>
  <c r="AD216" i="67"/>
  <c r="AE216" i="67"/>
  <c r="F217" i="67"/>
  <c r="G217" i="67"/>
  <c r="R217" i="67"/>
  <c r="U217" i="67"/>
  <c r="W217" i="67"/>
  <c r="Y217" i="67"/>
  <c r="AA217" i="67"/>
  <c r="AC217" i="67"/>
  <c r="AD217" i="67"/>
  <c r="AE217" i="67"/>
  <c r="F218" i="67"/>
  <c r="G218" i="67"/>
  <c r="R218" i="67"/>
  <c r="U218" i="67"/>
  <c r="W218" i="67"/>
  <c r="Y218" i="67"/>
  <c r="AA218" i="67"/>
  <c r="AC218" i="67"/>
  <c r="AD218" i="67"/>
  <c r="AE218" i="67"/>
  <c r="F219" i="67"/>
  <c r="G219" i="67"/>
  <c r="R219" i="67"/>
  <c r="U219" i="67"/>
  <c r="W219" i="67"/>
  <c r="Y219" i="67"/>
  <c r="AA219" i="67"/>
  <c r="AC219" i="67"/>
  <c r="AD219" i="67"/>
  <c r="AE219" i="67"/>
  <c r="F220" i="67"/>
  <c r="G220" i="67"/>
  <c r="R220" i="67"/>
  <c r="U220" i="67"/>
  <c r="W220" i="67"/>
  <c r="Y220" i="67"/>
  <c r="AA220" i="67"/>
  <c r="AC220" i="67"/>
  <c r="AD220" i="67"/>
  <c r="AE220" i="67"/>
  <c r="F221" i="67"/>
  <c r="G221" i="67"/>
  <c r="R221" i="67"/>
  <c r="U221" i="67"/>
  <c r="W221" i="67"/>
  <c r="Y221" i="67"/>
  <c r="AA221" i="67"/>
  <c r="AC221" i="67"/>
  <c r="AD221" i="67"/>
  <c r="AE221" i="67"/>
  <c r="F222" i="67"/>
  <c r="G222" i="67"/>
  <c r="R222" i="67"/>
  <c r="U222" i="67"/>
  <c r="W222" i="67"/>
  <c r="Y222" i="67"/>
  <c r="AA222" i="67"/>
  <c r="AC222" i="67"/>
  <c r="AD222" i="67"/>
  <c r="AE222" i="67"/>
  <c r="F223" i="67"/>
  <c r="G223" i="67"/>
  <c r="R223" i="67"/>
  <c r="U223" i="67"/>
  <c r="W223" i="67"/>
  <c r="Y223" i="67"/>
  <c r="AA223" i="67"/>
  <c r="AC223" i="67"/>
  <c r="AD223" i="67"/>
  <c r="AE223" i="67"/>
  <c r="F224" i="67"/>
  <c r="G224" i="67"/>
  <c r="R224" i="67"/>
  <c r="U224" i="67"/>
  <c r="W224" i="67"/>
  <c r="Y224" i="67"/>
  <c r="AA224" i="67"/>
  <c r="AC224" i="67"/>
  <c r="AD224" i="67"/>
  <c r="AE224" i="67"/>
  <c r="F225" i="67"/>
  <c r="G225" i="67"/>
  <c r="R225" i="67"/>
  <c r="U225" i="67"/>
  <c r="W225" i="67"/>
  <c r="Y225" i="67"/>
  <c r="AA225" i="67"/>
  <c r="AC225" i="67"/>
  <c r="AD225" i="67"/>
  <c r="AE225" i="67"/>
  <c r="F226" i="67"/>
  <c r="G226" i="67"/>
  <c r="R226" i="67"/>
  <c r="U226" i="67"/>
  <c r="W226" i="67"/>
  <c r="Y226" i="67"/>
  <c r="AA226" i="67"/>
  <c r="AC226" i="67"/>
  <c r="AD226" i="67"/>
  <c r="AE226" i="67"/>
  <c r="F227" i="67"/>
  <c r="G227" i="67"/>
  <c r="R227" i="67"/>
  <c r="U227" i="67"/>
  <c r="W227" i="67"/>
  <c r="Y227" i="67"/>
  <c r="AA227" i="67"/>
  <c r="AC227" i="67"/>
  <c r="AD227" i="67"/>
  <c r="AE227" i="67"/>
  <c r="F228" i="67"/>
  <c r="G228" i="67"/>
  <c r="R228" i="67"/>
  <c r="U228" i="67"/>
  <c r="W228" i="67"/>
  <c r="Y228" i="67"/>
  <c r="AA228" i="67"/>
  <c r="AC228" i="67"/>
  <c r="AD228" i="67"/>
  <c r="AE228" i="67"/>
  <c r="F229" i="67"/>
  <c r="G229" i="67"/>
  <c r="R229" i="67"/>
  <c r="U229" i="67"/>
  <c r="W229" i="67"/>
  <c r="Y229" i="67"/>
  <c r="AA229" i="67"/>
  <c r="AC229" i="67"/>
  <c r="AD229" i="67"/>
  <c r="AE229" i="67"/>
  <c r="F230" i="67"/>
  <c r="G230" i="67"/>
  <c r="R230" i="67"/>
  <c r="U230" i="67"/>
  <c r="W230" i="67"/>
  <c r="Y230" i="67"/>
  <c r="AA230" i="67"/>
  <c r="AC230" i="67"/>
  <c r="AD230" i="67"/>
  <c r="AE230" i="67"/>
  <c r="F231" i="67"/>
  <c r="G231" i="67"/>
  <c r="R231" i="67"/>
  <c r="U231" i="67"/>
  <c r="W231" i="67"/>
  <c r="Y231" i="67"/>
  <c r="AA231" i="67"/>
  <c r="AC231" i="67"/>
  <c r="AD231" i="67"/>
  <c r="AE231" i="67"/>
  <c r="F232" i="67"/>
  <c r="G232" i="67"/>
  <c r="R232" i="67"/>
  <c r="U232" i="67"/>
  <c r="W232" i="67"/>
  <c r="Y232" i="67"/>
  <c r="AA232" i="67"/>
  <c r="AC232" i="67"/>
  <c r="AD232" i="67"/>
  <c r="AE232" i="67"/>
  <c r="F233" i="67"/>
  <c r="G233" i="67"/>
  <c r="R233" i="67"/>
  <c r="U233" i="67"/>
  <c r="W233" i="67"/>
  <c r="Y233" i="67"/>
  <c r="AA233" i="67"/>
  <c r="AC233" i="67"/>
  <c r="AD233" i="67"/>
  <c r="AE233" i="67"/>
  <c r="F234" i="67"/>
  <c r="G234" i="67"/>
  <c r="R234" i="67"/>
  <c r="U234" i="67"/>
  <c r="W234" i="67"/>
  <c r="Y234" i="67"/>
  <c r="AA234" i="67"/>
  <c r="AC234" i="67"/>
  <c r="AD234" i="67"/>
  <c r="AE234" i="67"/>
  <c r="F235" i="67"/>
  <c r="G235" i="67"/>
  <c r="R235" i="67"/>
  <c r="U235" i="67"/>
  <c r="W235" i="67"/>
  <c r="Y235" i="67"/>
  <c r="AA235" i="67"/>
  <c r="AC235" i="67"/>
  <c r="AD235" i="67"/>
  <c r="AE235" i="67"/>
  <c r="F236" i="67"/>
  <c r="G236" i="67"/>
  <c r="R236" i="67"/>
  <c r="U236" i="67"/>
  <c r="W236" i="67"/>
  <c r="Y236" i="67"/>
  <c r="AA236" i="67"/>
  <c r="AC236" i="67"/>
  <c r="AD236" i="67"/>
  <c r="AE236" i="67"/>
  <c r="F237" i="67"/>
  <c r="G237" i="67"/>
  <c r="R237" i="67"/>
  <c r="U237" i="67"/>
  <c r="W237" i="67"/>
  <c r="Y237" i="67"/>
  <c r="AA237" i="67"/>
  <c r="AC237" i="67"/>
  <c r="AD237" i="67"/>
  <c r="AE237" i="67"/>
  <c r="F238" i="67"/>
  <c r="G238" i="67"/>
  <c r="R238" i="67"/>
  <c r="U238" i="67"/>
  <c r="W238" i="67"/>
  <c r="Y238" i="67"/>
  <c r="AA238" i="67"/>
  <c r="AC238" i="67"/>
  <c r="AD238" i="67"/>
  <c r="AE238" i="67"/>
  <c r="F239" i="67"/>
  <c r="G239" i="67"/>
  <c r="R239" i="67"/>
  <c r="U239" i="67"/>
  <c r="W239" i="67"/>
  <c r="Y239" i="67"/>
  <c r="AA239" i="67"/>
  <c r="AC239" i="67"/>
  <c r="AD239" i="67"/>
  <c r="AE239" i="67"/>
  <c r="F240" i="67"/>
  <c r="G240" i="67"/>
  <c r="R240" i="67"/>
  <c r="U240" i="67"/>
  <c r="W240" i="67"/>
  <c r="Y240" i="67"/>
  <c r="AA240" i="67"/>
  <c r="AC240" i="67"/>
  <c r="AD240" i="67"/>
  <c r="AE240" i="67"/>
  <c r="F241" i="67"/>
  <c r="G241" i="67"/>
  <c r="R241" i="67"/>
  <c r="U241" i="67"/>
  <c r="W241" i="67"/>
  <c r="Y241" i="67"/>
  <c r="AA241" i="67"/>
  <c r="AC241" i="67"/>
  <c r="AD241" i="67"/>
  <c r="AE241" i="67"/>
  <c r="F242" i="67"/>
  <c r="G242" i="67"/>
  <c r="R242" i="67"/>
  <c r="U242" i="67"/>
  <c r="W242" i="67"/>
  <c r="Y242" i="67"/>
  <c r="AA242" i="67"/>
  <c r="AC242" i="67"/>
  <c r="AD242" i="67"/>
  <c r="AE242" i="67"/>
  <c r="F243" i="67"/>
  <c r="G243" i="67"/>
  <c r="O243" i="67"/>
  <c r="R243" i="67"/>
  <c r="U243" i="67"/>
  <c r="W243" i="67"/>
  <c r="X243" i="67"/>
  <c r="Y243" i="67"/>
  <c r="AA243" i="67"/>
  <c r="AC243" i="67"/>
  <c r="AD243" i="67"/>
  <c r="AE243" i="67"/>
  <c r="F244" i="67"/>
  <c r="G244" i="67"/>
  <c r="R244" i="67"/>
  <c r="U244" i="67"/>
  <c r="W244" i="67"/>
  <c r="Y244" i="67"/>
  <c r="AA244" i="67"/>
  <c r="AC244" i="67"/>
  <c r="AD244" i="67"/>
  <c r="AE244" i="67"/>
  <c r="F245" i="67"/>
  <c r="G245" i="67"/>
  <c r="R245" i="67"/>
  <c r="U245" i="67"/>
  <c r="W245" i="67"/>
  <c r="Y245" i="67"/>
  <c r="AA245" i="67"/>
  <c r="AC245" i="67"/>
  <c r="AD245" i="67"/>
  <c r="AE245" i="67"/>
  <c r="F246" i="67"/>
  <c r="G246" i="67"/>
  <c r="R246" i="67"/>
  <c r="U246" i="67"/>
  <c r="W246" i="67"/>
  <c r="Y246" i="67"/>
  <c r="AA246" i="67"/>
  <c r="AC246" i="67"/>
  <c r="AD246" i="67"/>
  <c r="AE246" i="67"/>
  <c r="G247" i="67"/>
  <c r="T248" i="67"/>
  <c r="M247" i="67"/>
  <c r="V247" i="67"/>
  <c r="N247" i="67"/>
  <c r="X247" i="67"/>
  <c r="O247" i="67"/>
  <c r="Z247" i="67"/>
  <c r="P247" i="67"/>
  <c r="AB247" i="67"/>
  <c r="Q247" i="67"/>
  <c r="R247" i="67"/>
  <c r="T247" i="67"/>
  <c r="U247" i="67"/>
  <c r="W247" i="67"/>
  <c r="Y247" i="67"/>
  <c r="AA247" i="67"/>
  <c r="AC247" i="67"/>
  <c r="AD247" i="67"/>
  <c r="AE247" i="67"/>
  <c r="G248" i="67"/>
  <c r="U248" i="67"/>
  <c r="V248" i="67"/>
  <c r="W248" i="67"/>
  <c r="X248" i="67"/>
  <c r="Y248" i="67"/>
  <c r="Z248" i="67"/>
  <c r="AA248" i="67"/>
  <c r="AB248" i="67"/>
  <c r="AC248" i="67"/>
  <c r="AD248" i="67"/>
  <c r="AE248" i="67"/>
  <c r="F255" i="67"/>
  <c r="F256" i="67"/>
  <c r="G256" i="67"/>
  <c r="R256" i="67"/>
  <c r="U256" i="67"/>
  <c r="W256" i="67"/>
  <c r="Y256" i="67"/>
  <c r="AA256" i="67"/>
  <c r="AC256" i="67"/>
  <c r="AD256" i="67"/>
  <c r="AE256" i="67"/>
  <c r="F257" i="67"/>
  <c r="G257" i="67"/>
  <c r="R257" i="67"/>
  <c r="U257" i="67"/>
  <c r="W257" i="67"/>
  <c r="Y257" i="67"/>
  <c r="AA257" i="67"/>
  <c r="AC257" i="67"/>
  <c r="AD257" i="67"/>
  <c r="AE257" i="67"/>
  <c r="F258" i="67"/>
  <c r="G258" i="67"/>
  <c r="R258" i="67"/>
  <c r="U258" i="67"/>
  <c r="W258" i="67"/>
  <c r="Y258" i="67"/>
  <c r="AA258" i="67"/>
  <c r="AC258" i="67"/>
  <c r="AD258" i="67"/>
  <c r="AE258" i="67"/>
  <c r="F259" i="67"/>
  <c r="G259" i="67"/>
  <c r="R259" i="67"/>
  <c r="U259" i="67"/>
  <c r="W259" i="67"/>
  <c r="Y259" i="67"/>
  <c r="AA259" i="67"/>
  <c r="AC259" i="67"/>
  <c r="AD259" i="67"/>
  <c r="AE259" i="67"/>
  <c r="F260" i="67"/>
  <c r="G260" i="67"/>
  <c r="R260" i="67"/>
  <c r="U260" i="67"/>
  <c r="W260" i="67"/>
  <c r="Y260" i="67"/>
  <c r="AA260" i="67"/>
  <c r="AC260" i="67"/>
  <c r="AD260" i="67"/>
  <c r="AE260" i="67"/>
  <c r="F261" i="67"/>
  <c r="G261" i="67"/>
  <c r="R261" i="67"/>
  <c r="U261" i="67"/>
  <c r="W261" i="67"/>
  <c r="Y261" i="67"/>
  <c r="AA261" i="67"/>
  <c r="AC261" i="67"/>
  <c r="AD261" i="67"/>
  <c r="AE261" i="67"/>
  <c r="F262" i="67"/>
  <c r="G262" i="67"/>
  <c r="R262" i="67"/>
  <c r="U262" i="67"/>
  <c r="W262" i="67"/>
  <c r="Y262" i="67"/>
  <c r="AA262" i="67"/>
  <c r="AC262" i="67"/>
  <c r="AD262" i="67"/>
  <c r="AE262" i="67"/>
  <c r="F263" i="67"/>
  <c r="G263" i="67"/>
  <c r="R263" i="67"/>
  <c r="U263" i="67"/>
  <c r="W263" i="67"/>
  <c r="Y263" i="67"/>
  <c r="AA263" i="67"/>
  <c r="AC263" i="67"/>
  <c r="AD263" i="67"/>
  <c r="AE263" i="67"/>
  <c r="F264" i="67"/>
  <c r="G264" i="67"/>
  <c r="R264" i="67"/>
  <c r="U264" i="67"/>
  <c r="W264" i="67"/>
  <c r="Y264" i="67"/>
  <c r="AA264" i="67"/>
  <c r="AC264" i="67"/>
  <c r="AD264" i="67"/>
  <c r="AE264" i="67"/>
  <c r="F265" i="67"/>
  <c r="G265" i="67"/>
  <c r="R265" i="67"/>
  <c r="U265" i="67"/>
  <c r="W265" i="67"/>
  <c r="Y265" i="67"/>
  <c r="AA265" i="67"/>
  <c r="AC265" i="67"/>
  <c r="AD265" i="67"/>
  <c r="AE265" i="67"/>
  <c r="F266" i="67"/>
  <c r="G266" i="67"/>
  <c r="R266" i="67"/>
  <c r="U266" i="67"/>
  <c r="W266" i="67"/>
  <c r="Y266" i="67"/>
  <c r="AA266" i="67"/>
  <c r="AC266" i="67"/>
  <c r="AD266" i="67"/>
  <c r="AE266" i="67"/>
  <c r="F267" i="67"/>
  <c r="G267" i="67"/>
  <c r="R267" i="67"/>
  <c r="U267" i="67"/>
  <c r="W267" i="67"/>
  <c r="Y267" i="67"/>
  <c r="AA267" i="67"/>
  <c r="AC267" i="67"/>
  <c r="AD267" i="67"/>
  <c r="AE267" i="67"/>
  <c r="F268" i="67"/>
  <c r="G268" i="67"/>
  <c r="R268" i="67"/>
  <c r="U268" i="67"/>
  <c r="W268" i="67"/>
  <c r="Y268" i="67"/>
  <c r="AA268" i="67"/>
  <c r="AC268" i="67"/>
  <c r="AD268" i="67"/>
  <c r="AE268" i="67"/>
  <c r="F269" i="67"/>
  <c r="G269" i="67"/>
  <c r="R269" i="67"/>
  <c r="U269" i="67"/>
  <c r="W269" i="67"/>
  <c r="Y269" i="67"/>
  <c r="AA269" i="67"/>
  <c r="AC269" i="67"/>
  <c r="AD269" i="67"/>
  <c r="AE269" i="67"/>
  <c r="F270" i="67"/>
  <c r="G270" i="67"/>
  <c r="R270" i="67"/>
  <c r="U270" i="67"/>
  <c r="W270" i="67"/>
  <c r="Y270" i="67"/>
  <c r="AA270" i="67"/>
  <c r="AC270" i="67"/>
  <c r="AD270" i="67"/>
  <c r="AE270" i="67"/>
  <c r="F271" i="67"/>
  <c r="G271" i="67"/>
  <c r="R271" i="67"/>
  <c r="U271" i="67"/>
  <c r="W271" i="67"/>
  <c r="Y271" i="67"/>
  <c r="AA271" i="67"/>
  <c r="AC271" i="67"/>
  <c r="AD271" i="67"/>
  <c r="AE271" i="67"/>
  <c r="F272" i="67"/>
  <c r="G272" i="67"/>
  <c r="R272" i="67"/>
  <c r="U272" i="67"/>
  <c r="W272" i="67"/>
  <c r="Y272" i="67"/>
  <c r="AA272" i="67"/>
  <c r="AC272" i="67"/>
  <c r="AD272" i="67"/>
  <c r="AE272" i="67"/>
  <c r="F273" i="67"/>
  <c r="G273" i="67"/>
  <c r="R273" i="67"/>
  <c r="U273" i="67"/>
  <c r="W273" i="67"/>
  <c r="Y273" i="67"/>
  <c r="AA273" i="67"/>
  <c r="AC273" i="67"/>
  <c r="AD273" i="67"/>
  <c r="AE273" i="67"/>
  <c r="F274" i="67"/>
  <c r="G274" i="67"/>
  <c r="R274" i="67"/>
  <c r="U274" i="67"/>
  <c r="W274" i="67"/>
  <c r="Y274" i="67"/>
  <c r="AA274" i="67"/>
  <c r="AC274" i="67"/>
  <c r="AD274" i="67"/>
  <c r="AE274" i="67"/>
  <c r="F275" i="67"/>
  <c r="G275" i="67"/>
  <c r="R275" i="67"/>
  <c r="U275" i="67"/>
  <c r="W275" i="67"/>
  <c r="Y275" i="67"/>
  <c r="AA275" i="67"/>
  <c r="AC275" i="67"/>
  <c r="AD275" i="67"/>
  <c r="AE275" i="67"/>
  <c r="F276" i="67"/>
  <c r="G276" i="67"/>
  <c r="R276" i="67"/>
  <c r="U276" i="67"/>
  <c r="W276" i="67"/>
  <c r="Y276" i="67"/>
  <c r="AA276" i="67"/>
  <c r="AC276" i="67"/>
  <c r="AD276" i="67"/>
  <c r="AE276" i="67"/>
  <c r="F277" i="67"/>
  <c r="G277" i="67"/>
  <c r="R277" i="67"/>
  <c r="U277" i="67"/>
  <c r="W277" i="67"/>
  <c r="Y277" i="67"/>
  <c r="AA277" i="67"/>
  <c r="AC277" i="67"/>
  <c r="AD277" i="67"/>
  <c r="AE277" i="67"/>
  <c r="F278" i="67"/>
  <c r="G278" i="67"/>
  <c r="R278" i="67"/>
  <c r="U278" i="67"/>
  <c r="W278" i="67"/>
  <c r="Y278" i="67"/>
  <c r="AA278" i="67"/>
  <c r="AC278" i="67"/>
  <c r="AD278" i="67"/>
  <c r="AE278" i="67"/>
  <c r="F279" i="67"/>
  <c r="G279" i="67"/>
  <c r="R279" i="67"/>
  <c r="U279" i="67"/>
  <c r="W279" i="67"/>
  <c r="Y279" i="67"/>
  <c r="AA279" i="67"/>
  <c r="AC279" i="67"/>
  <c r="AD279" i="67"/>
  <c r="AE279" i="67"/>
  <c r="F280" i="67"/>
  <c r="G280" i="67"/>
  <c r="R280" i="67"/>
  <c r="U280" i="67"/>
  <c r="W280" i="67"/>
  <c r="Y280" i="67"/>
  <c r="AA280" i="67"/>
  <c r="AC280" i="67"/>
  <c r="AD280" i="67"/>
  <c r="AE280" i="67"/>
  <c r="F281" i="67"/>
  <c r="G281" i="67"/>
  <c r="R281" i="67"/>
  <c r="U281" i="67"/>
  <c r="W281" i="67"/>
  <c r="Y281" i="67"/>
  <c r="AA281" i="67"/>
  <c r="AC281" i="67"/>
  <c r="AD281" i="67"/>
  <c r="AE281" i="67"/>
  <c r="F282" i="67"/>
  <c r="G282" i="67"/>
  <c r="R282" i="67"/>
  <c r="U282" i="67"/>
  <c r="W282" i="67"/>
  <c r="Y282" i="67"/>
  <c r="AA282" i="67"/>
  <c r="AC282" i="67"/>
  <c r="AD282" i="67"/>
  <c r="AE282" i="67"/>
  <c r="F283" i="67"/>
  <c r="G283" i="67"/>
  <c r="R283" i="67"/>
  <c r="U283" i="67"/>
  <c r="W283" i="67"/>
  <c r="Y283" i="67"/>
  <c r="AA283" i="67"/>
  <c r="AC283" i="67"/>
  <c r="AD283" i="67"/>
  <c r="AE283" i="67"/>
  <c r="F284" i="67"/>
  <c r="G284" i="67"/>
  <c r="R284" i="67"/>
  <c r="U284" i="67"/>
  <c r="W284" i="67"/>
  <c r="Y284" i="67"/>
  <c r="AA284" i="67"/>
  <c r="AC284" i="67"/>
  <c r="AD284" i="67"/>
  <c r="AE284" i="67"/>
  <c r="F285" i="67"/>
  <c r="G285" i="67"/>
  <c r="R285" i="67"/>
  <c r="U285" i="67"/>
  <c r="W285" i="67"/>
  <c r="Y285" i="67"/>
  <c r="AA285" i="67"/>
  <c r="AC285" i="67"/>
  <c r="AD285" i="67"/>
  <c r="AE285" i="67"/>
  <c r="F286" i="67"/>
  <c r="G286" i="67"/>
  <c r="R286" i="67"/>
  <c r="U286" i="67"/>
  <c r="W286" i="67"/>
  <c r="Y286" i="67"/>
  <c r="AA286" i="67"/>
  <c r="AC286" i="67"/>
  <c r="AD286" i="67"/>
  <c r="AE286" i="67"/>
  <c r="F287" i="67"/>
  <c r="G287" i="67"/>
  <c r="R287" i="67"/>
  <c r="U287" i="67"/>
  <c r="W287" i="67"/>
  <c r="Y287" i="67"/>
  <c r="AA287" i="67"/>
  <c r="AC287" i="67"/>
  <c r="AD287" i="67"/>
  <c r="AE287" i="67"/>
  <c r="F288" i="67"/>
  <c r="G288" i="67"/>
  <c r="R288" i="67"/>
  <c r="U288" i="67"/>
  <c r="W288" i="67"/>
  <c r="Y288" i="67"/>
  <c r="AA288" i="67"/>
  <c r="AC288" i="67"/>
  <c r="AD288" i="67"/>
  <c r="AE288" i="67"/>
  <c r="F289" i="67"/>
  <c r="G289" i="67"/>
  <c r="R289" i="67"/>
  <c r="U289" i="67"/>
  <c r="W289" i="67"/>
  <c r="Y289" i="67"/>
  <c r="AA289" i="67"/>
  <c r="AC289" i="67"/>
  <c r="AD289" i="67"/>
  <c r="AE289" i="67"/>
  <c r="F290" i="67"/>
  <c r="G290" i="67"/>
  <c r="R290" i="67"/>
  <c r="U290" i="67"/>
  <c r="W290" i="67"/>
  <c r="Y290" i="67"/>
  <c r="AA290" i="67"/>
  <c r="AC290" i="67"/>
  <c r="AD290" i="67"/>
  <c r="AE290" i="67"/>
  <c r="F291" i="67"/>
  <c r="G291" i="67"/>
  <c r="R291" i="67"/>
  <c r="U291" i="67"/>
  <c r="W291" i="67"/>
  <c r="Y291" i="67"/>
  <c r="AA291" i="67"/>
  <c r="AC291" i="67"/>
  <c r="AD291" i="67"/>
  <c r="AE291" i="67"/>
  <c r="F292" i="67"/>
  <c r="G292" i="67"/>
  <c r="R292" i="67"/>
  <c r="U292" i="67"/>
  <c r="W292" i="67"/>
  <c r="Y292" i="67"/>
  <c r="AA292" i="67"/>
  <c r="AC292" i="67"/>
  <c r="AD292" i="67"/>
  <c r="AE292" i="67"/>
  <c r="F293" i="67"/>
  <c r="G293" i="67"/>
  <c r="R293" i="67"/>
  <c r="U293" i="67"/>
  <c r="W293" i="67"/>
  <c r="Y293" i="67"/>
  <c r="AA293" i="67"/>
  <c r="AC293" i="67"/>
  <c r="AD293" i="67"/>
  <c r="AE293" i="67"/>
  <c r="F294" i="67"/>
  <c r="G294" i="67"/>
  <c r="R294" i="67"/>
  <c r="U294" i="67"/>
  <c r="W294" i="67"/>
  <c r="Y294" i="67"/>
  <c r="AA294" i="67"/>
  <c r="AC294" i="67"/>
  <c r="AD294" i="67"/>
  <c r="AE294" i="67"/>
  <c r="F295" i="67"/>
  <c r="G295" i="67"/>
  <c r="R295" i="67"/>
  <c r="U295" i="67"/>
  <c r="W295" i="67"/>
  <c r="Y295" i="67"/>
  <c r="AA295" i="67"/>
  <c r="AC295" i="67"/>
  <c r="AD295" i="67"/>
  <c r="AE295" i="67"/>
  <c r="F296" i="67"/>
  <c r="G296" i="67"/>
  <c r="R296" i="67"/>
  <c r="U296" i="67"/>
  <c r="W296" i="67"/>
  <c r="Y296" i="67"/>
  <c r="AA296" i="67"/>
  <c r="AC296" i="67"/>
  <c r="AD296" i="67"/>
  <c r="AE296" i="67"/>
  <c r="F297" i="67"/>
  <c r="G297" i="67"/>
  <c r="R297" i="67"/>
  <c r="U297" i="67"/>
  <c r="W297" i="67"/>
  <c r="Y297" i="67"/>
  <c r="AA297" i="67"/>
  <c r="AC297" i="67"/>
  <c r="AD297" i="67"/>
  <c r="AE297" i="67"/>
  <c r="F298" i="67"/>
  <c r="G298" i="67"/>
  <c r="R298" i="67"/>
  <c r="U298" i="67"/>
  <c r="W298" i="67"/>
  <c r="Y298" i="67"/>
  <c r="AA298" i="67"/>
  <c r="AC298" i="67"/>
  <c r="AD298" i="67"/>
  <c r="AE298" i="67"/>
  <c r="F299" i="67"/>
  <c r="G299" i="67"/>
  <c r="R299" i="67"/>
  <c r="U299" i="67"/>
  <c r="W299" i="67"/>
  <c r="Y299" i="67"/>
  <c r="AA299" i="67"/>
  <c r="AC299" i="67"/>
  <c r="AD299" i="67"/>
  <c r="AE299" i="67"/>
  <c r="F300" i="67"/>
  <c r="G300" i="67"/>
  <c r="R300" i="67"/>
  <c r="U300" i="67"/>
  <c r="W300" i="67"/>
  <c r="Y300" i="67"/>
  <c r="AA300" i="67"/>
  <c r="AC300" i="67"/>
  <c r="AD300" i="67"/>
  <c r="AE300" i="67"/>
  <c r="F301" i="67"/>
  <c r="G301" i="67"/>
  <c r="O301" i="67"/>
  <c r="R301" i="67"/>
  <c r="U301" i="67"/>
  <c r="W301" i="67"/>
  <c r="X301" i="67"/>
  <c r="Y301" i="67"/>
  <c r="AA301" i="67"/>
  <c r="AC301" i="67"/>
  <c r="AD301" i="67"/>
  <c r="AE301" i="67"/>
  <c r="F302" i="67"/>
  <c r="G302" i="67"/>
  <c r="R302" i="67"/>
  <c r="U302" i="67"/>
  <c r="W302" i="67"/>
  <c r="Y302" i="67"/>
  <c r="AA302" i="67"/>
  <c r="AC302" i="67"/>
  <c r="AD302" i="67"/>
  <c r="AE302" i="67"/>
  <c r="F303" i="67"/>
  <c r="G303" i="67"/>
  <c r="R303" i="67"/>
  <c r="U303" i="67"/>
  <c r="W303" i="67"/>
  <c r="Y303" i="67"/>
  <c r="AA303" i="67"/>
  <c r="AC303" i="67"/>
  <c r="AD303" i="67"/>
  <c r="AE303" i="67"/>
  <c r="F304" i="67"/>
  <c r="G304" i="67"/>
  <c r="R304" i="67"/>
  <c r="U304" i="67"/>
  <c r="W304" i="67"/>
  <c r="Y304" i="67"/>
  <c r="AA304" i="67"/>
  <c r="AC304" i="67"/>
  <c r="AD304" i="67"/>
  <c r="AE304" i="67"/>
  <c r="G305" i="67"/>
  <c r="T305" i="67"/>
  <c r="M305" i="67"/>
  <c r="V305" i="67"/>
  <c r="N305" i="67"/>
  <c r="X305" i="67"/>
  <c r="O305" i="67"/>
  <c r="Z305" i="67"/>
  <c r="P305" i="67"/>
  <c r="AB305" i="67"/>
  <c r="Q305" i="67"/>
  <c r="R305" i="67"/>
  <c r="U305" i="67"/>
  <c r="W305" i="67"/>
  <c r="Y305" i="67"/>
  <c r="AA305" i="67"/>
  <c r="AC305" i="67"/>
  <c r="AD305" i="67"/>
  <c r="AE305" i="67"/>
  <c r="G306" i="67"/>
  <c r="T306" i="67"/>
  <c r="U306" i="67"/>
  <c r="V306" i="67"/>
  <c r="W306" i="67"/>
  <c r="X306" i="67"/>
  <c r="Y306" i="67"/>
  <c r="Z306" i="67"/>
  <c r="AA306" i="67"/>
  <c r="AB306" i="67"/>
  <c r="AC306" i="67"/>
  <c r="AD306" i="67"/>
  <c r="AE306" i="67"/>
  <c r="F313" i="67"/>
  <c r="F314" i="67"/>
  <c r="G314" i="67"/>
  <c r="R314" i="67"/>
  <c r="U314" i="67"/>
  <c r="W314" i="67"/>
  <c r="Y314" i="67"/>
  <c r="AA314" i="67"/>
  <c r="AC314" i="67"/>
  <c r="AD314" i="67"/>
  <c r="AE314" i="67"/>
  <c r="F315" i="67"/>
  <c r="G315" i="67"/>
  <c r="R315" i="67"/>
  <c r="U315" i="67"/>
  <c r="W315" i="67"/>
  <c r="Y315" i="67"/>
  <c r="AA315" i="67"/>
  <c r="AC315" i="67"/>
  <c r="AD315" i="67"/>
  <c r="AE315" i="67"/>
  <c r="F316" i="67"/>
  <c r="G316" i="67"/>
  <c r="R316" i="67"/>
  <c r="U316" i="67"/>
  <c r="W316" i="67"/>
  <c r="Y316" i="67"/>
  <c r="AA316" i="67"/>
  <c r="AC316" i="67"/>
  <c r="AD316" i="67"/>
  <c r="AE316" i="67"/>
  <c r="F317" i="67"/>
  <c r="G317" i="67"/>
  <c r="R317" i="67"/>
  <c r="U317" i="67"/>
  <c r="W317" i="67"/>
  <c r="Y317" i="67"/>
  <c r="AA317" i="67"/>
  <c r="AC317" i="67"/>
  <c r="AD317" i="67"/>
  <c r="AE317" i="67"/>
  <c r="F318" i="67"/>
  <c r="G318" i="67"/>
  <c r="R318" i="67"/>
  <c r="U318" i="67"/>
  <c r="W318" i="67"/>
  <c r="Y318" i="67"/>
  <c r="AA318" i="67"/>
  <c r="AC318" i="67"/>
  <c r="AD318" i="67"/>
  <c r="AE318" i="67"/>
  <c r="F319" i="67"/>
  <c r="G319" i="67"/>
  <c r="R319" i="67"/>
  <c r="U319" i="67"/>
  <c r="W319" i="67"/>
  <c r="Y319" i="67"/>
  <c r="AA319" i="67"/>
  <c r="AC319" i="67"/>
  <c r="AD319" i="67"/>
  <c r="AE319" i="67"/>
  <c r="F320" i="67"/>
  <c r="G320" i="67"/>
  <c r="R320" i="67"/>
  <c r="U320" i="67"/>
  <c r="W320" i="67"/>
  <c r="Y320" i="67"/>
  <c r="AA320" i="67"/>
  <c r="AC320" i="67"/>
  <c r="AD320" i="67"/>
  <c r="AE320" i="67"/>
  <c r="F321" i="67"/>
  <c r="G321" i="67"/>
  <c r="R321" i="67"/>
  <c r="U321" i="67"/>
  <c r="W321" i="67"/>
  <c r="Y321" i="67"/>
  <c r="AA321" i="67"/>
  <c r="AC321" i="67"/>
  <c r="AD321" i="67"/>
  <c r="AE321" i="67"/>
  <c r="F322" i="67"/>
  <c r="G322" i="67"/>
  <c r="R322" i="67"/>
  <c r="U322" i="67"/>
  <c r="W322" i="67"/>
  <c r="Y322" i="67"/>
  <c r="AA322" i="67"/>
  <c r="AC322" i="67"/>
  <c r="AD322" i="67"/>
  <c r="AE322" i="67"/>
  <c r="F323" i="67"/>
  <c r="G323" i="67"/>
  <c r="R323" i="67"/>
  <c r="U323" i="67"/>
  <c r="W323" i="67"/>
  <c r="Y323" i="67"/>
  <c r="AA323" i="67"/>
  <c r="AC323" i="67"/>
  <c r="AD323" i="67"/>
  <c r="AE323" i="67"/>
  <c r="F324" i="67"/>
  <c r="G324" i="67"/>
  <c r="R324" i="67"/>
  <c r="U324" i="67"/>
  <c r="W324" i="67"/>
  <c r="Y324" i="67"/>
  <c r="AA324" i="67"/>
  <c r="AC324" i="67"/>
  <c r="AD324" i="67"/>
  <c r="AE324" i="67"/>
  <c r="F325" i="67"/>
  <c r="G325" i="67"/>
  <c r="R325" i="67"/>
  <c r="U325" i="67"/>
  <c r="W325" i="67"/>
  <c r="Y325" i="67"/>
  <c r="AA325" i="67"/>
  <c r="AC325" i="67"/>
  <c r="AD325" i="67"/>
  <c r="AE325" i="67"/>
  <c r="F326" i="67"/>
  <c r="G326" i="67"/>
  <c r="R326" i="67"/>
  <c r="U326" i="67"/>
  <c r="W326" i="67"/>
  <c r="Y326" i="67"/>
  <c r="AA326" i="67"/>
  <c r="AC326" i="67"/>
  <c r="AD326" i="67"/>
  <c r="AE326" i="67"/>
  <c r="F327" i="67"/>
  <c r="G327" i="67"/>
  <c r="R327" i="67"/>
  <c r="U327" i="67"/>
  <c r="W327" i="67"/>
  <c r="Y327" i="67"/>
  <c r="AA327" i="67"/>
  <c r="AC327" i="67"/>
  <c r="AD327" i="67"/>
  <c r="AE327" i="67"/>
  <c r="F328" i="67"/>
  <c r="G328" i="67"/>
  <c r="R328" i="67"/>
  <c r="U328" i="67"/>
  <c r="W328" i="67"/>
  <c r="Y328" i="67"/>
  <c r="AA328" i="67"/>
  <c r="AC328" i="67"/>
  <c r="AD328" i="67"/>
  <c r="AE328" i="67"/>
  <c r="F329" i="67"/>
  <c r="G329" i="67"/>
  <c r="R329" i="67"/>
  <c r="U329" i="67"/>
  <c r="W329" i="67"/>
  <c r="Y329" i="67"/>
  <c r="AA329" i="67"/>
  <c r="AC329" i="67"/>
  <c r="AD329" i="67"/>
  <c r="AE329" i="67"/>
  <c r="F330" i="67"/>
  <c r="G330" i="67"/>
  <c r="R330" i="67"/>
  <c r="U330" i="67"/>
  <c r="W330" i="67"/>
  <c r="Y330" i="67"/>
  <c r="AA330" i="67"/>
  <c r="AC330" i="67"/>
  <c r="AD330" i="67"/>
  <c r="AE330" i="67"/>
  <c r="F331" i="67"/>
  <c r="G331" i="67"/>
  <c r="R331" i="67"/>
  <c r="U331" i="67"/>
  <c r="W331" i="67"/>
  <c r="Y331" i="67"/>
  <c r="AA331" i="67"/>
  <c r="AC331" i="67"/>
  <c r="AD331" i="67"/>
  <c r="AE331" i="67"/>
  <c r="F332" i="67"/>
  <c r="G332" i="67"/>
  <c r="R332" i="67"/>
  <c r="U332" i="67"/>
  <c r="W332" i="67"/>
  <c r="Y332" i="67"/>
  <c r="AA332" i="67"/>
  <c r="AC332" i="67"/>
  <c r="AD332" i="67"/>
  <c r="AE332" i="67"/>
  <c r="F333" i="67"/>
  <c r="G333" i="67"/>
  <c r="R333" i="67"/>
  <c r="U333" i="67"/>
  <c r="W333" i="67"/>
  <c r="Y333" i="67"/>
  <c r="AA333" i="67"/>
  <c r="AC333" i="67"/>
  <c r="AD333" i="67"/>
  <c r="AE333" i="67"/>
  <c r="F334" i="67"/>
  <c r="G334" i="67"/>
  <c r="R334" i="67"/>
  <c r="U334" i="67"/>
  <c r="W334" i="67"/>
  <c r="Y334" i="67"/>
  <c r="AA334" i="67"/>
  <c r="AC334" i="67"/>
  <c r="AD334" i="67"/>
  <c r="AE334" i="67"/>
  <c r="F335" i="67"/>
  <c r="G335" i="67"/>
  <c r="R335" i="67"/>
  <c r="U335" i="67"/>
  <c r="W335" i="67"/>
  <c r="Y335" i="67"/>
  <c r="AA335" i="67"/>
  <c r="AC335" i="67"/>
  <c r="AD335" i="67"/>
  <c r="AE335" i="67"/>
  <c r="F336" i="67"/>
  <c r="G336" i="67"/>
  <c r="R336" i="67"/>
  <c r="U336" i="67"/>
  <c r="W336" i="67"/>
  <c r="Y336" i="67"/>
  <c r="AA336" i="67"/>
  <c r="AC336" i="67"/>
  <c r="AD336" i="67"/>
  <c r="AE336" i="67"/>
  <c r="F337" i="67"/>
  <c r="G337" i="67"/>
  <c r="R337" i="67"/>
  <c r="U337" i="67"/>
  <c r="W337" i="67"/>
  <c r="Y337" i="67"/>
  <c r="AA337" i="67"/>
  <c r="AC337" i="67"/>
  <c r="AD337" i="67"/>
  <c r="AE337" i="67"/>
  <c r="F338" i="67"/>
  <c r="G338" i="67"/>
  <c r="R338" i="67"/>
  <c r="U338" i="67"/>
  <c r="W338" i="67"/>
  <c r="Y338" i="67"/>
  <c r="AA338" i="67"/>
  <c r="AC338" i="67"/>
  <c r="AD338" i="67"/>
  <c r="AE338" i="67"/>
  <c r="F339" i="67"/>
  <c r="G339" i="67"/>
  <c r="R339" i="67"/>
  <c r="U339" i="67"/>
  <c r="W339" i="67"/>
  <c r="Y339" i="67"/>
  <c r="AA339" i="67"/>
  <c r="AC339" i="67"/>
  <c r="AD339" i="67"/>
  <c r="AE339" i="67"/>
  <c r="F340" i="67"/>
  <c r="G340" i="67"/>
  <c r="R340" i="67"/>
  <c r="U340" i="67"/>
  <c r="W340" i="67"/>
  <c r="Y340" i="67"/>
  <c r="AA340" i="67"/>
  <c r="AC340" i="67"/>
  <c r="AD340" i="67"/>
  <c r="AE340" i="67"/>
  <c r="F341" i="67"/>
  <c r="G341" i="67"/>
  <c r="R341" i="67"/>
  <c r="U341" i="67"/>
  <c r="W341" i="67"/>
  <c r="Y341" i="67"/>
  <c r="AA341" i="67"/>
  <c r="AC341" i="67"/>
  <c r="AD341" i="67"/>
  <c r="AE341" i="67"/>
  <c r="F342" i="67"/>
  <c r="G342" i="67"/>
  <c r="R342" i="67"/>
  <c r="U342" i="67"/>
  <c r="W342" i="67"/>
  <c r="Y342" i="67"/>
  <c r="AA342" i="67"/>
  <c r="AC342" i="67"/>
  <c r="AD342" i="67"/>
  <c r="AE342" i="67"/>
  <c r="F343" i="67"/>
  <c r="G343" i="67"/>
  <c r="R343" i="67"/>
  <c r="U343" i="67"/>
  <c r="W343" i="67"/>
  <c r="Y343" i="67"/>
  <c r="AA343" i="67"/>
  <c r="AC343" i="67"/>
  <c r="AD343" i="67"/>
  <c r="AE343" i="67"/>
  <c r="F344" i="67"/>
  <c r="G344" i="67"/>
  <c r="R344" i="67"/>
  <c r="U344" i="67"/>
  <c r="W344" i="67"/>
  <c r="Y344" i="67"/>
  <c r="AA344" i="67"/>
  <c r="AC344" i="67"/>
  <c r="AD344" i="67"/>
  <c r="AE344" i="67"/>
  <c r="F345" i="67"/>
  <c r="G345" i="67"/>
  <c r="R345" i="67"/>
  <c r="U345" i="67"/>
  <c r="W345" i="67"/>
  <c r="Y345" i="67"/>
  <c r="AA345" i="67"/>
  <c r="AC345" i="67"/>
  <c r="AD345" i="67"/>
  <c r="AE345" i="67"/>
  <c r="F346" i="67"/>
  <c r="G346" i="67"/>
  <c r="R346" i="67"/>
  <c r="U346" i="67"/>
  <c r="W346" i="67"/>
  <c r="Y346" i="67"/>
  <c r="AA346" i="67"/>
  <c r="AC346" i="67"/>
  <c r="AD346" i="67"/>
  <c r="AE346" i="67"/>
  <c r="F347" i="67"/>
  <c r="G347" i="67"/>
  <c r="R347" i="67"/>
  <c r="U347" i="67"/>
  <c r="W347" i="67"/>
  <c r="Y347" i="67"/>
  <c r="AA347" i="67"/>
  <c r="AC347" i="67"/>
  <c r="AD347" i="67"/>
  <c r="AE347" i="67"/>
  <c r="F348" i="67"/>
  <c r="G348" i="67"/>
  <c r="R348" i="67"/>
  <c r="U348" i="67"/>
  <c r="W348" i="67"/>
  <c r="Y348" i="67"/>
  <c r="AA348" i="67"/>
  <c r="AC348" i="67"/>
  <c r="AD348" i="67"/>
  <c r="AE348" i="67"/>
  <c r="F349" i="67"/>
  <c r="G349" i="67"/>
  <c r="R349" i="67"/>
  <c r="U349" i="67"/>
  <c r="W349" i="67"/>
  <c r="Y349" i="67"/>
  <c r="AA349" i="67"/>
  <c r="AC349" i="67"/>
  <c r="AD349" i="67"/>
  <c r="AE349" i="67"/>
  <c r="F350" i="67"/>
  <c r="G350" i="67"/>
  <c r="R350" i="67"/>
  <c r="U350" i="67"/>
  <c r="W350" i="67"/>
  <c r="Y350" i="67"/>
  <c r="AA350" i="67"/>
  <c r="AC350" i="67"/>
  <c r="AD350" i="67"/>
  <c r="AE350" i="67"/>
  <c r="F351" i="67"/>
  <c r="G351" i="67"/>
  <c r="R351" i="67"/>
  <c r="U351" i="67"/>
  <c r="W351" i="67"/>
  <c r="Y351" i="67"/>
  <c r="AA351" i="67"/>
  <c r="AC351" i="67"/>
  <c r="AD351" i="67"/>
  <c r="AE351" i="67"/>
  <c r="F352" i="67"/>
  <c r="G352" i="67"/>
  <c r="R352" i="67"/>
  <c r="U352" i="67"/>
  <c r="W352" i="67"/>
  <c r="Y352" i="67"/>
  <c r="AA352" i="67"/>
  <c r="AC352" i="67"/>
  <c r="AD352" i="67"/>
  <c r="AE352" i="67"/>
  <c r="F353" i="67"/>
  <c r="G353" i="67"/>
  <c r="R353" i="67"/>
  <c r="U353" i="67"/>
  <c r="W353" i="67"/>
  <c r="Y353" i="67"/>
  <c r="AA353" i="67"/>
  <c r="AC353" i="67"/>
  <c r="AD353" i="67"/>
  <c r="AE353" i="67"/>
  <c r="F354" i="67"/>
  <c r="G354" i="67"/>
  <c r="R354" i="67"/>
  <c r="U354" i="67"/>
  <c r="W354" i="67"/>
  <c r="Y354" i="67"/>
  <c r="AA354" i="67"/>
  <c r="AC354" i="67"/>
  <c r="AD354" i="67"/>
  <c r="AE354" i="67"/>
  <c r="F355" i="67"/>
  <c r="G355" i="67"/>
  <c r="R355" i="67"/>
  <c r="U355" i="67"/>
  <c r="W355" i="67"/>
  <c r="Y355" i="67"/>
  <c r="AA355" i="67"/>
  <c r="AC355" i="67"/>
  <c r="AD355" i="67"/>
  <c r="AE355" i="67"/>
  <c r="F356" i="67"/>
  <c r="G356" i="67"/>
  <c r="R356" i="67"/>
  <c r="U356" i="67"/>
  <c r="W356" i="67"/>
  <c r="Y356" i="67"/>
  <c r="AA356" i="67"/>
  <c r="AC356" i="67"/>
  <c r="AD356" i="67"/>
  <c r="AE356" i="67"/>
  <c r="F357" i="67"/>
  <c r="G357" i="67"/>
  <c r="R357" i="67"/>
  <c r="U357" i="67"/>
  <c r="W357" i="67"/>
  <c r="Y357" i="67"/>
  <c r="AA357" i="67"/>
  <c r="AC357" i="67"/>
  <c r="AD357" i="67"/>
  <c r="AE357" i="67"/>
  <c r="F358" i="67"/>
  <c r="G358" i="67"/>
  <c r="R358" i="67"/>
  <c r="U358" i="67"/>
  <c r="W358" i="67"/>
  <c r="Y358" i="67"/>
  <c r="AA358" i="67"/>
  <c r="AC358" i="67"/>
  <c r="AD358" i="67"/>
  <c r="AE358" i="67"/>
  <c r="F359" i="67"/>
  <c r="G359" i="67"/>
  <c r="O359" i="67"/>
  <c r="R359" i="67"/>
  <c r="U359" i="67"/>
  <c r="W359" i="67"/>
  <c r="X359" i="67"/>
  <c r="Y359" i="67"/>
  <c r="AA359" i="67"/>
  <c r="AC359" i="67"/>
  <c r="AD359" i="67"/>
  <c r="AE359" i="67"/>
  <c r="F360" i="67"/>
  <c r="G360" i="67"/>
  <c r="R360" i="67"/>
  <c r="U360" i="67"/>
  <c r="W360" i="67"/>
  <c r="Y360" i="67"/>
  <c r="AA360" i="67"/>
  <c r="AC360" i="67"/>
  <c r="AD360" i="67"/>
  <c r="AE360" i="67"/>
  <c r="F361" i="67"/>
  <c r="G361" i="67"/>
  <c r="R361" i="67"/>
  <c r="U361" i="67"/>
  <c r="W361" i="67"/>
  <c r="Y361" i="67"/>
  <c r="AA361" i="67"/>
  <c r="AC361" i="67"/>
  <c r="AD361" i="67"/>
  <c r="AE361" i="67"/>
  <c r="F362" i="67"/>
  <c r="G362" i="67"/>
  <c r="R362" i="67"/>
  <c r="U362" i="67"/>
  <c r="W362" i="67"/>
  <c r="Y362" i="67"/>
  <c r="AA362" i="67"/>
  <c r="AC362" i="67"/>
  <c r="AD362" i="67"/>
  <c r="AE362" i="67"/>
  <c r="G363" i="67"/>
  <c r="T363" i="67"/>
  <c r="M363" i="67"/>
  <c r="V363" i="67"/>
  <c r="N363" i="67"/>
  <c r="X363" i="67"/>
  <c r="O363" i="67"/>
  <c r="Z363" i="67"/>
  <c r="P363" i="67"/>
  <c r="AB363" i="67"/>
  <c r="Q363" i="67"/>
  <c r="R363" i="67"/>
  <c r="U363" i="67"/>
  <c r="W363" i="67"/>
  <c r="Y363" i="67"/>
  <c r="AA363" i="67"/>
  <c r="AC363" i="67"/>
  <c r="AD363" i="67"/>
  <c r="AE363" i="67"/>
  <c r="G364" i="67"/>
  <c r="T364" i="67"/>
  <c r="U364" i="67"/>
  <c r="V364" i="67"/>
  <c r="W364" i="67"/>
  <c r="X364" i="67"/>
  <c r="Y364" i="67"/>
  <c r="Z364" i="67"/>
  <c r="AA364" i="67"/>
  <c r="AB364" i="67"/>
  <c r="AC364" i="67"/>
  <c r="AD364" i="67"/>
  <c r="AE364" i="67"/>
  <c r="G365" i="67"/>
  <c r="T365" i="67"/>
  <c r="U365" i="67"/>
  <c r="V365" i="67"/>
  <c r="W365" i="67"/>
  <c r="X365" i="67"/>
  <c r="Y365" i="67"/>
  <c r="Z365" i="67"/>
  <c r="AA365" i="67"/>
  <c r="AB365" i="67"/>
  <c r="AC365" i="67"/>
  <c r="T366" i="67"/>
  <c r="U366" i="67"/>
  <c r="V366" i="67"/>
  <c r="W366" i="67"/>
  <c r="X366" i="67"/>
  <c r="Y366" i="67"/>
  <c r="Z366" i="67"/>
  <c r="AA366" i="67"/>
  <c r="AB366" i="67"/>
  <c r="AC366" i="67"/>
  <c r="D372" i="67"/>
  <c r="F372" i="67"/>
  <c r="G372" i="67"/>
  <c r="M372" i="67"/>
  <c r="N372" i="67"/>
  <c r="O372" i="67"/>
  <c r="P372" i="67"/>
  <c r="Q372" i="67"/>
  <c r="R372" i="67"/>
  <c r="U372" i="67"/>
  <c r="W372" i="67"/>
  <c r="Y372" i="67"/>
  <c r="AA372" i="67"/>
  <c r="AC372" i="67"/>
  <c r="AD372" i="67"/>
  <c r="AE372" i="67"/>
  <c r="D373" i="67"/>
  <c r="F373" i="67"/>
  <c r="G373" i="67"/>
  <c r="M373" i="67"/>
  <c r="N373" i="67"/>
  <c r="O373" i="67"/>
  <c r="P373" i="67"/>
  <c r="Q373" i="67"/>
  <c r="R373" i="67"/>
  <c r="U373" i="67"/>
  <c r="W373" i="67"/>
  <c r="Y373" i="67"/>
  <c r="AA373" i="67"/>
  <c r="AC373" i="67"/>
  <c r="AD373" i="67"/>
  <c r="AE373" i="67"/>
  <c r="D374" i="67"/>
  <c r="F374" i="67"/>
  <c r="G374" i="67"/>
  <c r="M374" i="67"/>
  <c r="N374" i="67"/>
  <c r="O374" i="67"/>
  <c r="P374" i="67"/>
  <c r="Q374" i="67"/>
  <c r="R374" i="67"/>
  <c r="U374" i="67"/>
  <c r="W374" i="67"/>
  <c r="Y374" i="67"/>
  <c r="AA374" i="67"/>
  <c r="AC374" i="67"/>
  <c r="AD374" i="67"/>
  <c r="AE374" i="67"/>
  <c r="D375" i="67"/>
  <c r="F375" i="67"/>
  <c r="G375" i="67"/>
  <c r="M375" i="67"/>
  <c r="N375" i="67"/>
  <c r="O375" i="67"/>
  <c r="P375" i="67"/>
  <c r="Q375" i="67"/>
  <c r="R375" i="67"/>
  <c r="U375" i="67"/>
  <c r="W375" i="67"/>
  <c r="Y375" i="67"/>
  <c r="AA375" i="67"/>
  <c r="AC375" i="67"/>
  <c r="AD375" i="67"/>
  <c r="AE375" i="67"/>
  <c r="D376" i="67"/>
  <c r="F376" i="67"/>
  <c r="G376" i="67"/>
  <c r="M376" i="67"/>
  <c r="N376" i="67"/>
  <c r="O376" i="67"/>
  <c r="P376" i="67"/>
  <c r="Q376" i="67"/>
  <c r="R376" i="67"/>
  <c r="U376" i="67"/>
  <c r="W376" i="67"/>
  <c r="Y376" i="67"/>
  <c r="AA376" i="67"/>
  <c r="AC376" i="67"/>
  <c r="AD376" i="67"/>
  <c r="AE376" i="67"/>
  <c r="D377" i="67"/>
  <c r="F377" i="67"/>
  <c r="G377" i="67"/>
  <c r="M377" i="67"/>
  <c r="N377" i="67"/>
  <c r="O377" i="67"/>
  <c r="P377" i="67"/>
  <c r="Q377" i="67"/>
  <c r="R377" i="67"/>
  <c r="U377" i="67"/>
  <c r="W377" i="67"/>
  <c r="Y377" i="67"/>
  <c r="AA377" i="67"/>
  <c r="AC377" i="67"/>
  <c r="AD377" i="67"/>
  <c r="AE377" i="67"/>
  <c r="D378" i="67"/>
  <c r="F378" i="67"/>
  <c r="G378" i="67"/>
  <c r="M378" i="67"/>
  <c r="N378" i="67"/>
  <c r="O378" i="67"/>
  <c r="P378" i="67"/>
  <c r="Q378" i="67"/>
  <c r="R378" i="67"/>
  <c r="U378" i="67"/>
  <c r="W378" i="67"/>
  <c r="Y378" i="67"/>
  <c r="AA378" i="67"/>
  <c r="AC378" i="67"/>
  <c r="AD378" i="67"/>
  <c r="AE378" i="67"/>
  <c r="D379" i="67"/>
  <c r="F379" i="67"/>
  <c r="G379" i="67"/>
  <c r="M379" i="67"/>
  <c r="N379" i="67"/>
  <c r="O379" i="67"/>
  <c r="P379" i="67"/>
  <c r="Q379" i="67"/>
  <c r="R379" i="67"/>
  <c r="U379" i="67"/>
  <c r="W379" i="67"/>
  <c r="Y379" i="67"/>
  <c r="AA379" i="67"/>
  <c r="AC379" i="67"/>
  <c r="AD379" i="67"/>
  <c r="AE379" i="67"/>
  <c r="D380" i="67"/>
  <c r="F380" i="67"/>
  <c r="G380" i="67"/>
  <c r="M380" i="67"/>
  <c r="N380" i="67"/>
  <c r="O380" i="67"/>
  <c r="P380" i="67"/>
  <c r="Q380" i="67"/>
  <c r="R380" i="67"/>
  <c r="U380" i="67"/>
  <c r="W380" i="67"/>
  <c r="Y380" i="67"/>
  <c r="AA380" i="67"/>
  <c r="AC380" i="67"/>
  <c r="AD380" i="67"/>
  <c r="AE380" i="67"/>
  <c r="D381" i="67"/>
  <c r="F381" i="67"/>
  <c r="G381" i="67"/>
  <c r="M381" i="67"/>
  <c r="N381" i="67"/>
  <c r="O381" i="67"/>
  <c r="P381" i="67"/>
  <c r="Q381" i="67"/>
  <c r="R381" i="67"/>
  <c r="U381" i="67"/>
  <c r="W381" i="67"/>
  <c r="Y381" i="67"/>
  <c r="AA381" i="67"/>
  <c r="AC381" i="67"/>
  <c r="AD381" i="67"/>
  <c r="AE381" i="67"/>
  <c r="D382" i="67"/>
  <c r="F382" i="67"/>
  <c r="G382" i="67"/>
  <c r="M382" i="67"/>
  <c r="N382" i="67"/>
  <c r="O382" i="67"/>
  <c r="P382" i="67"/>
  <c r="Q382" i="67"/>
  <c r="R382" i="67"/>
  <c r="U382" i="67"/>
  <c r="W382" i="67"/>
  <c r="Y382" i="67"/>
  <c r="AA382" i="67"/>
  <c r="AC382" i="67"/>
  <c r="AD382" i="67"/>
  <c r="AE382" i="67"/>
  <c r="D383" i="67"/>
  <c r="F383" i="67"/>
  <c r="G383" i="67"/>
  <c r="M383" i="67"/>
  <c r="N383" i="67"/>
  <c r="O383" i="67"/>
  <c r="P383" i="67"/>
  <c r="Q383" i="67"/>
  <c r="R383" i="67"/>
  <c r="U383" i="67"/>
  <c r="W383" i="67"/>
  <c r="Y383" i="67"/>
  <c r="AA383" i="67"/>
  <c r="AC383" i="67"/>
  <c r="AD383" i="67"/>
  <c r="AE383" i="67"/>
  <c r="D384" i="67"/>
  <c r="F384" i="67"/>
  <c r="G384" i="67"/>
  <c r="M384" i="67"/>
  <c r="N384" i="67"/>
  <c r="O384" i="67"/>
  <c r="P384" i="67"/>
  <c r="Q384" i="67"/>
  <c r="R384" i="67"/>
  <c r="U384" i="67"/>
  <c r="W384" i="67"/>
  <c r="Y384" i="67"/>
  <c r="AA384" i="67"/>
  <c r="AC384" i="67"/>
  <c r="AD384" i="67"/>
  <c r="AE384" i="67"/>
  <c r="D385" i="67"/>
  <c r="F385" i="67"/>
  <c r="G385" i="67"/>
  <c r="M385" i="67"/>
  <c r="N385" i="67"/>
  <c r="O385" i="67"/>
  <c r="P385" i="67"/>
  <c r="Q385" i="67"/>
  <c r="R385" i="67"/>
  <c r="U385" i="67"/>
  <c r="W385" i="67"/>
  <c r="Y385" i="67"/>
  <c r="AA385" i="67"/>
  <c r="AC385" i="67"/>
  <c r="AD385" i="67"/>
  <c r="AE385" i="67"/>
  <c r="D386" i="67"/>
  <c r="F386" i="67"/>
  <c r="G386" i="67"/>
  <c r="M386" i="67"/>
  <c r="N386" i="67"/>
  <c r="O386" i="67"/>
  <c r="P386" i="67"/>
  <c r="Q386" i="67"/>
  <c r="R386" i="67"/>
  <c r="U386" i="67"/>
  <c r="W386" i="67"/>
  <c r="Y386" i="67"/>
  <c r="AA386" i="67"/>
  <c r="AC386" i="67"/>
  <c r="AD386" i="67"/>
  <c r="AE386" i="67"/>
  <c r="D387" i="67"/>
  <c r="F387" i="67"/>
  <c r="G387" i="67"/>
  <c r="M387" i="67"/>
  <c r="N387" i="67"/>
  <c r="O387" i="67"/>
  <c r="P387" i="67"/>
  <c r="Q387" i="67"/>
  <c r="R387" i="67"/>
  <c r="U387" i="67"/>
  <c r="W387" i="67"/>
  <c r="Y387" i="67"/>
  <c r="AA387" i="67"/>
  <c r="AC387" i="67"/>
  <c r="AD387" i="67"/>
  <c r="AE387" i="67"/>
  <c r="D388" i="67"/>
  <c r="F388" i="67"/>
  <c r="G388" i="67"/>
  <c r="M388" i="67"/>
  <c r="N388" i="67"/>
  <c r="O388" i="67"/>
  <c r="P388" i="67"/>
  <c r="Q388" i="67"/>
  <c r="R388" i="67"/>
  <c r="U388" i="67"/>
  <c r="W388" i="67"/>
  <c r="Y388" i="67"/>
  <c r="AA388" i="67"/>
  <c r="AC388" i="67"/>
  <c r="AD388" i="67"/>
  <c r="AE388" i="67"/>
  <c r="D389" i="67"/>
  <c r="F389" i="67"/>
  <c r="G389" i="67"/>
  <c r="M389" i="67"/>
  <c r="N389" i="67"/>
  <c r="O389" i="67"/>
  <c r="P389" i="67"/>
  <c r="Q389" i="67"/>
  <c r="R389" i="67"/>
  <c r="U389" i="67"/>
  <c r="W389" i="67"/>
  <c r="Y389" i="67"/>
  <c r="AA389" i="67"/>
  <c r="AC389" i="67"/>
  <c r="AD389" i="67"/>
  <c r="AE389" i="67"/>
  <c r="D390" i="67"/>
  <c r="F390" i="67"/>
  <c r="G390" i="67"/>
  <c r="M390" i="67"/>
  <c r="N390" i="67"/>
  <c r="O390" i="67"/>
  <c r="P390" i="67"/>
  <c r="Q390" i="67"/>
  <c r="R390" i="67"/>
  <c r="U390" i="67"/>
  <c r="W390" i="67"/>
  <c r="Y390" i="67"/>
  <c r="AA390" i="67"/>
  <c r="AC390" i="67"/>
  <c r="AD390" i="67"/>
  <c r="AE390" i="67"/>
  <c r="D391" i="67"/>
  <c r="F391" i="67"/>
  <c r="G391" i="67"/>
  <c r="M391" i="67"/>
  <c r="N391" i="67"/>
  <c r="O391" i="67"/>
  <c r="P391" i="67"/>
  <c r="Q391" i="67"/>
  <c r="R391" i="67"/>
  <c r="U391" i="67"/>
  <c r="W391" i="67"/>
  <c r="Y391" i="67"/>
  <c r="AA391" i="67"/>
  <c r="AC391" i="67"/>
  <c r="AD391" i="67"/>
  <c r="AE391" i="67"/>
  <c r="D392" i="67"/>
  <c r="F392" i="67"/>
  <c r="G392" i="67"/>
  <c r="M392" i="67"/>
  <c r="N392" i="67"/>
  <c r="O392" i="67"/>
  <c r="P392" i="67"/>
  <c r="Q392" i="67"/>
  <c r="R392" i="67"/>
  <c r="U392" i="67"/>
  <c r="W392" i="67"/>
  <c r="Y392" i="67"/>
  <c r="AA392" i="67"/>
  <c r="AC392" i="67"/>
  <c r="AD392" i="67"/>
  <c r="AE392" i="67"/>
  <c r="D393" i="67"/>
  <c r="F393" i="67"/>
  <c r="G393" i="67"/>
  <c r="M393" i="67"/>
  <c r="N393" i="67"/>
  <c r="O393" i="67"/>
  <c r="P393" i="67"/>
  <c r="Q393" i="67"/>
  <c r="R393" i="67"/>
  <c r="U393" i="67"/>
  <c r="W393" i="67"/>
  <c r="Y393" i="67"/>
  <c r="AA393" i="67"/>
  <c r="AC393" i="67"/>
  <c r="AD393" i="67"/>
  <c r="AE393" i="67"/>
  <c r="D394" i="67"/>
  <c r="F394" i="67"/>
  <c r="G394" i="67"/>
  <c r="M394" i="67"/>
  <c r="N394" i="67"/>
  <c r="O394" i="67"/>
  <c r="P394" i="67"/>
  <c r="Q394" i="67"/>
  <c r="R394" i="67"/>
  <c r="U394" i="67"/>
  <c r="W394" i="67"/>
  <c r="Y394" i="67"/>
  <c r="AA394" i="67"/>
  <c r="AC394" i="67"/>
  <c r="AD394" i="67"/>
  <c r="AE394" i="67"/>
  <c r="D395" i="67"/>
  <c r="F395" i="67"/>
  <c r="G395" i="67"/>
  <c r="M395" i="67"/>
  <c r="N395" i="67"/>
  <c r="O395" i="67"/>
  <c r="P395" i="67"/>
  <c r="Q395" i="67"/>
  <c r="R395" i="67"/>
  <c r="U395" i="67"/>
  <c r="W395" i="67"/>
  <c r="Y395" i="67"/>
  <c r="AA395" i="67"/>
  <c r="AC395" i="67"/>
  <c r="AD395" i="67"/>
  <c r="AE395" i="67"/>
  <c r="D396" i="67"/>
  <c r="F396" i="67"/>
  <c r="G396" i="67"/>
  <c r="M396" i="67"/>
  <c r="N396" i="67"/>
  <c r="O396" i="67"/>
  <c r="P396" i="67"/>
  <c r="Q396" i="67"/>
  <c r="R396" i="67"/>
  <c r="U396" i="67"/>
  <c r="W396" i="67"/>
  <c r="Y396" i="67"/>
  <c r="AA396" i="67"/>
  <c r="AC396" i="67"/>
  <c r="AD396" i="67"/>
  <c r="AE396" i="67"/>
  <c r="D397" i="67"/>
  <c r="F397" i="67"/>
  <c r="G397" i="67"/>
  <c r="M397" i="67"/>
  <c r="N397" i="67"/>
  <c r="O397" i="67"/>
  <c r="P397" i="67"/>
  <c r="Q397" i="67"/>
  <c r="R397" i="67"/>
  <c r="U397" i="67"/>
  <c r="W397" i="67"/>
  <c r="Y397" i="67"/>
  <c r="AA397" i="67"/>
  <c r="AC397" i="67"/>
  <c r="AD397" i="67"/>
  <c r="AE397" i="67"/>
  <c r="D398" i="67"/>
  <c r="F398" i="67"/>
  <c r="G398" i="67"/>
  <c r="M398" i="67"/>
  <c r="N398" i="67"/>
  <c r="O398" i="67"/>
  <c r="P398" i="67"/>
  <c r="Q398" i="67"/>
  <c r="R398" i="67"/>
  <c r="U398" i="67"/>
  <c r="W398" i="67"/>
  <c r="Y398" i="67"/>
  <c r="AA398" i="67"/>
  <c r="AC398" i="67"/>
  <c r="AD398" i="67"/>
  <c r="AE398" i="67"/>
  <c r="D399" i="67"/>
  <c r="F399" i="67"/>
  <c r="G399" i="67"/>
  <c r="M399" i="67"/>
  <c r="N399" i="67"/>
  <c r="O399" i="67"/>
  <c r="P399" i="67"/>
  <c r="Q399" i="67"/>
  <c r="R399" i="67"/>
  <c r="U399" i="67"/>
  <c r="W399" i="67"/>
  <c r="Y399" i="67"/>
  <c r="AA399" i="67"/>
  <c r="AC399" i="67"/>
  <c r="AD399" i="67"/>
  <c r="AE399" i="67"/>
  <c r="D400" i="67"/>
  <c r="F400" i="67"/>
  <c r="G400" i="67"/>
  <c r="M400" i="67"/>
  <c r="N400" i="67"/>
  <c r="O400" i="67"/>
  <c r="P400" i="67"/>
  <c r="Q400" i="67"/>
  <c r="R400" i="67"/>
  <c r="U400" i="67"/>
  <c r="W400" i="67"/>
  <c r="Y400" i="67"/>
  <c r="AA400" i="67"/>
  <c r="AC400" i="67"/>
  <c r="AD400" i="67"/>
  <c r="AE400" i="67"/>
  <c r="D401" i="67"/>
  <c r="F401" i="67"/>
  <c r="G401" i="67"/>
  <c r="M401" i="67"/>
  <c r="N401" i="67"/>
  <c r="O401" i="67"/>
  <c r="P401" i="67"/>
  <c r="Q401" i="67"/>
  <c r="R401" i="67"/>
  <c r="U401" i="67"/>
  <c r="W401" i="67"/>
  <c r="Y401" i="67"/>
  <c r="AA401" i="67"/>
  <c r="AC401" i="67"/>
  <c r="AD401" i="67"/>
  <c r="AE401" i="67"/>
  <c r="D402" i="67"/>
  <c r="F402" i="67"/>
  <c r="G402" i="67"/>
  <c r="M402" i="67"/>
  <c r="N402" i="67"/>
  <c r="O402" i="67"/>
  <c r="P402" i="67"/>
  <c r="Q402" i="67"/>
  <c r="R402" i="67"/>
  <c r="U402" i="67"/>
  <c r="W402" i="67"/>
  <c r="Y402" i="67"/>
  <c r="AA402" i="67"/>
  <c r="AC402" i="67"/>
  <c r="AD402" i="67"/>
  <c r="AE402" i="67"/>
  <c r="D403" i="67"/>
  <c r="F403" i="67"/>
  <c r="G403" i="67"/>
  <c r="M403" i="67"/>
  <c r="N403" i="67"/>
  <c r="O403" i="67"/>
  <c r="P403" i="67"/>
  <c r="Q403" i="67"/>
  <c r="R403" i="67"/>
  <c r="U403" i="67"/>
  <c r="W403" i="67"/>
  <c r="Y403" i="67"/>
  <c r="AA403" i="67"/>
  <c r="AC403" i="67"/>
  <c r="AD403" i="67"/>
  <c r="AE403" i="67"/>
  <c r="D404" i="67"/>
  <c r="F404" i="67"/>
  <c r="G404" i="67"/>
  <c r="M404" i="67"/>
  <c r="N404" i="67"/>
  <c r="O404" i="67"/>
  <c r="P404" i="67"/>
  <c r="Q404" i="67"/>
  <c r="R404" i="67"/>
  <c r="U404" i="67"/>
  <c r="W404" i="67"/>
  <c r="Y404" i="67"/>
  <c r="AA404" i="67"/>
  <c r="AC404" i="67"/>
  <c r="AD404" i="67"/>
  <c r="AE404" i="67"/>
  <c r="D405" i="67"/>
  <c r="F405" i="67"/>
  <c r="G405" i="67"/>
  <c r="M405" i="67"/>
  <c r="N405" i="67"/>
  <c r="O405" i="67"/>
  <c r="P405" i="67"/>
  <c r="Q405" i="67"/>
  <c r="R405" i="67"/>
  <c r="U405" i="67"/>
  <c r="W405" i="67"/>
  <c r="Y405" i="67"/>
  <c r="AA405" i="67"/>
  <c r="AC405" i="67"/>
  <c r="AD405" i="67"/>
  <c r="AE405" i="67"/>
  <c r="D406" i="67"/>
  <c r="F406" i="67"/>
  <c r="G406" i="67"/>
  <c r="M406" i="67"/>
  <c r="N406" i="67"/>
  <c r="O406" i="67"/>
  <c r="P406" i="67"/>
  <c r="Q406" i="67"/>
  <c r="R406" i="67"/>
  <c r="U406" i="67"/>
  <c r="W406" i="67"/>
  <c r="Y406" i="67"/>
  <c r="AA406" i="67"/>
  <c r="AC406" i="67"/>
  <c r="AD406" i="67"/>
  <c r="AE406" i="67"/>
  <c r="D407" i="67"/>
  <c r="F407" i="67"/>
  <c r="G407" i="67"/>
  <c r="M407" i="67"/>
  <c r="N407" i="67"/>
  <c r="O407" i="67"/>
  <c r="P407" i="67"/>
  <c r="Q407" i="67"/>
  <c r="R407" i="67"/>
  <c r="U407" i="67"/>
  <c r="W407" i="67"/>
  <c r="Y407" i="67"/>
  <c r="AA407" i="67"/>
  <c r="AC407" i="67"/>
  <c r="AD407" i="67"/>
  <c r="AE407" i="67"/>
  <c r="D408" i="67"/>
  <c r="F408" i="67"/>
  <c r="G408" i="67"/>
  <c r="M408" i="67"/>
  <c r="N408" i="67"/>
  <c r="O408" i="67"/>
  <c r="P408" i="67"/>
  <c r="Q408" i="67"/>
  <c r="R408" i="67"/>
  <c r="U408" i="67"/>
  <c r="W408" i="67"/>
  <c r="Y408" i="67"/>
  <c r="AA408" i="67"/>
  <c r="AC408" i="67"/>
  <c r="AD408" i="67"/>
  <c r="AE408" i="67"/>
  <c r="D409" i="67"/>
  <c r="F409" i="67"/>
  <c r="G409" i="67"/>
  <c r="M409" i="67"/>
  <c r="N409" i="67"/>
  <c r="O409" i="67"/>
  <c r="P409" i="67"/>
  <c r="Q409" i="67"/>
  <c r="R409" i="67"/>
  <c r="U409" i="67"/>
  <c r="W409" i="67"/>
  <c r="Y409" i="67"/>
  <c r="AA409" i="67"/>
  <c r="AC409" i="67"/>
  <c r="AD409" i="67"/>
  <c r="AE409" i="67"/>
  <c r="D410" i="67"/>
  <c r="F410" i="67"/>
  <c r="G410" i="67"/>
  <c r="M410" i="67"/>
  <c r="N410" i="67"/>
  <c r="O410" i="67"/>
  <c r="P410" i="67"/>
  <c r="Q410" i="67"/>
  <c r="R410" i="67"/>
  <c r="U410" i="67"/>
  <c r="W410" i="67"/>
  <c r="Y410" i="67"/>
  <c r="AA410" i="67"/>
  <c r="AC410" i="67"/>
  <c r="AD410" i="67"/>
  <c r="AE410" i="67"/>
  <c r="D411" i="67"/>
  <c r="F411" i="67"/>
  <c r="G411" i="67"/>
  <c r="M411" i="67"/>
  <c r="N411" i="67"/>
  <c r="O411" i="67"/>
  <c r="P411" i="67"/>
  <c r="Q411" i="67"/>
  <c r="R411" i="67"/>
  <c r="U411" i="67"/>
  <c r="W411" i="67"/>
  <c r="Y411" i="67"/>
  <c r="AA411" i="67"/>
  <c r="AC411" i="67"/>
  <c r="AD411" i="67"/>
  <c r="AE411" i="67"/>
  <c r="D412" i="67"/>
  <c r="F412" i="67"/>
  <c r="G412" i="67"/>
  <c r="M412" i="67"/>
  <c r="N412" i="67"/>
  <c r="O412" i="67"/>
  <c r="P412" i="67"/>
  <c r="Q412" i="67"/>
  <c r="R412" i="67"/>
  <c r="U412" i="67"/>
  <c r="W412" i="67"/>
  <c r="Y412" i="67"/>
  <c r="AA412" i="67"/>
  <c r="AC412" i="67"/>
  <c r="AD412" i="67"/>
  <c r="AE412" i="67"/>
  <c r="D413" i="67"/>
  <c r="F413" i="67"/>
  <c r="G413" i="67"/>
  <c r="M413" i="67"/>
  <c r="N413" i="67"/>
  <c r="O413" i="67"/>
  <c r="P413" i="67"/>
  <c r="Q413" i="67"/>
  <c r="R413" i="67"/>
  <c r="U413" i="67"/>
  <c r="W413" i="67"/>
  <c r="Y413" i="67"/>
  <c r="AA413" i="67"/>
  <c r="AC413" i="67"/>
  <c r="AD413" i="67"/>
  <c r="AE413" i="67"/>
  <c r="D414" i="67"/>
  <c r="F414" i="67"/>
  <c r="G414" i="67"/>
  <c r="M414" i="67"/>
  <c r="N414" i="67"/>
  <c r="O414" i="67"/>
  <c r="P414" i="67"/>
  <c r="Q414" i="67"/>
  <c r="R414" i="67"/>
  <c r="U414" i="67"/>
  <c r="W414" i="67"/>
  <c r="Y414" i="67"/>
  <c r="AA414" i="67"/>
  <c r="AC414" i="67"/>
  <c r="AD414" i="67"/>
  <c r="AE414" i="67"/>
  <c r="D415" i="67"/>
  <c r="F415" i="67"/>
  <c r="G415" i="67"/>
  <c r="M415" i="67"/>
  <c r="N415" i="67"/>
  <c r="O415" i="67"/>
  <c r="P415" i="67"/>
  <c r="Q415" i="67"/>
  <c r="R415" i="67"/>
  <c r="U415" i="67"/>
  <c r="W415" i="67"/>
  <c r="Y415" i="67"/>
  <c r="AA415" i="67"/>
  <c r="AC415" i="67"/>
  <c r="AD415" i="67"/>
  <c r="AE415" i="67"/>
  <c r="D416" i="67"/>
  <c r="F416" i="67"/>
  <c r="G416" i="67"/>
  <c r="M416" i="67"/>
  <c r="N416" i="67"/>
  <c r="O416" i="67"/>
  <c r="P416" i="67"/>
  <c r="Q416" i="67"/>
  <c r="R416" i="67"/>
  <c r="U416" i="67"/>
  <c r="W416" i="67"/>
  <c r="Y416" i="67"/>
  <c r="AA416" i="67"/>
  <c r="AC416" i="67"/>
  <c r="AD416" i="67"/>
  <c r="AE416" i="67"/>
  <c r="D417" i="67"/>
  <c r="F417" i="67"/>
  <c r="G417" i="67"/>
  <c r="M417" i="67"/>
  <c r="N417" i="67"/>
  <c r="O417" i="67"/>
  <c r="P417" i="67"/>
  <c r="Q417" i="67"/>
  <c r="R417" i="67"/>
  <c r="U417" i="67"/>
  <c r="W417" i="67"/>
  <c r="Y417" i="67"/>
  <c r="AA417" i="67"/>
  <c r="AC417" i="67"/>
  <c r="AD417" i="67"/>
  <c r="AE417" i="67"/>
  <c r="D418" i="67"/>
  <c r="F418" i="67"/>
  <c r="G418" i="67"/>
  <c r="M418" i="67"/>
  <c r="N418" i="67"/>
  <c r="X418" i="67"/>
  <c r="O418" i="67"/>
  <c r="P418" i="67"/>
  <c r="Q418" i="67"/>
  <c r="R418" i="67"/>
  <c r="U418" i="67"/>
  <c r="W418" i="67"/>
  <c r="Y418" i="67"/>
  <c r="AA418" i="67"/>
  <c r="AC418" i="67"/>
  <c r="AD418" i="67"/>
  <c r="AE418" i="67"/>
  <c r="D419" i="67"/>
  <c r="F419" i="67"/>
  <c r="G419" i="67"/>
  <c r="M419" i="67"/>
  <c r="N419" i="67"/>
  <c r="O419" i="67"/>
  <c r="P419" i="67"/>
  <c r="Q419" i="67"/>
  <c r="R419" i="67"/>
  <c r="U419" i="67"/>
  <c r="W419" i="67"/>
  <c r="Y419" i="67"/>
  <c r="AA419" i="67"/>
  <c r="AC419" i="67"/>
  <c r="AD419" i="67"/>
  <c r="AE419" i="67"/>
  <c r="D420" i="67"/>
  <c r="F420" i="67"/>
  <c r="G420" i="67"/>
  <c r="M420" i="67"/>
  <c r="N420" i="67"/>
  <c r="O420" i="67"/>
  <c r="P420" i="67"/>
  <c r="Q420" i="67"/>
  <c r="R420" i="67"/>
  <c r="U420" i="67"/>
  <c r="W420" i="67"/>
  <c r="Y420" i="67"/>
  <c r="AA420" i="67"/>
  <c r="AC420" i="67"/>
  <c r="AD420" i="67"/>
  <c r="AE420" i="67"/>
  <c r="D421" i="67"/>
  <c r="F421" i="67"/>
  <c r="G421" i="67"/>
  <c r="M421" i="67"/>
  <c r="N421" i="67"/>
  <c r="O421" i="67"/>
  <c r="P421" i="67"/>
  <c r="Q421" i="67"/>
  <c r="R421" i="67"/>
  <c r="U421" i="67"/>
  <c r="W421" i="67"/>
  <c r="Y421" i="67"/>
  <c r="AA421" i="67"/>
  <c r="AC421" i="67"/>
  <c r="AD421" i="67"/>
  <c r="AE421" i="67"/>
  <c r="D422" i="67"/>
  <c r="F422" i="67"/>
  <c r="G422" i="67"/>
  <c r="T422" i="67"/>
  <c r="M422" i="67"/>
  <c r="V422" i="67"/>
  <c r="N422" i="67"/>
  <c r="X422" i="67"/>
  <c r="O422" i="67"/>
  <c r="Z422" i="67"/>
  <c r="P422" i="67"/>
  <c r="AB422" i="67"/>
  <c r="Q422" i="67"/>
  <c r="R422" i="67"/>
  <c r="U422" i="67"/>
  <c r="W422" i="67"/>
  <c r="Y422" i="67"/>
  <c r="AA422" i="67"/>
  <c r="AC422" i="67"/>
  <c r="AD422" i="67"/>
  <c r="AE422" i="67"/>
  <c r="R423" i="67"/>
  <c r="AD423" i="67"/>
  <c r="AE423" i="67"/>
  <c r="R424" i="67"/>
  <c r="AD424" i="67"/>
  <c r="AE424" i="67"/>
  <c r="D430" i="67"/>
  <c r="F430" i="67"/>
  <c r="G430" i="67"/>
  <c r="M430" i="67"/>
  <c r="N430" i="67"/>
  <c r="O430" i="67"/>
  <c r="P430" i="67"/>
  <c r="Q430" i="67"/>
  <c r="R430" i="67"/>
  <c r="U430" i="67"/>
  <c r="W430" i="67"/>
  <c r="Y430" i="67"/>
  <c r="AA430" i="67"/>
  <c r="AC430" i="67"/>
  <c r="AD430" i="67"/>
  <c r="AE430" i="67"/>
  <c r="AJ430" i="67"/>
  <c r="AL430" i="67"/>
  <c r="AM430" i="67"/>
  <c r="AN430" i="67"/>
  <c r="D431" i="67"/>
  <c r="F431" i="67"/>
  <c r="G431" i="67"/>
  <c r="M431" i="67"/>
  <c r="N431" i="67"/>
  <c r="O431" i="67"/>
  <c r="P431" i="67"/>
  <c r="Q431" i="67"/>
  <c r="R431" i="67"/>
  <c r="U431" i="67"/>
  <c r="W431" i="67"/>
  <c r="Y431" i="67"/>
  <c r="AA431" i="67"/>
  <c r="AC431" i="67"/>
  <c r="AD431" i="67"/>
  <c r="AE431" i="67"/>
  <c r="AJ431" i="67"/>
  <c r="AK431" i="67"/>
  <c r="AL431" i="67"/>
  <c r="AM431" i="67"/>
  <c r="AN431" i="67"/>
  <c r="D432" i="67"/>
  <c r="F432" i="67"/>
  <c r="G432" i="67"/>
  <c r="M432" i="67"/>
  <c r="N432" i="67"/>
  <c r="O432" i="67"/>
  <c r="P432" i="67"/>
  <c r="Q432" i="67"/>
  <c r="R432" i="67"/>
  <c r="U432" i="67"/>
  <c r="W432" i="67"/>
  <c r="Y432" i="67"/>
  <c r="AA432" i="67"/>
  <c r="AC432" i="67"/>
  <c r="AD432" i="67"/>
  <c r="AE432" i="67"/>
  <c r="AJ432" i="67"/>
  <c r="AK432" i="67"/>
  <c r="AL432" i="67"/>
  <c r="AM432" i="67"/>
  <c r="AN432" i="67"/>
  <c r="D433" i="67"/>
  <c r="F433" i="67"/>
  <c r="G433" i="67"/>
  <c r="M433" i="67"/>
  <c r="N433" i="67"/>
  <c r="O433" i="67"/>
  <c r="P433" i="67"/>
  <c r="Q433" i="67"/>
  <c r="R433" i="67"/>
  <c r="U433" i="67"/>
  <c r="W433" i="67"/>
  <c r="Y433" i="67"/>
  <c r="AA433" i="67"/>
  <c r="AC433" i="67"/>
  <c r="AD433" i="67"/>
  <c r="AE433" i="67"/>
  <c r="AJ433" i="67"/>
  <c r="AK433" i="67"/>
  <c r="AL433" i="67"/>
  <c r="AM433" i="67"/>
  <c r="AN433" i="67"/>
  <c r="D434" i="67"/>
  <c r="F434" i="67"/>
  <c r="G434" i="67"/>
  <c r="M434" i="67"/>
  <c r="N434" i="67"/>
  <c r="O434" i="67"/>
  <c r="P434" i="67"/>
  <c r="Q434" i="67"/>
  <c r="R434" i="67"/>
  <c r="U434" i="67"/>
  <c r="W434" i="67"/>
  <c r="Y434" i="67"/>
  <c r="AA434" i="67"/>
  <c r="AC434" i="67"/>
  <c r="AD434" i="67"/>
  <c r="AE434" i="67"/>
  <c r="AJ434" i="67"/>
  <c r="AK434" i="67"/>
  <c r="AL434" i="67"/>
  <c r="AM434" i="67"/>
  <c r="AN434" i="67"/>
  <c r="D435" i="67"/>
  <c r="F435" i="67"/>
  <c r="G435" i="67"/>
  <c r="M435" i="67"/>
  <c r="N435" i="67"/>
  <c r="O435" i="67"/>
  <c r="P435" i="67"/>
  <c r="Q435" i="67"/>
  <c r="R435" i="67"/>
  <c r="U435" i="67"/>
  <c r="W435" i="67"/>
  <c r="Y435" i="67"/>
  <c r="AA435" i="67"/>
  <c r="AC435" i="67"/>
  <c r="AD435" i="67"/>
  <c r="AE435" i="67"/>
  <c r="AJ435" i="67"/>
  <c r="AK435" i="67"/>
  <c r="AL435" i="67"/>
  <c r="AM435" i="67"/>
  <c r="AN435" i="67"/>
  <c r="D436" i="67"/>
  <c r="F436" i="67"/>
  <c r="G436" i="67"/>
  <c r="M436" i="67"/>
  <c r="N436" i="67"/>
  <c r="O436" i="67"/>
  <c r="P436" i="67"/>
  <c r="Q436" i="67"/>
  <c r="R436" i="67"/>
  <c r="U436" i="67"/>
  <c r="W436" i="67"/>
  <c r="Y436" i="67"/>
  <c r="AA436" i="67"/>
  <c r="AC436" i="67"/>
  <c r="AD436" i="67"/>
  <c r="AE436" i="67"/>
  <c r="AJ436" i="67"/>
  <c r="AK436" i="67"/>
  <c r="AL436" i="67"/>
  <c r="AM436" i="67"/>
  <c r="AN436" i="67"/>
  <c r="D437" i="67"/>
  <c r="F437" i="67"/>
  <c r="G437" i="67"/>
  <c r="M437" i="67"/>
  <c r="N437" i="67"/>
  <c r="O437" i="67"/>
  <c r="P437" i="67"/>
  <c r="Q437" i="67"/>
  <c r="R437" i="67"/>
  <c r="U437" i="67"/>
  <c r="W437" i="67"/>
  <c r="Y437" i="67"/>
  <c r="AA437" i="67"/>
  <c r="AC437" i="67"/>
  <c r="AD437" i="67"/>
  <c r="AE437" i="67"/>
  <c r="AJ437" i="67"/>
  <c r="AK437" i="67"/>
  <c r="AL437" i="67"/>
  <c r="AM437" i="67"/>
  <c r="AN437" i="67"/>
  <c r="D438" i="67"/>
  <c r="F438" i="67"/>
  <c r="G438" i="67"/>
  <c r="M438" i="67"/>
  <c r="N438" i="67"/>
  <c r="O438" i="67"/>
  <c r="P438" i="67"/>
  <c r="Q438" i="67"/>
  <c r="R438" i="67"/>
  <c r="U438" i="67"/>
  <c r="W438" i="67"/>
  <c r="Y438" i="67"/>
  <c r="AA438" i="67"/>
  <c r="AC438" i="67"/>
  <c r="AD438" i="67"/>
  <c r="AE438" i="67"/>
  <c r="AJ438" i="67"/>
  <c r="AK438" i="67"/>
  <c r="AL438" i="67"/>
  <c r="AM438" i="67"/>
  <c r="AN438" i="67"/>
  <c r="D439" i="67"/>
  <c r="F439" i="67"/>
  <c r="G439" i="67"/>
  <c r="M439" i="67"/>
  <c r="N439" i="67"/>
  <c r="O439" i="67"/>
  <c r="P439" i="67"/>
  <c r="Q439" i="67"/>
  <c r="R439" i="67"/>
  <c r="U439" i="67"/>
  <c r="W439" i="67"/>
  <c r="Y439" i="67"/>
  <c r="AA439" i="67"/>
  <c r="AC439" i="67"/>
  <c r="AD439" i="67"/>
  <c r="AE439" i="67"/>
  <c r="AJ439" i="67"/>
  <c r="AK439" i="67"/>
  <c r="AL439" i="67"/>
  <c r="AM439" i="67"/>
  <c r="AN439" i="67"/>
  <c r="D440" i="67"/>
  <c r="F440" i="67"/>
  <c r="G440" i="67"/>
  <c r="M440" i="67"/>
  <c r="N440" i="67"/>
  <c r="O440" i="67"/>
  <c r="P440" i="67"/>
  <c r="Q440" i="67"/>
  <c r="R440" i="67"/>
  <c r="U440" i="67"/>
  <c r="W440" i="67"/>
  <c r="Y440" i="67"/>
  <c r="AA440" i="67"/>
  <c r="AC440" i="67"/>
  <c r="AD440" i="67"/>
  <c r="AE440" i="67"/>
  <c r="AJ440" i="67"/>
  <c r="AK440" i="67"/>
  <c r="AL440" i="67"/>
  <c r="AM440" i="67"/>
  <c r="AN440" i="67"/>
  <c r="D441" i="67"/>
  <c r="F441" i="67"/>
  <c r="G441" i="67"/>
  <c r="M441" i="67"/>
  <c r="N441" i="67"/>
  <c r="O441" i="67"/>
  <c r="P441" i="67"/>
  <c r="Q441" i="67"/>
  <c r="R441" i="67"/>
  <c r="U441" i="67"/>
  <c r="W441" i="67"/>
  <c r="Y441" i="67"/>
  <c r="AA441" i="67"/>
  <c r="AC441" i="67"/>
  <c r="AD441" i="67"/>
  <c r="AE441" i="67"/>
  <c r="AJ441" i="67"/>
  <c r="AK441" i="67"/>
  <c r="AL441" i="67"/>
  <c r="AM441" i="67"/>
  <c r="AN441" i="67"/>
  <c r="D442" i="67"/>
  <c r="F442" i="67"/>
  <c r="G442" i="67"/>
  <c r="M442" i="67"/>
  <c r="N442" i="67"/>
  <c r="O442" i="67"/>
  <c r="P442" i="67"/>
  <c r="Q442" i="67"/>
  <c r="R442" i="67"/>
  <c r="U442" i="67"/>
  <c r="W442" i="67"/>
  <c r="Y442" i="67"/>
  <c r="AA442" i="67"/>
  <c r="AC442" i="67"/>
  <c r="AD442" i="67"/>
  <c r="AE442" i="67"/>
  <c r="AJ442" i="67"/>
  <c r="AK442" i="67"/>
  <c r="AL442" i="67"/>
  <c r="AM442" i="67"/>
  <c r="AN442" i="67"/>
  <c r="D443" i="67"/>
  <c r="F443" i="67"/>
  <c r="G443" i="67"/>
  <c r="M443" i="67"/>
  <c r="N443" i="67"/>
  <c r="O443" i="67"/>
  <c r="P443" i="67"/>
  <c r="Q443" i="67"/>
  <c r="R443" i="67"/>
  <c r="U443" i="67"/>
  <c r="W443" i="67"/>
  <c r="Y443" i="67"/>
  <c r="AA443" i="67"/>
  <c r="AC443" i="67"/>
  <c r="AD443" i="67"/>
  <c r="AE443" i="67"/>
  <c r="AJ443" i="67"/>
  <c r="AK443" i="67"/>
  <c r="AL443" i="67"/>
  <c r="AM443" i="67"/>
  <c r="AN443" i="67"/>
  <c r="D444" i="67"/>
  <c r="F444" i="67"/>
  <c r="G444" i="67"/>
  <c r="M444" i="67"/>
  <c r="N444" i="67"/>
  <c r="O444" i="67"/>
  <c r="P444" i="67"/>
  <c r="Q444" i="67"/>
  <c r="R444" i="67"/>
  <c r="U444" i="67"/>
  <c r="W444" i="67"/>
  <c r="Y444" i="67"/>
  <c r="AA444" i="67"/>
  <c r="AC444" i="67"/>
  <c r="AD444" i="67"/>
  <c r="AE444" i="67"/>
  <c r="AJ444" i="67"/>
  <c r="AK444" i="67"/>
  <c r="AL444" i="67"/>
  <c r="AM444" i="67"/>
  <c r="AN444" i="67"/>
  <c r="D445" i="67"/>
  <c r="F445" i="67"/>
  <c r="G445" i="67"/>
  <c r="M445" i="67"/>
  <c r="N445" i="67"/>
  <c r="O445" i="67"/>
  <c r="P445" i="67"/>
  <c r="Q445" i="67"/>
  <c r="R445" i="67"/>
  <c r="U445" i="67"/>
  <c r="W445" i="67"/>
  <c r="Y445" i="67"/>
  <c r="AA445" i="67"/>
  <c r="AC445" i="67"/>
  <c r="AD445" i="67"/>
  <c r="AE445" i="67"/>
  <c r="AJ445" i="67"/>
  <c r="AK445" i="67"/>
  <c r="AL445" i="67"/>
  <c r="AM445" i="67"/>
  <c r="AN445" i="67"/>
  <c r="D446" i="67"/>
  <c r="F446" i="67"/>
  <c r="G446" i="67"/>
  <c r="M446" i="67"/>
  <c r="N446" i="67"/>
  <c r="O446" i="67"/>
  <c r="P446" i="67"/>
  <c r="Q446" i="67"/>
  <c r="R446" i="67"/>
  <c r="U446" i="67"/>
  <c r="W446" i="67"/>
  <c r="Y446" i="67"/>
  <c r="AA446" i="67"/>
  <c r="AC446" i="67"/>
  <c r="AD446" i="67"/>
  <c r="AE446" i="67"/>
  <c r="AJ446" i="67"/>
  <c r="AK446" i="67"/>
  <c r="AL446" i="67"/>
  <c r="AM446" i="67"/>
  <c r="AN446" i="67"/>
  <c r="D447" i="67"/>
  <c r="F447" i="67"/>
  <c r="G447" i="67"/>
  <c r="M447" i="67"/>
  <c r="N447" i="67"/>
  <c r="O447" i="67"/>
  <c r="P447" i="67"/>
  <c r="Q447" i="67"/>
  <c r="R447" i="67"/>
  <c r="U447" i="67"/>
  <c r="W447" i="67"/>
  <c r="Y447" i="67"/>
  <c r="AA447" i="67"/>
  <c r="AC447" i="67"/>
  <c r="AD447" i="67"/>
  <c r="AE447" i="67"/>
  <c r="AJ447" i="67"/>
  <c r="AK447" i="67"/>
  <c r="AL447" i="67"/>
  <c r="AM447" i="67"/>
  <c r="AN447" i="67"/>
  <c r="D448" i="67"/>
  <c r="F448" i="67"/>
  <c r="G448" i="67"/>
  <c r="M448" i="67"/>
  <c r="N448" i="67"/>
  <c r="O448" i="67"/>
  <c r="P448" i="67"/>
  <c r="Q448" i="67"/>
  <c r="R448" i="67"/>
  <c r="U448" i="67"/>
  <c r="W448" i="67"/>
  <c r="Y448" i="67"/>
  <c r="AA448" i="67"/>
  <c r="AC448" i="67"/>
  <c r="AD448" i="67"/>
  <c r="AE448" i="67"/>
  <c r="AJ448" i="67"/>
  <c r="AK448" i="67"/>
  <c r="AL448" i="67"/>
  <c r="AM448" i="67"/>
  <c r="AN448" i="67"/>
  <c r="D449" i="67"/>
  <c r="F449" i="67"/>
  <c r="G449" i="67"/>
  <c r="M449" i="67"/>
  <c r="N449" i="67"/>
  <c r="O449" i="67"/>
  <c r="P449" i="67"/>
  <c r="Q449" i="67"/>
  <c r="R449" i="67"/>
  <c r="U449" i="67"/>
  <c r="W449" i="67"/>
  <c r="Y449" i="67"/>
  <c r="AA449" i="67"/>
  <c r="AC449" i="67"/>
  <c r="AD449" i="67"/>
  <c r="AE449" i="67"/>
  <c r="AJ449" i="67"/>
  <c r="AK449" i="67"/>
  <c r="AL449" i="67"/>
  <c r="AM449" i="67"/>
  <c r="AN449" i="67"/>
  <c r="D450" i="67"/>
  <c r="F450" i="67"/>
  <c r="G450" i="67"/>
  <c r="M450" i="67"/>
  <c r="N450" i="67"/>
  <c r="O450" i="67"/>
  <c r="P450" i="67"/>
  <c r="Q450" i="67"/>
  <c r="R450" i="67"/>
  <c r="U450" i="67"/>
  <c r="W450" i="67"/>
  <c r="Y450" i="67"/>
  <c r="AA450" i="67"/>
  <c r="AC450" i="67"/>
  <c r="AD450" i="67"/>
  <c r="AE450" i="67"/>
  <c r="AJ450" i="67"/>
  <c r="AK450" i="67"/>
  <c r="AL450" i="67"/>
  <c r="AM450" i="67"/>
  <c r="AN450" i="67"/>
  <c r="D451" i="67"/>
  <c r="F451" i="67"/>
  <c r="G451" i="67"/>
  <c r="M451" i="67"/>
  <c r="N451" i="67"/>
  <c r="O451" i="67"/>
  <c r="P451" i="67"/>
  <c r="Q451" i="67"/>
  <c r="R451" i="67"/>
  <c r="U451" i="67"/>
  <c r="W451" i="67"/>
  <c r="Y451" i="67"/>
  <c r="AA451" i="67"/>
  <c r="AC451" i="67"/>
  <c r="AD451" i="67"/>
  <c r="AE451" i="67"/>
  <c r="AJ451" i="67"/>
  <c r="AK451" i="67"/>
  <c r="AL451" i="67"/>
  <c r="AM451" i="67"/>
  <c r="AN451" i="67"/>
  <c r="D452" i="67"/>
  <c r="F452" i="67"/>
  <c r="G452" i="67"/>
  <c r="M452" i="67"/>
  <c r="N452" i="67"/>
  <c r="O452" i="67"/>
  <c r="P452" i="67"/>
  <c r="Q452" i="67"/>
  <c r="R452" i="67"/>
  <c r="U452" i="67"/>
  <c r="W452" i="67"/>
  <c r="Y452" i="67"/>
  <c r="AA452" i="67"/>
  <c r="AC452" i="67"/>
  <c r="AD452" i="67"/>
  <c r="AE452" i="67"/>
  <c r="AJ452" i="67"/>
  <c r="AK452" i="67"/>
  <c r="AL452" i="67"/>
  <c r="AM452" i="67"/>
  <c r="AN452" i="67"/>
  <c r="D453" i="67"/>
  <c r="F453" i="67"/>
  <c r="G453" i="67"/>
  <c r="M453" i="67"/>
  <c r="N453" i="67"/>
  <c r="O453" i="67"/>
  <c r="P453" i="67"/>
  <c r="Q453" i="67"/>
  <c r="R453" i="67"/>
  <c r="U453" i="67"/>
  <c r="W453" i="67"/>
  <c r="Y453" i="67"/>
  <c r="AA453" i="67"/>
  <c r="AC453" i="67"/>
  <c r="AD453" i="67"/>
  <c r="AE453" i="67"/>
  <c r="AJ453" i="67"/>
  <c r="AK453" i="67"/>
  <c r="AL453" i="67"/>
  <c r="AM453" i="67"/>
  <c r="AN453" i="67"/>
  <c r="D454" i="67"/>
  <c r="F454" i="67"/>
  <c r="G454" i="67"/>
  <c r="M454" i="67"/>
  <c r="N454" i="67"/>
  <c r="O454" i="67"/>
  <c r="P454" i="67"/>
  <c r="Q454" i="67"/>
  <c r="R454" i="67"/>
  <c r="U454" i="67"/>
  <c r="W454" i="67"/>
  <c r="Y454" i="67"/>
  <c r="AA454" i="67"/>
  <c r="AC454" i="67"/>
  <c r="AD454" i="67"/>
  <c r="AE454" i="67"/>
  <c r="AJ454" i="67"/>
  <c r="AK454" i="67"/>
  <c r="AL454" i="67"/>
  <c r="AM454" i="67"/>
  <c r="AN454" i="67"/>
  <c r="D455" i="67"/>
  <c r="F455" i="67"/>
  <c r="G455" i="67"/>
  <c r="M455" i="67"/>
  <c r="N455" i="67"/>
  <c r="O455" i="67"/>
  <c r="P455" i="67"/>
  <c r="Q455" i="67"/>
  <c r="R455" i="67"/>
  <c r="U455" i="67"/>
  <c r="W455" i="67"/>
  <c r="Y455" i="67"/>
  <c r="AA455" i="67"/>
  <c r="AC455" i="67"/>
  <c r="AD455" i="67"/>
  <c r="AE455" i="67"/>
  <c r="AJ455" i="67"/>
  <c r="AK455" i="67"/>
  <c r="AL455" i="67"/>
  <c r="AM455" i="67"/>
  <c r="AN455" i="67"/>
  <c r="D456" i="67"/>
  <c r="F456" i="67"/>
  <c r="G456" i="67"/>
  <c r="M456" i="67"/>
  <c r="N456" i="67"/>
  <c r="O456" i="67"/>
  <c r="P456" i="67"/>
  <c r="Q456" i="67"/>
  <c r="R456" i="67"/>
  <c r="U456" i="67"/>
  <c r="W456" i="67"/>
  <c r="Y456" i="67"/>
  <c r="AA456" i="67"/>
  <c r="AC456" i="67"/>
  <c r="AD456" i="67"/>
  <c r="AE456" i="67"/>
  <c r="AJ456" i="67"/>
  <c r="AK456" i="67"/>
  <c r="AL456" i="67"/>
  <c r="AM456" i="67"/>
  <c r="AN456" i="67"/>
  <c r="D457" i="67"/>
  <c r="F457" i="67"/>
  <c r="G457" i="67"/>
  <c r="M457" i="67"/>
  <c r="N457" i="67"/>
  <c r="O457" i="67"/>
  <c r="P457" i="67"/>
  <c r="Q457" i="67"/>
  <c r="R457" i="67"/>
  <c r="U457" i="67"/>
  <c r="W457" i="67"/>
  <c r="Y457" i="67"/>
  <c r="AA457" i="67"/>
  <c r="AC457" i="67"/>
  <c r="AD457" i="67"/>
  <c r="AE457" i="67"/>
  <c r="AJ457" i="67"/>
  <c r="AK457" i="67"/>
  <c r="AL457" i="67"/>
  <c r="AM457" i="67"/>
  <c r="AN457" i="67"/>
  <c r="D458" i="67"/>
  <c r="F458" i="67"/>
  <c r="G458" i="67"/>
  <c r="M458" i="67"/>
  <c r="N458" i="67"/>
  <c r="O458" i="67"/>
  <c r="P458" i="67"/>
  <c r="Q458" i="67"/>
  <c r="R458" i="67"/>
  <c r="U458" i="67"/>
  <c r="W458" i="67"/>
  <c r="Y458" i="67"/>
  <c r="AA458" i="67"/>
  <c r="AC458" i="67"/>
  <c r="AD458" i="67"/>
  <c r="AE458" i="67"/>
  <c r="AJ458" i="67"/>
  <c r="AK458" i="67"/>
  <c r="AL458" i="67"/>
  <c r="AM458" i="67"/>
  <c r="AN458" i="67"/>
  <c r="D459" i="67"/>
  <c r="F459" i="67"/>
  <c r="G459" i="67"/>
  <c r="M459" i="67"/>
  <c r="N459" i="67"/>
  <c r="O459" i="67"/>
  <c r="P459" i="67"/>
  <c r="Q459" i="67"/>
  <c r="R459" i="67"/>
  <c r="U459" i="67"/>
  <c r="W459" i="67"/>
  <c r="Y459" i="67"/>
  <c r="AA459" i="67"/>
  <c r="AC459" i="67"/>
  <c r="AD459" i="67"/>
  <c r="AE459" i="67"/>
  <c r="AJ459" i="67"/>
  <c r="AK459" i="67"/>
  <c r="AL459" i="67"/>
  <c r="AM459" i="67"/>
  <c r="AN459" i="67"/>
  <c r="D460" i="67"/>
  <c r="F460" i="67"/>
  <c r="G460" i="67"/>
  <c r="M460" i="67"/>
  <c r="N460" i="67"/>
  <c r="O460" i="67"/>
  <c r="P460" i="67"/>
  <c r="Q460" i="67"/>
  <c r="R460" i="67"/>
  <c r="U460" i="67"/>
  <c r="W460" i="67"/>
  <c r="Y460" i="67"/>
  <c r="AA460" i="67"/>
  <c r="AC460" i="67"/>
  <c r="AD460" i="67"/>
  <c r="AE460" i="67"/>
  <c r="AJ460" i="67"/>
  <c r="AK460" i="67"/>
  <c r="AL460" i="67"/>
  <c r="AM460" i="67"/>
  <c r="AN460" i="67"/>
  <c r="D461" i="67"/>
  <c r="F461" i="67"/>
  <c r="G461" i="67"/>
  <c r="M461" i="67"/>
  <c r="N461" i="67"/>
  <c r="O461" i="67"/>
  <c r="P461" i="67"/>
  <c r="Q461" i="67"/>
  <c r="R461" i="67"/>
  <c r="U461" i="67"/>
  <c r="W461" i="67"/>
  <c r="Y461" i="67"/>
  <c r="AA461" i="67"/>
  <c r="AC461" i="67"/>
  <c r="AD461" i="67"/>
  <c r="AE461" i="67"/>
  <c r="AJ461" i="67"/>
  <c r="AK461" i="67"/>
  <c r="AL461" i="67"/>
  <c r="AM461" i="67"/>
  <c r="AN461" i="67"/>
  <c r="D462" i="67"/>
  <c r="F462" i="67"/>
  <c r="G462" i="67"/>
  <c r="M462" i="67"/>
  <c r="N462" i="67"/>
  <c r="O462" i="67"/>
  <c r="P462" i="67"/>
  <c r="Q462" i="67"/>
  <c r="R462" i="67"/>
  <c r="U462" i="67"/>
  <c r="W462" i="67"/>
  <c r="Y462" i="67"/>
  <c r="AA462" i="67"/>
  <c r="AC462" i="67"/>
  <c r="AD462" i="67"/>
  <c r="AE462" i="67"/>
  <c r="AJ462" i="67"/>
  <c r="AK462" i="67"/>
  <c r="AL462" i="67"/>
  <c r="AM462" i="67"/>
  <c r="AN462" i="67"/>
  <c r="D463" i="67"/>
  <c r="F463" i="67"/>
  <c r="G463" i="67"/>
  <c r="M463" i="67"/>
  <c r="N463" i="67"/>
  <c r="O463" i="67"/>
  <c r="P463" i="67"/>
  <c r="Q463" i="67"/>
  <c r="R463" i="67"/>
  <c r="U463" i="67"/>
  <c r="W463" i="67"/>
  <c r="Y463" i="67"/>
  <c r="AA463" i="67"/>
  <c r="AC463" i="67"/>
  <c r="AD463" i="67"/>
  <c r="AE463" i="67"/>
  <c r="AJ463" i="67"/>
  <c r="AL463" i="67"/>
  <c r="AM463" i="67"/>
  <c r="AN463" i="67"/>
  <c r="D464" i="67"/>
  <c r="F464" i="67"/>
  <c r="G464" i="67"/>
  <c r="M464" i="67"/>
  <c r="N464" i="67"/>
  <c r="O464" i="67"/>
  <c r="P464" i="67"/>
  <c r="Q464" i="67"/>
  <c r="R464" i="67"/>
  <c r="U464" i="67"/>
  <c r="W464" i="67"/>
  <c r="Y464" i="67"/>
  <c r="AA464" i="67"/>
  <c r="AC464" i="67"/>
  <c r="AD464" i="67"/>
  <c r="AE464" i="67"/>
  <c r="AJ464" i="67"/>
  <c r="AK464" i="67"/>
  <c r="AL464" i="67"/>
  <c r="AM464" i="67"/>
  <c r="AN464" i="67"/>
  <c r="D465" i="67"/>
  <c r="F465" i="67"/>
  <c r="G465" i="67"/>
  <c r="M465" i="67"/>
  <c r="N465" i="67"/>
  <c r="O465" i="67"/>
  <c r="P465" i="67"/>
  <c r="Q465" i="67"/>
  <c r="R465" i="67"/>
  <c r="U465" i="67"/>
  <c r="W465" i="67"/>
  <c r="Y465" i="67"/>
  <c r="AA465" i="67"/>
  <c r="AC465" i="67"/>
  <c r="AD465" i="67"/>
  <c r="AE465" i="67"/>
  <c r="AJ465" i="67"/>
  <c r="AK465" i="67"/>
  <c r="AL465" i="67"/>
  <c r="AM465" i="67"/>
  <c r="AN465" i="67"/>
  <c r="D466" i="67"/>
  <c r="F466" i="67"/>
  <c r="G466" i="67"/>
  <c r="M466" i="67"/>
  <c r="N466" i="67"/>
  <c r="O466" i="67"/>
  <c r="P466" i="67"/>
  <c r="Q466" i="67"/>
  <c r="R466" i="67"/>
  <c r="U466" i="67"/>
  <c r="W466" i="67"/>
  <c r="Y466" i="67"/>
  <c r="AA466" i="67"/>
  <c r="AC466" i="67"/>
  <c r="AD466" i="67"/>
  <c r="AE466" i="67"/>
  <c r="AJ466" i="67"/>
  <c r="AK466" i="67"/>
  <c r="AL466" i="67"/>
  <c r="AM466" i="67"/>
  <c r="AN466" i="67"/>
  <c r="D467" i="67"/>
  <c r="F467" i="67"/>
  <c r="G467" i="67"/>
  <c r="M467" i="67"/>
  <c r="N467" i="67"/>
  <c r="O467" i="67"/>
  <c r="P467" i="67"/>
  <c r="Q467" i="67"/>
  <c r="R467" i="67"/>
  <c r="U467" i="67"/>
  <c r="W467" i="67"/>
  <c r="Y467" i="67"/>
  <c r="AA467" i="67"/>
  <c r="AC467" i="67"/>
  <c r="AD467" i="67"/>
  <c r="AE467" i="67"/>
  <c r="AJ467" i="67"/>
  <c r="AK467" i="67"/>
  <c r="AL467" i="67"/>
  <c r="AM467" i="67"/>
  <c r="AN467" i="67"/>
  <c r="D468" i="67"/>
  <c r="F468" i="67"/>
  <c r="G468" i="67"/>
  <c r="M468" i="67"/>
  <c r="N468" i="67"/>
  <c r="O468" i="67"/>
  <c r="P468" i="67"/>
  <c r="Q468" i="67"/>
  <c r="R468" i="67"/>
  <c r="U468" i="67"/>
  <c r="W468" i="67"/>
  <c r="Y468" i="67"/>
  <c r="AA468" i="67"/>
  <c r="AC468" i="67"/>
  <c r="AD468" i="67"/>
  <c r="AE468" i="67"/>
  <c r="AJ468" i="67"/>
  <c r="AK468" i="67"/>
  <c r="AL468" i="67"/>
  <c r="AM468" i="67"/>
  <c r="AN468" i="67"/>
  <c r="D469" i="67"/>
  <c r="F469" i="67"/>
  <c r="G469" i="67"/>
  <c r="M469" i="67"/>
  <c r="N469" i="67"/>
  <c r="O469" i="67"/>
  <c r="P469" i="67"/>
  <c r="Q469" i="67"/>
  <c r="R469" i="67"/>
  <c r="U469" i="67"/>
  <c r="W469" i="67"/>
  <c r="Y469" i="67"/>
  <c r="AA469" i="67"/>
  <c r="AC469" i="67"/>
  <c r="AD469" i="67"/>
  <c r="AE469" i="67"/>
  <c r="AJ469" i="67"/>
  <c r="AK469" i="67"/>
  <c r="AL469" i="67"/>
  <c r="AM469" i="67"/>
  <c r="AN469" i="67"/>
  <c r="D470" i="67"/>
  <c r="F470" i="67"/>
  <c r="G470" i="67"/>
  <c r="M470" i="67"/>
  <c r="N470" i="67"/>
  <c r="O470" i="67"/>
  <c r="P470" i="67"/>
  <c r="Q470" i="67"/>
  <c r="R470" i="67"/>
  <c r="U470" i="67"/>
  <c r="W470" i="67"/>
  <c r="Y470" i="67"/>
  <c r="AA470" i="67"/>
  <c r="AC470" i="67"/>
  <c r="AD470" i="67"/>
  <c r="AE470" i="67"/>
  <c r="AJ470" i="67"/>
  <c r="AK470" i="67"/>
  <c r="AL470" i="67"/>
  <c r="AM470" i="67"/>
  <c r="AN470" i="67"/>
  <c r="D471" i="67"/>
  <c r="F471" i="67"/>
  <c r="G471" i="67"/>
  <c r="M471" i="67"/>
  <c r="N471" i="67"/>
  <c r="O471" i="67"/>
  <c r="P471" i="67"/>
  <c r="Q471" i="67"/>
  <c r="R471" i="67"/>
  <c r="U471" i="67"/>
  <c r="W471" i="67"/>
  <c r="Y471" i="67"/>
  <c r="AA471" i="67"/>
  <c r="AC471" i="67"/>
  <c r="AD471" i="67"/>
  <c r="AE471" i="67"/>
  <c r="AJ471" i="67"/>
  <c r="AK471" i="67"/>
  <c r="AL471" i="67"/>
  <c r="AM471" i="67"/>
  <c r="AN471" i="67"/>
  <c r="D472" i="67"/>
  <c r="F472" i="67"/>
  <c r="G472" i="67"/>
  <c r="M472" i="67"/>
  <c r="N472" i="67"/>
  <c r="O472" i="67"/>
  <c r="P472" i="67"/>
  <c r="Q472" i="67"/>
  <c r="R472" i="67"/>
  <c r="U472" i="67"/>
  <c r="W472" i="67"/>
  <c r="Y472" i="67"/>
  <c r="AA472" i="67"/>
  <c r="AC472" i="67"/>
  <c r="AD472" i="67"/>
  <c r="AE472" i="67"/>
  <c r="AJ472" i="67"/>
  <c r="AK472" i="67"/>
  <c r="AL472" i="67"/>
  <c r="AM472" i="67"/>
  <c r="AN472" i="67"/>
  <c r="D473" i="67"/>
  <c r="F473" i="67"/>
  <c r="G473" i="67"/>
  <c r="M473" i="67"/>
  <c r="N473" i="67"/>
  <c r="O473" i="67"/>
  <c r="P473" i="67"/>
  <c r="Q473" i="67"/>
  <c r="R473" i="67"/>
  <c r="U473" i="67"/>
  <c r="W473" i="67"/>
  <c r="Y473" i="67"/>
  <c r="AA473" i="67"/>
  <c r="AC473" i="67"/>
  <c r="AD473" i="67"/>
  <c r="AE473" i="67"/>
  <c r="AJ473" i="67"/>
  <c r="AK473" i="67"/>
  <c r="AL473" i="67"/>
  <c r="AM473" i="67"/>
  <c r="AN473" i="67"/>
  <c r="D474" i="67"/>
  <c r="F474" i="67"/>
  <c r="G474" i="67"/>
  <c r="M474" i="67"/>
  <c r="N474" i="67"/>
  <c r="O474" i="67"/>
  <c r="P474" i="67"/>
  <c r="Q474" i="67"/>
  <c r="R474" i="67"/>
  <c r="U474" i="67"/>
  <c r="W474" i="67"/>
  <c r="Y474" i="67"/>
  <c r="AA474" i="67"/>
  <c r="AC474" i="67"/>
  <c r="AD474" i="67"/>
  <c r="AE474" i="67"/>
  <c r="AJ474" i="67"/>
  <c r="AL474" i="67"/>
  <c r="AM474" i="67"/>
  <c r="AN474" i="67"/>
  <c r="D475" i="67"/>
  <c r="F475" i="67"/>
  <c r="G475" i="67"/>
  <c r="M475" i="67"/>
  <c r="N475" i="67"/>
  <c r="O475" i="67"/>
  <c r="P475" i="67"/>
  <c r="Q475" i="67"/>
  <c r="R475" i="67"/>
  <c r="U475" i="67"/>
  <c r="W475" i="67"/>
  <c r="Y475" i="67"/>
  <c r="AA475" i="67"/>
  <c r="AC475" i="67"/>
  <c r="AD475" i="67"/>
  <c r="AE475" i="67"/>
  <c r="AJ475" i="67"/>
  <c r="AK475" i="67"/>
  <c r="AL475" i="67"/>
  <c r="AM475" i="67"/>
  <c r="AN475" i="67"/>
  <c r="D476" i="67"/>
  <c r="F476" i="67"/>
  <c r="G476" i="67"/>
  <c r="M476" i="67"/>
  <c r="N476" i="67"/>
  <c r="X476" i="67"/>
  <c r="O476" i="67"/>
  <c r="P476" i="67"/>
  <c r="Q476" i="67"/>
  <c r="R476" i="67"/>
  <c r="U476" i="67"/>
  <c r="W476" i="67"/>
  <c r="Y476" i="67"/>
  <c r="AA476" i="67"/>
  <c r="AC476" i="67"/>
  <c r="AD476" i="67"/>
  <c r="AE476" i="67"/>
  <c r="AJ476" i="67"/>
  <c r="AK476" i="67"/>
  <c r="AL476" i="67"/>
  <c r="AM476" i="67"/>
  <c r="AN476" i="67"/>
  <c r="D477" i="67"/>
  <c r="F477" i="67"/>
  <c r="G477" i="67"/>
  <c r="M477" i="67"/>
  <c r="N477" i="67"/>
  <c r="O477" i="67"/>
  <c r="P477" i="67"/>
  <c r="Q477" i="67"/>
  <c r="R477" i="67"/>
  <c r="U477" i="67"/>
  <c r="W477" i="67"/>
  <c r="Y477" i="67"/>
  <c r="AA477" i="67"/>
  <c r="AC477" i="67"/>
  <c r="AD477" i="67"/>
  <c r="AE477" i="67"/>
  <c r="AJ477" i="67"/>
  <c r="AK477" i="67"/>
  <c r="AL477" i="67"/>
  <c r="AM477" i="67"/>
  <c r="AN477" i="67"/>
  <c r="D478" i="67"/>
  <c r="F478" i="67"/>
  <c r="G478" i="67"/>
  <c r="M478" i="67"/>
  <c r="N478" i="67"/>
  <c r="O478" i="67"/>
  <c r="P478" i="67"/>
  <c r="Q478" i="67"/>
  <c r="R478" i="67"/>
  <c r="U478" i="67"/>
  <c r="W478" i="67"/>
  <c r="Y478" i="67"/>
  <c r="AA478" i="67"/>
  <c r="AC478" i="67"/>
  <c r="AD478" i="67"/>
  <c r="AE478" i="67"/>
  <c r="AJ478" i="67"/>
  <c r="AK478" i="67"/>
  <c r="AL478" i="67"/>
  <c r="AM478" i="67"/>
  <c r="AN478" i="67"/>
  <c r="D479" i="67"/>
  <c r="F479" i="67"/>
  <c r="G479" i="67"/>
  <c r="M479" i="67"/>
  <c r="N479" i="67"/>
  <c r="O479" i="67"/>
  <c r="P479" i="67"/>
  <c r="Q479" i="67"/>
  <c r="R479" i="67"/>
  <c r="U479" i="67"/>
  <c r="W479" i="67"/>
  <c r="Y479" i="67"/>
  <c r="AA479" i="67"/>
  <c r="AC479" i="67"/>
  <c r="AD479" i="67"/>
  <c r="AE479" i="67"/>
  <c r="AJ479" i="67"/>
  <c r="AK479" i="67"/>
  <c r="AL479" i="67"/>
  <c r="AM479" i="67"/>
  <c r="AN479" i="67"/>
  <c r="D480" i="67"/>
  <c r="F480" i="67"/>
  <c r="G480" i="67"/>
  <c r="T480" i="67"/>
  <c r="M480" i="67"/>
  <c r="V480" i="67"/>
  <c r="N480" i="67"/>
  <c r="X480" i="67"/>
  <c r="O480" i="67"/>
  <c r="Z480" i="67"/>
  <c r="P480" i="67"/>
  <c r="AB480" i="67"/>
  <c r="Q480" i="67"/>
  <c r="R480" i="67"/>
  <c r="W480" i="67"/>
  <c r="Y480" i="67"/>
  <c r="AA480" i="67"/>
  <c r="AC480" i="67"/>
  <c r="AD480" i="67"/>
  <c r="AJ480" i="67"/>
  <c r="AK480" i="67"/>
  <c r="AL480" i="67"/>
  <c r="AM480" i="67"/>
  <c r="AN480" i="67"/>
  <c r="F481" i="67"/>
  <c r="T482" i="67"/>
  <c r="V482" i="67"/>
  <c r="X482" i="67"/>
  <c r="Z482" i="67"/>
  <c r="AB482" i="67"/>
  <c r="F489" i="67"/>
  <c r="G489" i="67"/>
  <c r="I489" i="67"/>
  <c r="J489" i="67"/>
  <c r="F490" i="67"/>
  <c r="G490" i="67"/>
  <c r="I490" i="67"/>
  <c r="J490" i="67"/>
  <c r="F491" i="67"/>
  <c r="G491" i="67"/>
  <c r="I491" i="67"/>
  <c r="J491" i="67"/>
  <c r="F492" i="67"/>
  <c r="G492" i="67"/>
  <c r="I492" i="67"/>
  <c r="F493" i="67"/>
  <c r="G493" i="67"/>
  <c r="I493" i="67"/>
  <c r="J493" i="67"/>
  <c r="F494" i="67"/>
  <c r="G494" i="67"/>
  <c r="I494" i="67"/>
  <c r="J494" i="67"/>
  <c r="F495" i="67"/>
  <c r="G495" i="67"/>
  <c r="I495" i="67"/>
  <c r="J495" i="67"/>
  <c r="F496" i="67"/>
  <c r="G496" i="67"/>
  <c r="I496" i="67"/>
  <c r="J496" i="67"/>
  <c r="F497" i="67"/>
  <c r="G497" i="67"/>
  <c r="I497" i="67"/>
  <c r="J497" i="67"/>
  <c r="F498" i="67"/>
  <c r="G498" i="67"/>
  <c r="I498" i="67"/>
  <c r="J498" i="67"/>
  <c r="F499" i="67"/>
  <c r="G499" i="67"/>
  <c r="I499" i="67"/>
  <c r="J499" i="67"/>
  <c r="F500" i="67"/>
  <c r="G500" i="67"/>
  <c r="I500" i="67"/>
  <c r="J500" i="67"/>
  <c r="F501" i="67"/>
  <c r="G501" i="67"/>
  <c r="I501" i="67"/>
  <c r="J501" i="67"/>
  <c r="F502" i="67"/>
  <c r="G502" i="67"/>
  <c r="I502" i="67"/>
  <c r="J502" i="67"/>
  <c r="F503" i="67"/>
  <c r="G503" i="67"/>
  <c r="I503" i="67"/>
  <c r="J503" i="67"/>
  <c r="F504" i="67"/>
  <c r="G504" i="67"/>
  <c r="I504" i="67"/>
  <c r="J504" i="67"/>
  <c r="F505" i="67"/>
  <c r="G505" i="67"/>
  <c r="I505" i="67"/>
  <c r="J505" i="67"/>
  <c r="F506" i="67"/>
  <c r="G506" i="67"/>
  <c r="I506" i="67"/>
  <c r="J506" i="67"/>
  <c r="F507" i="67"/>
  <c r="G507" i="67"/>
  <c r="I507" i="67"/>
  <c r="J507" i="67"/>
  <c r="F508" i="67"/>
  <c r="G508" i="67"/>
  <c r="I508" i="67"/>
  <c r="J508" i="67"/>
  <c r="F509" i="67"/>
  <c r="G509" i="67"/>
  <c r="I509" i="67"/>
  <c r="J509" i="67"/>
  <c r="F510" i="67"/>
  <c r="G510" i="67"/>
  <c r="I510" i="67"/>
  <c r="J510" i="67"/>
  <c r="F511" i="67"/>
  <c r="G511" i="67"/>
  <c r="I511" i="67"/>
  <c r="J511" i="67"/>
  <c r="F512" i="67"/>
  <c r="G512" i="67"/>
  <c r="I512" i="67"/>
  <c r="J512" i="67"/>
  <c r="F513" i="67"/>
  <c r="G513" i="67"/>
  <c r="I513" i="67"/>
  <c r="J513" i="67"/>
  <c r="F514" i="67"/>
  <c r="G514" i="67"/>
  <c r="I514" i="67"/>
  <c r="J514" i="67"/>
  <c r="F515" i="67"/>
  <c r="G515" i="67"/>
  <c r="I515" i="67"/>
  <c r="J515" i="67"/>
  <c r="F516" i="67"/>
  <c r="G516" i="67"/>
  <c r="I516" i="67"/>
  <c r="J516" i="67"/>
  <c r="F517" i="67"/>
  <c r="G517" i="67"/>
  <c r="I517" i="67"/>
  <c r="J517" i="67"/>
  <c r="F518" i="67"/>
  <c r="G518" i="67"/>
  <c r="I518" i="67"/>
  <c r="J518" i="67"/>
  <c r="F519" i="67"/>
  <c r="G519" i="67"/>
  <c r="I519" i="67"/>
  <c r="J519" i="67"/>
  <c r="F520" i="67"/>
  <c r="G520" i="67"/>
  <c r="I520" i="67"/>
  <c r="J520" i="67"/>
  <c r="F521" i="67"/>
  <c r="G521" i="67"/>
  <c r="I521" i="67"/>
  <c r="J521" i="67"/>
  <c r="F522" i="67"/>
  <c r="I522" i="67"/>
  <c r="J522" i="67"/>
  <c r="F523" i="67"/>
  <c r="G523" i="67"/>
  <c r="I523" i="67"/>
  <c r="J523" i="67"/>
  <c r="F524" i="67"/>
  <c r="G524" i="67"/>
  <c r="I524" i="67"/>
  <c r="J524" i="67"/>
  <c r="F525" i="67"/>
  <c r="G525" i="67"/>
  <c r="I525" i="67"/>
  <c r="J525" i="67"/>
  <c r="F526" i="67"/>
  <c r="G526" i="67"/>
  <c r="I526" i="67"/>
  <c r="J526" i="67"/>
  <c r="F527" i="67"/>
  <c r="G527" i="67"/>
  <c r="I527" i="67"/>
  <c r="J527" i="67"/>
  <c r="F528" i="67"/>
  <c r="G528" i="67"/>
  <c r="I528" i="67"/>
  <c r="J528" i="67"/>
  <c r="F529" i="67"/>
  <c r="G529" i="67"/>
  <c r="I529" i="67"/>
  <c r="J529" i="67"/>
  <c r="F530" i="67"/>
  <c r="G530" i="67"/>
  <c r="I530" i="67"/>
  <c r="J530" i="67"/>
  <c r="F531" i="67"/>
  <c r="G531" i="67"/>
  <c r="I531" i="67"/>
  <c r="J531" i="67"/>
  <c r="F532" i="67"/>
  <c r="G532" i="67"/>
  <c r="I532" i="67"/>
  <c r="J532" i="67"/>
  <c r="F533" i="67"/>
  <c r="I533" i="67"/>
  <c r="F534" i="67"/>
  <c r="G534" i="67"/>
  <c r="I534" i="67"/>
  <c r="J534" i="67"/>
  <c r="F535" i="67"/>
  <c r="G535" i="67"/>
  <c r="I535" i="67"/>
  <c r="J535" i="67"/>
  <c r="F536" i="67"/>
  <c r="G536" i="67"/>
  <c r="I536" i="67"/>
  <c r="J536" i="67"/>
  <c r="F537" i="67"/>
  <c r="G537" i="67"/>
  <c r="I537" i="67"/>
  <c r="J537" i="67"/>
  <c r="F538" i="67"/>
  <c r="G538" i="67"/>
  <c r="I538" i="67"/>
  <c r="J538" i="67"/>
  <c r="D539" i="67"/>
  <c r="F539" i="67"/>
  <c r="G539" i="67"/>
  <c r="I539" i="67"/>
  <c r="J539" i="67"/>
  <c r="U547" i="67"/>
  <c r="W547" i="67"/>
  <c r="Y547" i="67"/>
  <c r="AA547" i="67"/>
  <c r="AC547" i="67"/>
  <c r="AD547" i="67"/>
  <c r="AE547" i="67"/>
  <c r="AJ547" i="67"/>
  <c r="AL547" i="67"/>
  <c r="AM547" i="67"/>
  <c r="AN547" i="67"/>
  <c r="AO547" i="67"/>
  <c r="U548" i="67"/>
  <c r="W548" i="67"/>
  <c r="Y548" i="67"/>
  <c r="AA548" i="67"/>
  <c r="AC548" i="67"/>
  <c r="AD548" i="67"/>
  <c r="AE548" i="67"/>
  <c r="AJ548" i="67"/>
  <c r="AK548" i="67"/>
  <c r="AL548" i="67"/>
  <c r="AM548" i="67"/>
  <c r="AN548" i="67"/>
  <c r="AO548" i="67"/>
  <c r="U549" i="67"/>
  <c r="W549" i="67"/>
  <c r="Y549" i="67"/>
  <c r="AA549" i="67"/>
  <c r="AC549" i="67"/>
  <c r="AD549" i="67"/>
  <c r="AE549" i="67"/>
  <c r="AJ549" i="67"/>
  <c r="AK549" i="67"/>
  <c r="AL549" i="67"/>
  <c r="AM549" i="67"/>
  <c r="AN549" i="67"/>
  <c r="AO549" i="67"/>
  <c r="U550" i="67"/>
  <c r="W550" i="67"/>
  <c r="Y550" i="67"/>
  <c r="AA550" i="67"/>
  <c r="AC550" i="67"/>
  <c r="AD550" i="67"/>
  <c r="AE550" i="67"/>
  <c r="AJ550" i="67"/>
  <c r="AK550" i="67"/>
  <c r="AL550" i="67"/>
  <c r="AM550" i="67"/>
  <c r="AN550" i="67"/>
  <c r="AO550" i="67"/>
  <c r="U551" i="67"/>
  <c r="W551" i="67"/>
  <c r="Y551" i="67"/>
  <c r="AA551" i="67"/>
  <c r="AC551" i="67"/>
  <c r="AD551" i="67"/>
  <c r="AE551" i="67"/>
  <c r="AJ551" i="67"/>
  <c r="AK551" i="67"/>
  <c r="AL551" i="67"/>
  <c r="AM551" i="67"/>
  <c r="AN551" i="67"/>
  <c r="AO551" i="67"/>
  <c r="U552" i="67"/>
  <c r="W552" i="67"/>
  <c r="Y552" i="67"/>
  <c r="AA552" i="67"/>
  <c r="AC552" i="67"/>
  <c r="AD552" i="67"/>
  <c r="AE552" i="67"/>
  <c r="AJ552" i="67"/>
  <c r="AK552" i="67"/>
  <c r="AL552" i="67"/>
  <c r="AM552" i="67"/>
  <c r="AN552" i="67"/>
  <c r="AO552" i="67"/>
  <c r="U553" i="67"/>
  <c r="W553" i="67"/>
  <c r="Y553" i="67"/>
  <c r="AA553" i="67"/>
  <c r="AC553" i="67"/>
  <c r="AD553" i="67"/>
  <c r="AE553" i="67"/>
  <c r="AJ553" i="67"/>
  <c r="AK553" i="67"/>
  <c r="AL553" i="67"/>
  <c r="AM553" i="67"/>
  <c r="AN553" i="67"/>
  <c r="AO553" i="67"/>
  <c r="U554" i="67"/>
  <c r="W554" i="67"/>
  <c r="Y554" i="67"/>
  <c r="AA554" i="67"/>
  <c r="AC554" i="67"/>
  <c r="AD554" i="67"/>
  <c r="AE554" i="67"/>
  <c r="AJ554" i="67"/>
  <c r="AK554" i="67"/>
  <c r="AL554" i="67"/>
  <c r="AM554" i="67"/>
  <c r="AN554" i="67"/>
  <c r="AO554" i="67"/>
  <c r="U555" i="67"/>
  <c r="W555" i="67"/>
  <c r="Y555" i="67"/>
  <c r="AA555" i="67"/>
  <c r="AC555" i="67"/>
  <c r="AD555" i="67"/>
  <c r="AE555" i="67"/>
  <c r="AJ555" i="67"/>
  <c r="AK555" i="67"/>
  <c r="AL555" i="67"/>
  <c r="AM555" i="67"/>
  <c r="AN555" i="67"/>
  <c r="AO555" i="67"/>
  <c r="U556" i="67"/>
  <c r="W556" i="67"/>
  <c r="Y556" i="67"/>
  <c r="AA556" i="67"/>
  <c r="AC556" i="67"/>
  <c r="AD556" i="67"/>
  <c r="AE556" i="67"/>
  <c r="AJ556" i="67"/>
  <c r="AK556" i="67"/>
  <c r="AL556" i="67"/>
  <c r="AM556" i="67"/>
  <c r="AN556" i="67"/>
  <c r="AO556" i="67"/>
  <c r="U557" i="67"/>
  <c r="W557" i="67"/>
  <c r="Y557" i="67"/>
  <c r="AA557" i="67"/>
  <c r="AC557" i="67"/>
  <c r="AD557" i="67"/>
  <c r="AE557" i="67"/>
  <c r="AJ557" i="67"/>
  <c r="AK557" i="67"/>
  <c r="AL557" i="67"/>
  <c r="AM557" i="67"/>
  <c r="AN557" i="67"/>
  <c r="AO557" i="67"/>
  <c r="U558" i="67"/>
  <c r="W558" i="67"/>
  <c r="Y558" i="67"/>
  <c r="AA558" i="67"/>
  <c r="AC558" i="67"/>
  <c r="AD558" i="67"/>
  <c r="AE558" i="67"/>
  <c r="AJ558" i="67"/>
  <c r="AK558" i="67"/>
  <c r="AL558" i="67"/>
  <c r="AM558" i="67"/>
  <c r="AN558" i="67"/>
  <c r="AO558" i="67"/>
  <c r="U559" i="67"/>
  <c r="W559" i="67"/>
  <c r="Y559" i="67"/>
  <c r="AA559" i="67"/>
  <c r="AC559" i="67"/>
  <c r="AD559" i="67"/>
  <c r="AE559" i="67"/>
  <c r="AJ559" i="67"/>
  <c r="AK559" i="67"/>
  <c r="AL559" i="67"/>
  <c r="AM559" i="67"/>
  <c r="AN559" i="67"/>
  <c r="AO559" i="67"/>
  <c r="U560" i="67"/>
  <c r="W560" i="67"/>
  <c r="Y560" i="67"/>
  <c r="AA560" i="67"/>
  <c r="AC560" i="67"/>
  <c r="AD560" i="67"/>
  <c r="AE560" i="67"/>
  <c r="AJ560" i="67"/>
  <c r="AK560" i="67"/>
  <c r="AL560" i="67"/>
  <c r="AM560" i="67"/>
  <c r="AN560" i="67"/>
  <c r="AO560" i="67"/>
  <c r="U561" i="67"/>
  <c r="W561" i="67"/>
  <c r="Y561" i="67"/>
  <c r="AA561" i="67"/>
  <c r="AC561" i="67"/>
  <c r="AD561" i="67"/>
  <c r="AE561" i="67"/>
  <c r="AJ561" i="67"/>
  <c r="AK561" i="67"/>
  <c r="AL561" i="67"/>
  <c r="AM561" i="67"/>
  <c r="AN561" i="67"/>
  <c r="AO561" i="67"/>
  <c r="U562" i="67"/>
  <c r="W562" i="67"/>
  <c r="Y562" i="67"/>
  <c r="AA562" i="67"/>
  <c r="AC562" i="67"/>
  <c r="AD562" i="67"/>
  <c r="AE562" i="67"/>
  <c r="AJ562" i="67"/>
  <c r="AK562" i="67"/>
  <c r="AL562" i="67"/>
  <c r="AM562" i="67"/>
  <c r="AN562" i="67"/>
  <c r="AO562" i="67"/>
  <c r="U563" i="67"/>
  <c r="W563" i="67"/>
  <c r="Y563" i="67"/>
  <c r="AA563" i="67"/>
  <c r="AC563" i="67"/>
  <c r="AD563" i="67"/>
  <c r="AE563" i="67"/>
  <c r="AJ563" i="67"/>
  <c r="AK563" i="67"/>
  <c r="AL563" i="67"/>
  <c r="AM563" i="67"/>
  <c r="AN563" i="67"/>
  <c r="AO563" i="67"/>
  <c r="U564" i="67"/>
  <c r="W564" i="67"/>
  <c r="Y564" i="67"/>
  <c r="AA564" i="67"/>
  <c r="AC564" i="67"/>
  <c r="AD564" i="67"/>
  <c r="AE564" i="67"/>
  <c r="AJ564" i="67"/>
  <c r="AK564" i="67"/>
  <c r="AL564" i="67"/>
  <c r="AM564" i="67"/>
  <c r="AN564" i="67"/>
  <c r="AO564" i="67"/>
  <c r="U565" i="67"/>
  <c r="W565" i="67"/>
  <c r="Y565" i="67"/>
  <c r="AA565" i="67"/>
  <c r="AC565" i="67"/>
  <c r="AD565" i="67"/>
  <c r="AE565" i="67"/>
  <c r="AJ565" i="67"/>
  <c r="AK565" i="67"/>
  <c r="AL565" i="67"/>
  <c r="AM565" i="67"/>
  <c r="AN565" i="67"/>
  <c r="AO565" i="67"/>
  <c r="U566" i="67"/>
  <c r="W566" i="67"/>
  <c r="Y566" i="67"/>
  <c r="AA566" i="67"/>
  <c r="AC566" i="67"/>
  <c r="AD566" i="67"/>
  <c r="AE566" i="67"/>
  <c r="AJ566" i="67"/>
  <c r="AK566" i="67"/>
  <c r="AL566" i="67"/>
  <c r="AM566" i="67"/>
  <c r="AN566" i="67"/>
  <c r="AO566" i="67"/>
  <c r="U567" i="67"/>
  <c r="W567" i="67"/>
  <c r="Y567" i="67"/>
  <c r="AA567" i="67"/>
  <c r="AC567" i="67"/>
  <c r="AD567" i="67"/>
  <c r="AE567" i="67"/>
  <c r="AJ567" i="67"/>
  <c r="AK567" i="67"/>
  <c r="AL567" i="67"/>
  <c r="AM567" i="67"/>
  <c r="AN567" i="67"/>
  <c r="AO567" i="67"/>
  <c r="U568" i="67"/>
  <c r="W568" i="67"/>
  <c r="Y568" i="67"/>
  <c r="AA568" i="67"/>
  <c r="AC568" i="67"/>
  <c r="AD568" i="67"/>
  <c r="AE568" i="67"/>
  <c r="AJ568" i="67"/>
  <c r="AK568" i="67"/>
  <c r="AL568" i="67"/>
  <c r="AM568" i="67"/>
  <c r="AN568" i="67"/>
  <c r="AO568" i="67"/>
  <c r="U569" i="67"/>
  <c r="W569" i="67"/>
  <c r="Y569" i="67"/>
  <c r="AA569" i="67"/>
  <c r="AC569" i="67"/>
  <c r="AD569" i="67"/>
  <c r="AE569" i="67"/>
  <c r="AJ569" i="67"/>
  <c r="AK569" i="67"/>
  <c r="AL569" i="67"/>
  <c r="AM569" i="67"/>
  <c r="AN569" i="67"/>
  <c r="AO569" i="67"/>
  <c r="U570" i="67"/>
  <c r="W570" i="67"/>
  <c r="Y570" i="67"/>
  <c r="AA570" i="67"/>
  <c r="AC570" i="67"/>
  <c r="AD570" i="67"/>
  <c r="AE570" i="67"/>
  <c r="AJ570" i="67"/>
  <c r="AK570" i="67"/>
  <c r="AL570" i="67"/>
  <c r="AM570" i="67"/>
  <c r="AN570" i="67"/>
  <c r="AO570" i="67"/>
  <c r="U571" i="67"/>
  <c r="W571" i="67"/>
  <c r="Y571" i="67"/>
  <c r="AA571" i="67"/>
  <c r="AC571" i="67"/>
  <c r="AD571" i="67"/>
  <c r="AE571" i="67"/>
  <c r="AJ571" i="67"/>
  <c r="AK571" i="67"/>
  <c r="AL571" i="67"/>
  <c r="AM571" i="67"/>
  <c r="AN571" i="67"/>
  <c r="AO571" i="67"/>
  <c r="U572" i="67"/>
  <c r="W572" i="67"/>
  <c r="Y572" i="67"/>
  <c r="AA572" i="67"/>
  <c r="AC572" i="67"/>
  <c r="AD572" i="67"/>
  <c r="AE572" i="67"/>
  <c r="AJ572" i="67"/>
  <c r="AK572" i="67"/>
  <c r="AL572" i="67"/>
  <c r="AM572" i="67"/>
  <c r="AN572" i="67"/>
  <c r="AO572" i="67"/>
  <c r="U573" i="67"/>
  <c r="W573" i="67"/>
  <c r="Y573" i="67"/>
  <c r="AA573" i="67"/>
  <c r="AC573" i="67"/>
  <c r="AD573" i="67"/>
  <c r="AE573" i="67"/>
  <c r="AJ573" i="67"/>
  <c r="AK573" i="67"/>
  <c r="AL573" i="67"/>
  <c r="AM573" i="67"/>
  <c r="AN573" i="67"/>
  <c r="AO573" i="67"/>
  <c r="U574" i="67"/>
  <c r="W574" i="67"/>
  <c r="Y574" i="67"/>
  <c r="AA574" i="67"/>
  <c r="AC574" i="67"/>
  <c r="AD574" i="67"/>
  <c r="AE574" i="67"/>
  <c r="AJ574" i="67"/>
  <c r="AK574" i="67"/>
  <c r="AL574" i="67"/>
  <c r="AM574" i="67"/>
  <c r="AN574" i="67"/>
  <c r="AO574" i="67"/>
  <c r="U575" i="67"/>
  <c r="W575" i="67"/>
  <c r="Y575" i="67"/>
  <c r="AA575" i="67"/>
  <c r="AC575" i="67"/>
  <c r="AD575" i="67"/>
  <c r="AE575" i="67"/>
  <c r="AJ575" i="67"/>
  <c r="AK575" i="67"/>
  <c r="AL575" i="67"/>
  <c r="AM575" i="67"/>
  <c r="AN575" i="67"/>
  <c r="AO575" i="67"/>
  <c r="U576" i="67"/>
  <c r="W576" i="67"/>
  <c r="Y576" i="67"/>
  <c r="AA576" i="67"/>
  <c r="AC576" i="67"/>
  <c r="AD576" i="67"/>
  <c r="AE576" i="67"/>
  <c r="AJ576" i="67"/>
  <c r="AK576" i="67"/>
  <c r="AL576" i="67"/>
  <c r="AM576" i="67"/>
  <c r="AN576" i="67"/>
  <c r="AO576" i="67"/>
  <c r="U577" i="67"/>
  <c r="W577" i="67"/>
  <c r="Y577" i="67"/>
  <c r="AA577" i="67"/>
  <c r="AC577" i="67"/>
  <c r="AD577" i="67"/>
  <c r="AE577" i="67"/>
  <c r="AJ577" i="67"/>
  <c r="AK577" i="67"/>
  <c r="AL577" i="67"/>
  <c r="AM577" i="67"/>
  <c r="AN577" i="67"/>
  <c r="AO577" i="67"/>
  <c r="U578" i="67"/>
  <c r="W578" i="67"/>
  <c r="Y578" i="67"/>
  <c r="AA578" i="67"/>
  <c r="AC578" i="67"/>
  <c r="AD578" i="67"/>
  <c r="AE578" i="67"/>
  <c r="AJ578" i="67"/>
  <c r="AK578" i="67"/>
  <c r="AL578" i="67"/>
  <c r="AM578" i="67"/>
  <c r="AN578" i="67"/>
  <c r="AO578" i="67"/>
  <c r="U579" i="67"/>
  <c r="W579" i="67"/>
  <c r="Y579" i="67"/>
  <c r="AA579" i="67"/>
  <c r="AC579" i="67"/>
  <c r="AD579" i="67"/>
  <c r="AE579" i="67"/>
  <c r="AJ579" i="67"/>
  <c r="AK579" i="67"/>
  <c r="AL579" i="67"/>
  <c r="AM579" i="67"/>
  <c r="AN579" i="67"/>
  <c r="AO579" i="67"/>
  <c r="U580" i="67"/>
  <c r="W580" i="67"/>
  <c r="Y580" i="67"/>
  <c r="AA580" i="67"/>
  <c r="AC580" i="67"/>
  <c r="AD580" i="67"/>
  <c r="AE580" i="67"/>
  <c r="AJ580" i="67"/>
  <c r="AL580" i="67"/>
  <c r="AM580" i="67"/>
  <c r="AN580" i="67"/>
  <c r="AO580" i="67"/>
  <c r="U581" i="67"/>
  <c r="W581" i="67"/>
  <c r="Y581" i="67"/>
  <c r="AA581" i="67"/>
  <c r="AC581" i="67"/>
  <c r="AD581" i="67"/>
  <c r="AE581" i="67"/>
  <c r="AJ581" i="67"/>
  <c r="AK581" i="67"/>
  <c r="AL581" i="67"/>
  <c r="AM581" i="67"/>
  <c r="AN581" i="67"/>
  <c r="AO581" i="67"/>
  <c r="U582" i="67"/>
  <c r="W582" i="67"/>
  <c r="Y582" i="67"/>
  <c r="AA582" i="67"/>
  <c r="AC582" i="67"/>
  <c r="AD582" i="67"/>
  <c r="AE582" i="67"/>
  <c r="AJ582" i="67"/>
  <c r="AK582" i="67"/>
  <c r="AL582" i="67"/>
  <c r="AM582" i="67"/>
  <c r="AN582" i="67"/>
  <c r="AO582" i="67"/>
  <c r="U583" i="67"/>
  <c r="W583" i="67"/>
  <c r="Y583" i="67"/>
  <c r="AA583" i="67"/>
  <c r="AC583" i="67"/>
  <c r="AD583" i="67"/>
  <c r="AE583" i="67"/>
  <c r="AJ583" i="67"/>
  <c r="AK583" i="67"/>
  <c r="AL583" i="67"/>
  <c r="AM583" i="67"/>
  <c r="AN583" i="67"/>
  <c r="AO583" i="67"/>
  <c r="U584" i="67"/>
  <c r="W584" i="67"/>
  <c r="Y584" i="67"/>
  <c r="AA584" i="67"/>
  <c r="AC584" i="67"/>
  <c r="AD584" i="67"/>
  <c r="AE584" i="67"/>
  <c r="AJ584" i="67"/>
  <c r="AK584" i="67"/>
  <c r="AL584" i="67"/>
  <c r="AM584" i="67"/>
  <c r="AN584" i="67"/>
  <c r="AO584" i="67"/>
  <c r="U585" i="67"/>
  <c r="W585" i="67"/>
  <c r="Y585" i="67"/>
  <c r="AA585" i="67"/>
  <c r="AC585" i="67"/>
  <c r="AD585" i="67"/>
  <c r="AE585" i="67"/>
  <c r="AJ585" i="67"/>
  <c r="AK585" i="67"/>
  <c r="AL585" i="67"/>
  <c r="AM585" i="67"/>
  <c r="AN585" i="67"/>
  <c r="AO585" i="67"/>
  <c r="U586" i="67"/>
  <c r="W586" i="67"/>
  <c r="Y586" i="67"/>
  <c r="AA586" i="67"/>
  <c r="AC586" i="67"/>
  <c r="AD586" i="67"/>
  <c r="AE586" i="67"/>
  <c r="AJ586" i="67"/>
  <c r="AK586" i="67"/>
  <c r="AL586" i="67"/>
  <c r="AM586" i="67"/>
  <c r="AN586" i="67"/>
  <c r="AO586" i="67"/>
  <c r="U587" i="67"/>
  <c r="W587" i="67"/>
  <c r="Y587" i="67"/>
  <c r="AA587" i="67"/>
  <c r="AC587" i="67"/>
  <c r="AD587" i="67"/>
  <c r="AE587" i="67"/>
  <c r="AJ587" i="67"/>
  <c r="AK587" i="67"/>
  <c r="AL587" i="67"/>
  <c r="AM587" i="67"/>
  <c r="AN587" i="67"/>
  <c r="AO587" i="67"/>
  <c r="U588" i="67"/>
  <c r="W588" i="67"/>
  <c r="Y588" i="67"/>
  <c r="AA588" i="67"/>
  <c r="AC588" i="67"/>
  <c r="AD588" i="67"/>
  <c r="AE588" i="67"/>
  <c r="AJ588" i="67"/>
  <c r="AK588" i="67"/>
  <c r="AL588" i="67"/>
  <c r="AM588" i="67"/>
  <c r="AN588" i="67"/>
  <c r="AO588" i="67"/>
  <c r="U589" i="67"/>
  <c r="W589" i="67"/>
  <c r="Y589" i="67"/>
  <c r="AA589" i="67"/>
  <c r="AC589" i="67"/>
  <c r="AD589" i="67"/>
  <c r="AE589" i="67"/>
  <c r="AJ589" i="67"/>
  <c r="AK589" i="67"/>
  <c r="AL589" i="67"/>
  <c r="AM589" i="67"/>
  <c r="AN589" i="67"/>
  <c r="AO589" i="67"/>
  <c r="U590" i="67"/>
  <c r="W590" i="67"/>
  <c r="Y590" i="67"/>
  <c r="AA590" i="67"/>
  <c r="AC590" i="67"/>
  <c r="AD590" i="67"/>
  <c r="AE590" i="67"/>
  <c r="AJ590" i="67"/>
  <c r="AK590" i="67"/>
  <c r="AL590" i="67"/>
  <c r="AM590" i="67"/>
  <c r="AN590" i="67"/>
  <c r="AO590" i="67"/>
  <c r="U591" i="67"/>
  <c r="W591" i="67"/>
  <c r="Y591" i="67"/>
  <c r="AA591" i="67"/>
  <c r="AC591" i="67"/>
  <c r="AD591" i="67"/>
  <c r="AE591" i="67"/>
  <c r="AJ591" i="67"/>
  <c r="AL591" i="67"/>
  <c r="AM591" i="67"/>
  <c r="AN591" i="67"/>
  <c r="AO591" i="67"/>
  <c r="U592" i="67"/>
  <c r="W592" i="67"/>
  <c r="Y592" i="67"/>
  <c r="AA592" i="67"/>
  <c r="AC592" i="67"/>
  <c r="AD592" i="67"/>
  <c r="AE592" i="67"/>
  <c r="AJ592" i="67"/>
  <c r="AK592" i="67"/>
  <c r="AL592" i="67"/>
  <c r="AM592" i="67"/>
  <c r="AN592" i="67"/>
  <c r="AO592" i="67"/>
  <c r="U593" i="67"/>
  <c r="W593" i="67"/>
  <c r="Y593" i="67"/>
  <c r="AA593" i="67"/>
  <c r="AC593" i="67"/>
  <c r="AD593" i="67"/>
  <c r="AE593" i="67"/>
  <c r="AJ593" i="67"/>
  <c r="AK593" i="67"/>
  <c r="AN593" i="67"/>
  <c r="AO593" i="67"/>
  <c r="U594" i="67"/>
  <c r="W594" i="67"/>
  <c r="Y594" i="67"/>
  <c r="AA594" i="67"/>
  <c r="AC594" i="67"/>
  <c r="AD594" i="67"/>
  <c r="AE594" i="67"/>
  <c r="AJ594" i="67"/>
  <c r="AK594" i="67"/>
  <c r="AL594" i="67"/>
  <c r="AM594" i="67"/>
  <c r="AN594" i="67"/>
  <c r="AO594" i="67"/>
  <c r="U595" i="67"/>
  <c r="W595" i="67"/>
  <c r="Y595" i="67"/>
  <c r="AA595" i="67"/>
  <c r="AC595" i="67"/>
  <c r="AD595" i="67"/>
  <c r="AE595" i="67"/>
  <c r="AJ595" i="67"/>
  <c r="AK595" i="67"/>
  <c r="AL595" i="67"/>
  <c r="AM595" i="67"/>
  <c r="AN595" i="67"/>
  <c r="AO595" i="67"/>
  <c r="U596" i="67"/>
  <c r="W596" i="67"/>
  <c r="Y596" i="67"/>
  <c r="AA596" i="67"/>
  <c r="AC596" i="67"/>
  <c r="AD596" i="67"/>
  <c r="AE596" i="67"/>
  <c r="AJ596" i="67"/>
  <c r="AK596" i="67"/>
  <c r="AL596" i="67"/>
  <c r="AM596" i="67"/>
  <c r="AN596" i="67"/>
  <c r="AO596" i="67"/>
  <c r="T597" i="67"/>
  <c r="U597" i="67"/>
  <c r="V597" i="67"/>
  <c r="W597" i="67"/>
  <c r="X597" i="67"/>
  <c r="Y597" i="67"/>
  <c r="Z597" i="67"/>
  <c r="AA597" i="67"/>
  <c r="AB597" i="67"/>
  <c r="AC597" i="67"/>
  <c r="AD597" i="67"/>
  <c r="AE597" i="67"/>
  <c r="AJ597" i="67"/>
  <c r="AK597" i="67"/>
  <c r="AL597" i="67"/>
  <c r="AM597" i="67"/>
  <c r="AN597" i="67"/>
  <c r="AO597" i="67"/>
  <c r="D598" i="67"/>
  <c r="G601" i="67"/>
  <c r="T601" i="67"/>
  <c r="V601" i="67"/>
  <c r="X601" i="67"/>
  <c r="Z601" i="67"/>
  <c r="AB601" i="67"/>
  <c r="Q601" i="67"/>
  <c r="U601" i="67"/>
  <c r="W601" i="67"/>
  <c r="Y601" i="67"/>
  <c r="AA601" i="67"/>
  <c r="AC601" i="67"/>
  <c r="AE601" i="67"/>
  <c r="R601" i="67"/>
  <c r="D602" i="67"/>
  <c r="F602" i="67"/>
  <c r="G602" i="67"/>
  <c r="AD609" i="67"/>
  <c r="AD610" i="67"/>
  <c r="AD611" i="67"/>
  <c r="AD612" i="67"/>
  <c r="AD613" i="67"/>
  <c r="AD614" i="67"/>
  <c r="AD615" i="67"/>
  <c r="AD616" i="67"/>
  <c r="AD617" i="67"/>
  <c r="AD618" i="67"/>
  <c r="AD619" i="67"/>
  <c r="AD620" i="67"/>
  <c r="AD621" i="67"/>
  <c r="AD622" i="67"/>
  <c r="AD623" i="67"/>
  <c r="AD624" i="67"/>
  <c r="AD625" i="67"/>
  <c r="AD626" i="67"/>
  <c r="AD627" i="67"/>
  <c r="AD628" i="67"/>
  <c r="AD629" i="67"/>
  <c r="AD630" i="67"/>
  <c r="AD631" i="67"/>
  <c r="AD632" i="67"/>
  <c r="AD633" i="67"/>
  <c r="AD634" i="67"/>
  <c r="AD635" i="67"/>
  <c r="AD636" i="67"/>
  <c r="AD637" i="67"/>
  <c r="AD638" i="67"/>
  <c r="AD639" i="67"/>
  <c r="AD640" i="67"/>
  <c r="AD641" i="67"/>
  <c r="AD642" i="67"/>
  <c r="AD643" i="67"/>
  <c r="AD644" i="67"/>
  <c r="AD645" i="67"/>
  <c r="AD646" i="67"/>
  <c r="AD647" i="67"/>
  <c r="AD648" i="67"/>
  <c r="AD649" i="67"/>
  <c r="AD650" i="67"/>
  <c r="AD651" i="67"/>
  <c r="AD652" i="67"/>
  <c r="AD653" i="67"/>
  <c r="AD654" i="67"/>
  <c r="AD655" i="67"/>
  <c r="AD656" i="67"/>
  <c r="AD657" i="67"/>
  <c r="AD658" i="67"/>
  <c r="T659" i="67"/>
  <c r="V659" i="67"/>
  <c r="X659" i="67"/>
  <c r="Z659" i="67"/>
  <c r="AB659" i="67"/>
  <c r="AD659" i="67"/>
  <c r="AE662" i="67"/>
  <c r="T665" i="67"/>
  <c r="U665" i="67"/>
  <c r="V665" i="67"/>
  <c r="W665" i="67"/>
  <c r="X665" i="67"/>
  <c r="Y665" i="67"/>
  <c r="Z665" i="67"/>
  <c r="AA665" i="67"/>
  <c r="AB665" i="67"/>
  <c r="AC665" i="67"/>
  <c r="T666" i="67"/>
  <c r="U666" i="67"/>
  <c r="V666" i="67"/>
  <c r="W666" i="67"/>
  <c r="X666" i="67"/>
  <c r="Y666" i="67"/>
  <c r="Z666" i="67"/>
  <c r="AA666" i="67"/>
  <c r="AB666" i="67"/>
  <c r="AC666" i="67"/>
  <c r="T667" i="67"/>
  <c r="U667" i="67"/>
  <c r="V667" i="67"/>
  <c r="W667" i="67"/>
  <c r="X667" i="67"/>
  <c r="Y667" i="67"/>
  <c r="Z667" i="67"/>
  <c r="AA667" i="67"/>
  <c r="AB667" i="67"/>
  <c r="AC667" i="67"/>
  <c r="T668" i="67"/>
  <c r="U668" i="67"/>
  <c r="V668" i="67"/>
  <c r="W668" i="67"/>
  <c r="X668" i="67"/>
  <c r="Y668" i="67"/>
  <c r="Z668" i="67"/>
  <c r="AA668" i="67"/>
  <c r="AB668" i="67"/>
  <c r="AC668" i="67"/>
  <c r="T669" i="67"/>
  <c r="U669" i="67"/>
  <c r="V669" i="67"/>
  <c r="W669" i="67"/>
  <c r="X669" i="67"/>
  <c r="Y669" i="67"/>
  <c r="Z669" i="67"/>
  <c r="AA669" i="67"/>
  <c r="AB669" i="67"/>
  <c r="AC669" i="67"/>
  <c r="T670" i="67"/>
  <c r="U670" i="67"/>
  <c r="V670" i="67"/>
  <c r="W670" i="67"/>
  <c r="X670" i="67"/>
  <c r="Y670" i="67"/>
  <c r="Z670" i="67"/>
  <c r="AA670" i="67"/>
  <c r="AB670" i="67"/>
  <c r="AC670" i="67"/>
  <c r="T671" i="67"/>
  <c r="U671" i="67"/>
  <c r="V671" i="67"/>
  <c r="W671" i="67"/>
  <c r="X671" i="67"/>
  <c r="Y671" i="67"/>
  <c r="Z671" i="67"/>
  <c r="AA671" i="67"/>
  <c r="AB671" i="67"/>
  <c r="AC671" i="67"/>
  <c r="T672" i="67"/>
  <c r="U672" i="67"/>
  <c r="V672" i="67"/>
  <c r="W672" i="67"/>
  <c r="X672" i="67"/>
  <c r="Y672" i="67"/>
  <c r="Z672" i="67"/>
  <c r="AA672" i="67"/>
  <c r="AB672" i="67"/>
  <c r="AC672" i="67"/>
  <c r="T673" i="67"/>
  <c r="U673" i="67"/>
  <c r="V673" i="67"/>
  <c r="W673" i="67"/>
  <c r="X673" i="67"/>
  <c r="Y673" i="67"/>
  <c r="Z673" i="67"/>
  <c r="AA673" i="67"/>
  <c r="AB673" i="67"/>
  <c r="AC673" i="67"/>
  <c r="T674" i="67"/>
  <c r="U674" i="67"/>
  <c r="V674" i="67"/>
  <c r="W674" i="67"/>
  <c r="X674" i="67"/>
  <c r="Y674" i="67"/>
  <c r="Z674" i="67"/>
  <c r="AA674" i="67"/>
  <c r="AB674" i="67"/>
  <c r="AC674" i="67"/>
  <c r="T675" i="67"/>
  <c r="U675" i="67"/>
  <c r="V675" i="67"/>
  <c r="W675" i="67"/>
  <c r="X675" i="67"/>
  <c r="Y675" i="67"/>
  <c r="Z675" i="67"/>
  <c r="AA675" i="67"/>
  <c r="AB675" i="67"/>
  <c r="AC675" i="67"/>
  <c r="T676" i="67"/>
  <c r="U676" i="67"/>
  <c r="V676" i="67"/>
  <c r="W676" i="67"/>
  <c r="X676" i="67"/>
  <c r="Y676" i="67"/>
  <c r="Z676" i="67"/>
  <c r="AA676" i="67"/>
  <c r="AB676" i="67"/>
  <c r="AC676" i="67"/>
  <c r="T677" i="67"/>
  <c r="U677" i="67"/>
  <c r="V677" i="67"/>
  <c r="W677" i="67"/>
  <c r="X677" i="67"/>
  <c r="Y677" i="67"/>
  <c r="Z677" i="67"/>
  <c r="AA677" i="67"/>
  <c r="AB677" i="67"/>
  <c r="AC677" i="67"/>
  <c r="T678" i="67"/>
  <c r="U678" i="67"/>
  <c r="V678" i="67"/>
  <c r="W678" i="67"/>
  <c r="X678" i="67"/>
  <c r="Y678" i="67"/>
  <c r="Z678" i="67"/>
  <c r="AA678" i="67"/>
  <c r="AB678" i="67"/>
  <c r="AC678" i="67"/>
  <c r="T679" i="67"/>
  <c r="U679" i="67"/>
  <c r="V679" i="67"/>
  <c r="W679" i="67"/>
  <c r="X679" i="67"/>
  <c r="Y679" i="67"/>
  <c r="Z679" i="67"/>
  <c r="AA679" i="67"/>
  <c r="AB679" i="67"/>
  <c r="AC679" i="67"/>
  <c r="T680" i="67"/>
  <c r="U680" i="67"/>
  <c r="V680" i="67"/>
  <c r="W680" i="67"/>
  <c r="X680" i="67"/>
  <c r="Y680" i="67"/>
  <c r="Z680" i="67"/>
  <c r="AA680" i="67"/>
  <c r="AB680" i="67"/>
  <c r="AC680" i="67"/>
  <c r="T681" i="67"/>
  <c r="U681" i="67"/>
  <c r="V681" i="67"/>
  <c r="W681" i="67"/>
  <c r="X681" i="67"/>
  <c r="Y681" i="67"/>
  <c r="Z681" i="67"/>
  <c r="AA681" i="67"/>
  <c r="AB681" i="67"/>
  <c r="AC681" i="67"/>
  <c r="T682" i="67"/>
  <c r="U682" i="67"/>
  <c r="V682" i="67"/>
  <c r="W682" i="67"/>
  <c r="X682" i="67"/>
  <c r="Y682" i="67"/>
  <c r="Z682" i="67"/>
  <c r="AA682" i="67"/>
  <c r="AB682" i="67"/>
  <c r="AC682" i="67"/>
  <c r="T683" i="67"/>
  <c r="U683" i="67"/>
  <c r="V683" i="67"/>
  <c r="W683" i="67"/>
  <c r="X683" i="67"/>
  <c r="Y683" i="67"/>
  <c r="Z683" i="67"/>
  <c r="AA683" i="67"/>
  <c r="AB683" i="67"/>
  <c r="AC683" i="67"/>
  <c r="T684" i="67"/>
  <c r="U684" i="67"/>
  <c r="V684" i="67"/>
  <c r="W684" i="67"/>
  <c r="X684" i="67"/>
  <c r="Y684" i="67"/>
  <c r="Z684" i="67"/>
  <c r="AA684" i="67"/>
  <c r="AB684" i="67"/>
  <c r="AC684" i="67"/>
  <c r="T685" i="67"/>
  <c r="U685" i="67"/>
  <c r="V685" i="67"/>
  <c r="W685" i="67"/>
  <c r="X685" i="67"/>
  <c r="Y685" i="67"/>
  <c r="Z685" i="67"/>
  <c r="AA685" i="67"/>
  <c r="AB685" i="67"/>
  <c r="AC685" i="67"/>
  <c r="T686" i="67"/>
  <c r="U686" i="67"/>
  <c r="V686" i="67"/>
  <c r="W686" i="67"/>
  <c r="X686" i="67"/>
  <c r="Y686" i="67"/>
  <c r="Z686" i="67"/>
  <c r="AA686" i="67"/>
  <c r="AB686" i="67"/>
  <c r="AC686" i="67"/>
  <c r="T687" i="67"/>
  <c r="U687" i="67"/>
  <c r="V687" i="67"/>
  <c r="W687" i="67"/>
  <c r="X687" i="67"/>
  <c r="Y687" i="67"/>
  <c r="Z687" i="67"/>
  <c r="AA687" i="67"/>
  <c r="AB687" i="67"/>
  <c r="AC687" i="67"/>
  <c r="T688" i="67"/>
  <c r="U688" i="67"/>
  <c r="V688" i="67"/>
  <c r="W688" i="67"/>
  <c r="X688" i="67"/>
  <c r="Y688" i="67"/>
  <c r="Z688" i="67"/>
  <c r="AA688" i="67"/>
  <c r="AB688" i="67"/>
  <c r="AC688" i="67"/>
  <c r="T689" i="67"/>
  <c r="U689" i="67"/>
  <c r="V689" i="67"/>
  <c r="W689" i="67"/>
  <c r="X689" i="67"/>
  <c r="Y689" i="67"/>
  <c r="Z689" i="67"/>
  <c r="AA689" i="67"/>
  <c r="AB689" i="67"/>
  <c r="AC689" i="67"/>
  <c r="T690" i="67"/>
  <c r="U690" i="67"/>
  <c r="V690" i="67"/>
  <c r="W690" i="67"/>
  <c r="X690" i="67"/>
  <c r="Y690" i="67"/>
  <c r="Z690" i="67"/>
  <c r="AA690" i="67"/>
  <c r="AB690" i="67"/>
  <c r="AC690" i="67"/>
  <c r="T691" i="67"/>
  <c r="U691" i="67"/>
  <c r="V691" i="67"/>
  <c r="W691" i="67"/>
  <c r="X691" i="67"/>
  <c r="Y691" i="67"/>
  <c r="Z691" i="67"/>
  <c r="AA691" i="67"/>
  <c r="AB691" i="67"/>
  <c r="AC691" i="67"/>
  <c r="T692" i="67"/>
  <c r="U692" i="67"/>
  <c r="V692" i="67"/>
  <c r="W692" i="67"/>
  <c r="X692" i="67"/>
  <c r="Y692" i="67"/>
  <c r="Z692" i="67"/>
  <c r="AA692" i="67"/>
  <c r="AB692" i="67"/>
  <c r="AC692" i="67"/>
  <c r="T693" i="67"/>
  <c r="U693" i="67"/>
  <c r="V693" i="67"/>
  <c r="W693" i="67"/>
  <c r="X693" i="67"/>
  <c r="Y693" i="67"/>
  <c r="Z693" i="67"/>
  <c r="AA693" i="67"/>
  <c r="AB693" i="67"/>
  <c r="AC693" i="67"/>
  <c r="T694" i="67"/>
  <c r="U694" i="67"/>
  <c r="V694" i="67"/>
  <c r="W694" i="67"/>
  <c r="X694" i="67"/>
  <c r="Y694" i="67"/>
  <c r="Z694" i="67"/>
  <c r="AA694" i="67"/>
  <c r="AB694" i="67"/>
  <c r="AC694" i="67"/>
  <c r="T695" i="67"/>
  <c r="U695" i="67"/>
  <c r="V695" i="67"/>
  <c r="W695" i="67"/>
  <c r="X695" i="67"/>
  <c r="Y695" i="67"/>
  <c r="Z695" i="67"/>
  <c r="AA695" i="67"/>
  <c r="AB695" i="67"/>
  <c r="AC695" i="67"/>
  <c r="T696" i="67"/>
  <c r="U696" i="67"/>
  <c r="V696" i="67"/>
  <c r="W696" i="67"/>
  <c r="X696" i="67"/>
  <c r="Y696" i="67"/>
  <c r="Z696" i="67"/>
  <c r="AA696" i="67"/>
  <c r="AB696" i="67"/>
  <c r="AC696" i="67"/>
  <c r="T697" i="67"/>
  <c r="U697" i="67"/>
  <c r="V697" i="67"/>
  <c r="W697" i="67"/>
  <c r="X697" i="67"/>
  <c r="Y697" i="67"/>
  <c r="Z697" i="67"/>
  <c r="AA697" i="67"/>
  <c r="AB697" i="67"/>
  <c r="AC697" i="67"/>
  <c r="T698" i="67"/>
  <c r="U698" i="67"/>
  <c r="V698" i="67"/>
  <c r="W698" i="67"/>
  <c r="X698" i="67"/>
  <c r="Y698" i="67"/>
  <c r="Z698" i="67"/>
  <c r="AA698" i="67"/>
  <c r="AB698" i="67"/>
  <c r="AC698" i="67"/>
  <c r="T699" i="67"/>
  <c r="U699" i="67"/>
  <c r="V699" i="67"/>
  <c r="W699" i="67"/>
  <c r="X699" i="67"/>
  <c r="Y699" i="67"/>
  <c r="Z699" i="67"/>
  <c r="AA699" i="67"/>
  <c r="AB699" i="67"/>
  <c r="AC699" i="67"/>
  <c r="T700" i="67"/>
  <c r="U700" i="67"/>
  <c r="V700" i="67"/>
  <c r="W700" i="67"/>
  <c r="X700" i="67"/>
  <c r="Y700" i="67"/>
  <c r="Z700" i="67"/>
  <c r="AA700" i="67"/>
  <c r="AB700" i="67"/>
  <c r="AC700" i="67"/>
  <c r="T701" i="67"/>
  <c r="U701" i="67"/>
  <c r="V701" i="67"/>
  <c r="W701" i="67"/>
  <c r="X701" i="67"/>
  <c r="Y701" i="67"/>
  <c r="Z701" i="67"/>
  <c r="AA701" i="67"/>
  <c r="AB701" i="67"/>
  <c r="AC701" i="67"/>
  <c r="T702" i="67"/>
  <c r="U702" i="67"/>
  <c r="V702" i="67"/>
  <c r="W702" i="67"/>
  <c r="X702" i="67"/>
  <c r="Y702" i="67"/>
  <c r="Z702" i="67"/>
  <c r="AA702" i="67"/>
  <c r="AB702" i="67"/>
  <c r="AC702" i="67"/>
  <c r="T703" i="67"/>
  <c r="U703" i="67"/>
  <c r="V703" i="67"/>
  <c r="W703" i="67"/>
  <c r="X703" i="67"/>
  <c r="Y703" i="67"/>
  <c r="Z703" i="67"/>
  <c r="AA703" i="67"/>
  <c r="AB703" i="67"/>
  <c r="AC703" i="67"/>
  <c r="T704" i="67"/>
  <c r="U704" i="67"/>
  <c r="V704" i="67"/>
  <c r="W704" i="67"/>
  <c r="X704" i="67"/>
  <c r="Y704" i="67"/>
  <c r="Z704" i="67"/>
  <c r="AA704" i="67"/>
  <c r="AB704" i="67"/>
  <c r="AC704" i="67"/>
  <c r="T705" i="67"/>
  <c r="U705" i="67"/>
  <c r="V705" i="67"/>
  <c r="W705" i="67"/>
  <c r="X705" i="67"/>
  <c r="Y705" i="67"/>
  <c r="Z705" i="67"/>
  <c r="AA705" i="67"/>
  <c r="AB705" i="67"/>
  <c r="AC705" i="67"/>
  <c r="T706" i="67"/>
  <c r="U706" i="67"/>
  <c r="V706" i="67"/>
  <c r="W706" i="67"/>
  <c r="X706" i="67"/>
  <c r="Y706" i="67"/>
  <c r="Z706" i="67"/>
  <c r="AA706" i="67"/>
  <c r="AB706" i="67"/>
  <c r="AC706" i="67"/>
  <c r="T707" i="67"/>
  <c r="U707" i="67"/>
  <c r="V707" i="67"/>
  <c r="W707" i="67"/>
  <c r="X707" i="67"/>
  <c r="Y707" i="67"/>
  <c r="Z707" i="67"/>
  <c r="AA707" i="67"/>
  <c r="AB707" i="67"/>
  <c r="AC707" i="67"/>
  <c r="T708" i="67"/>
  <c r="U708" i="67"/>
  <c r="V708" i="67"/>
  <c r="W708" i="67"/>
  <c r="X708" i="67"/>
  <c r="Y708" i="67"/>
  <c r="Z708" i="67"/>
  <c r="AA708" i="67"/>
  <c r="AB708" i="67"/>
  <c r="AC708" i="67"/>
  <c r="T709" i="67"/>
  <c r="U709" i="67"/>
  <c r="V709" i="67"/>
  <c r="W709" i="67"/>
  <c r="X709" i="67"/>
  <c r="Y709" i="67"/>
  <c r="Z709" i="67"/>
  <c r="AA709" i="67"/>
  <c r="AB709" i="67"/>
  <c r="AC709" i="67"/>
  <c r="T710" i="67"/>
  <c r="U710" i="67"/>
  <c r="V710" i="67"/>
  <c r="W710" i="67"/>
  <c r="X710" i="67"/>
  <c r="Y710" i="67"/>
  <c r="Z710" i="67"/>
  <c r="AA710" i="67"/>
  <c r="AB710" i="67"/>
  <c r="AC710" i="67"/>
  <c r="T711" i="67"/>
  <c r="U711" i="67"/>
  <c r="V711" i="67"/>
  <c r="W711" i="67"/>
  <c r="X711" i="67"/>
  <c r="Y711" i="67"/>
  <c r="Z711" i="67"/>
  <c r="AA711" i="67"/>
  <c r="AB711" i="67"/>
  <c r="AC711" i="67"/>
  <c r="T712" i="67"/>
  <c r="U712" i="67"/>
  <c r="V712" i="67"/>
  <c r="W712" i="67"/>
  <c r="X712" i="67"/>
  <c r="Y712" i="67"/>
  <c r="Z712" i="67"/>
  <c r="AA712" i="67"/>
  <c r="AB712" i="67"/>
  <c r="AC712" i="67"/>
  <c r="T713" i="67"/>
  <c r="U713" i="67"/>
  <c r="V713" i="67"/>
  <c r="W713" i="67"/>
  <c r="X713" i="67"/>
  <c r="Y713" i="67"/>
  <c r="Z713" i="67"/>
  <c r="AA713" i="67"/>
  <c r="AB713" i="67"/>
  <c r="AC713" i="67"/>
  <c r="T714" i="67"/>
  <c r="U714" i="67"/>
  <c r="V714" i="67"/>
  <c r="W714" i="67"/>
  <c r="X714" i="67"/>
  <c r="Y714" i="67"/>
  <c r="Z714" i="67"/>
  <c r="AA714" i="67"/>
  <c r="AB714" i="67"/>
  <c r="AC714" i="67"/>
  <c r="T715" i="67"/>
  <c r="V715" i="67"/>
  <c r="X715" i="67"/>
  <c r="Z715" i="67"/>
  <c r="AB715" i="67"/>
  <c r="AD715" i="67"/>
  <c r="O715" i="67"/>
  <c r="U715" i="67"/>
  <c r="W715" i="67"/>
  <c r="Y715" i="67"/>
  <c r="AA715" i="67"/>
  <c r="AC715" i="67"/>
  <c r="AE715" i="67"/>
  <c r="T718" i="67"/>
  <c r="V718" i="67"/>
  <c r="X718" i="67"/>
  <c r="Z718" i="67"/>
  <c r="AB718" i="67"/>
  <c r="AD718" i="67"/>
  <c r="O718" i="67"/>
  <c r="O721" i="67"/>
  <c r="G10" i="7"/>
  <c r="K10" i="7"/>
  <c r="O10" i="7"/>
  <c r="S10" i="7"/>
  <c r="W10" i="7"/>
  <c r="G11" i="7"/>
  <c r="K11" i="7"/>
  <c r="O11" i="7"/>
  <c r="S11" i="7"/>
  <c r="W11" i="7"/>
  <c r="G12" i="7"/>
  <c r="K12" i="7"/>
  <c r="G13" i="7"/>
  <c r="K13" i="7"/>
  <c r="O13" i="7"/>
  <c r="S13" i="7"/>
  <c r="W13" i="7"/>
  <c r="AA13" i="7"/>
  <c r="G14" i="7"/>
  <c r="K14" i="7"/>
  <c r="O14" i="7"/>
  <c r="S14" i="7"/>
  <c r="W14" i="7"/>
  <c r="AA14" i="7"/>
  <c r="G15" i="7"/>
  <c r="K15" i="7"/>
  <c r="O15" i="7"/>
  <c r="S15" i="7"/>
  <c r="W15" i="7"/>
  <c r="AA15" i="7"/>
  <c r="G16" i="7"/>
  <c r="K16" i="7"/>
  <c r="O16" i="7"/>
  <c r="S16" i="7"/>
  <c r="W16" i="7"/>
  <c r="AA16" i="7"/>
  <c r="G17" i="7"/>
  <c r="K17" i="7"/>
  <c r="O17" i="7"/>
  <c r="S17" i="7"/>
  <c r="W17" i="7"/>
  <c r="AA17" i="7"/>
  <c r="G18" i="7"/>
  <c r="K18" i="7"/>
  <c r="O18" i="7"/>
  <c r="S18" i="7"/>
  <c r="W18" i="7"/>
  <c r="AA18" i="7"/>
  <c r="G19" i="7"/>
  <c r="K19" i="7"/>
  <c r="O19" i="7"/>
  <c r="S19" i="7"/>
  <c r="W19" i="7"/>
  <c r="AA19" i="7"/>
  <c r="G20" i="7"/>
  <c r="K20" i="7"/>
  <c r="O20" i="7"/>
  <c r="S20" i="7"/>
  <c r="W20" i="7"/>
  <c r="G21" i="7"/>
  <c r="K21" i="7"/>
  <c r="O21" i="7"/>
  <c r="S21" i="7"/>
  <c r="W21" i="7"/>
  <c r="AA21" i="7"/>
  <c r="G22" i="7"/>
  <c r="K22" i="7"/>
  <c r="O22" i="7"/>
  <c r="S22" i="7"/>
  <c r="W22" i="7"/>
  <c r="G23" i="7"/>
  <c r="K23" i="7"/>
  <c r="O23" i="7"/>
  <c r="S23" i="7"/>
  <c r="W23" i="7"/>
  <c r="AA23" i="7"/>
  <c r="G24" i="7"/>
  <c r="K24" i="7"/>
  <c r="O24" i="7"/>
  <c r="S24" i="7"/>
  <c r="W24" i="7"/>
  <c r="AA24" i="7"/>
  <c r="G25" i="7"/>
  <c r="K25" i="7"/>
  <c r="O25" i="7"/>
  <c r="S25" i="7"/>
  <c r="W25" i="7"/>
  <c r="AA25" i="7"/>
  <c r="G26" i="7"/>
  <c r="K26" i="7"/>
  <c r="O26" i="7"/>
  <c r="S26" i="7"/>
  <c r="W26" i="7"/>
  <c r="AA26" i="7"/>
  <c r="G27" i="7"/>
  <c r="K27" i="7"/>
  <c r="O27" i="7"/>
  <c r="S27" i="7"/>
  <c r="W27" i="7"/>
  <c r="G28" i="7"/>
  <c r="K28" i="7"/>
  <c r="O28" i="7"/>
  <c r="S28" i="7"/>
  <c r="W28" i="7"/>
  <c r="AA28" i="7"/>
  <c r="G29" i="7"/>
  <c r="K29" i="7"/>
  <c r="O29" i="7"/>
  <c r="S29" i="7"/>
  <c r="W29" i="7"/>
  <c r="AA29" i="7"/>
  <c r="G30" i="7"/>
  <c r="K30" i="7"/>
  <c r="O30" i="7"/>
  <c r="S30" i="7"/>
  <c r="W30" i="7"/>
  <c r="AA30" i="7"/>
  <c r="G31" i="7"/>
  <c r="K31" i="7"/>
  <c r="O31" i="7"/>
  <c r="S31" i="7"/>
  <c r="W31" i="7"/>
  <c r="AA31" i="7"/>
  <c r="G32" i="7"/>
  <c r="K32" i="7"/>
  <c r="O32" i="7"/>
  <c r="S32" i="7"/>
  <c r="AA32" i="7"/>
  <c r="G33" i="7"/>
  <c r="K33" i="7"/>
  <c r="O33" i="7"/>
  <c r="S33" i="7"/>
  <c r="W33" i="7"/>
  <c r="AA33" i="7"/>
  <c r="G34" i="7"/>
  <c r="K34" i="7"/>
  <c r="O34" i="7"/>
  <c r="S34" i="7"/>
  <c r="W34" i="7"/>
  <c r="AA34" i="7"/>
  <c r="G35" i="7"/>
  <c r="K35" i="7"/>
  <c r="O35" i="7"/>
  <c r="S35" i="7"/>
  <c r="W35" i="7"/>
  <c r="G36" i="7"/>
  <c r="K36" i="7"/>
  <c r="O36" i="7"/>
  <c r="S36" i="7"/>
  <c r="W36" i="7"/>
  <c r="AA36" i="7"/>
  <c r="G37" i="7"/>
  <c r="K37" i="7"/>
  <c r="O37" i="7"/>
  <c r="S37" i="7"/>
  <c r="W37" i="7"/>
  <c r="G38" i="7"/>
  <c r="K38" i="7"/>
  <c r="O38" i="7"/>
  <c r="S38" i="7"/>
  <c r="W38" i="7"/>
  <c r="AA38" i="7"/>
  <c r="G39" i="7"/>
  <c r="K39" i="7"/>
  <c r="O39" i="7"/>
  <c r="S39" i="7"/>
  <c r="W39" i="7"/>
  <c r="AA39" i="7"/>
  <c r="G40" i="7"/>
  <c r="K40" i="7"/>
  <c r="O40" i="7"/>
  <c r="S40" i="7"/>
  <c r="W40" i="7"/>
  <c r="AA40" i="7"/>
  <c r="G41" i="7"/>
  <c r="K41" i="7"/>
  <c r="O41" i="7"/>
  <c r="S41" i="7"/>
  <c r="W41" i="7"/>
  <c r="AA41" i="7"/>
  <c r="G42" i="7"/>
  <c r="K42" i="7"/>
  <c r="O42" i="7"/>
  <c r="S42" i="7"/>
  <c r="W42" i="7"/>
  <c r="AA42" i="7"/>
  <c r="G43" i="7"/>
  <c r="K43" i="7"/>
  <c r="O43" i="7"/>
  <c r="S43" i="7"/>
  <c r="W43" i="7"/>
  <c r="AA43" i="7"/>
  <c r="G44" i="7"/>
  <c r="K44" i="7"/>
  <c r="O44" i="7"/>
  <c r="S44" i="7"/>
  <c r="W44" i="7"/>
  <c r="AA44" i="7"/>
  <c r="G45" i="7"/>
  <c r="K45" i="7"/>
  <c r="O45" i="7"/>
  <c r="S45" i="7"/>
  <c r="W45" i="7"/>
  <c r="AA45" i="7"/>
  <c r="G46" i="7"/>
  <c r="K46" i="7"/>
  <c r="O46" i="7"/>
  <c r="S46" i="7"/>
  <c r="W46" i="7"/>
  <c r="AA46" i="7"/>
  <c r="G47" i="7"/>
  <c r="K47" i="7"/>
  <c r="O47" i="7"/>
  <c r="S47" i="7"/>
  <c r="W47" i="7"/>
  <c r="G48" i="7"/>
  <c r="K48" i="7"/>
  <c r="O48" i="7"/>
  <c r="S48" i="7"/>
  <c r="W48" i="7"/>
  <c r="G49" i="7"/>
  <c r="K49" i="7"/>
  <c r="O49" i="7"/>
  <c r="S49" i="7"/>
  <c r="W49" i="7"/>
  <c r="AA49" i="7"/>
  <c r="G50" i="7"/>
  <c r="K50" i="7"/>
  <c r="O50" i="7"/>
  <c r="S50" i="7"/>
  <c r="W50" i="7"/>
  <c r="AA50" i="7"/>
  <c r="G51" i="7"/>
  <c r="K51" i="7"/>
  <c r="O51" i="7"/>
  <c r="S51" i="7"/>
  <c r="W51" i="7"/>
  <c r="AA51" i="7"/>
  <c r="G52" i="7"/>
  <c r="K52" i="7"/>
  <c r="O52" i="7"/>
  <c r="S52" i="7"/>
  <c r="W52" i="7"/>
  <c r="AA52" i="7"/>
  <c r="G53" i="7"/>
  <c r="K53" i="7"/>
  <c r="O53" i="7"/>
  <c r="S53" i="7"/>
  <c r="W53" i="7"/>
  <c r="AA53" i="7"/>
  <c r="G54" i="7"/>
  <c r="K54" i="7"/>
  <c r="O54" i="7"/>
  <c r="S54" i="7"/>
  <c r="W54" i="7"/>
  <c r="AA54" i="7"/>
  <c r="G55" i="7"/>
  <c r="K55" i="7"/>
  <c r="O55" i="7"/>
  <c r="S55" i="7"/>
  <c r="W55" i="7"/>
  <c r="AA55" i="7"/>
  <c r="G56" i="7"/>
  <c r="K56" i="7"/>
  <c r="O56" i="7"/>
  <c r="S56" i="7"/>
  <c r="W56" i="7"/>
  <c r="AA56" i="7"/>
  <c r="G57" i="7"/>
  <c r="K57" i="7"/>
  <c r="O57" i="7"/>
  <c r="S57" i="7"/>
  <c r="W57" i="7"/>
  <c r="AA57" i="7"/>
  <c r="G58" i="7"/>
  <c r="K58" i="7"/>
  <c r="O58" i="7"/>
  <c r="S58" i="7"/>
  <c r="W58" i="7"/>
  <c r="AA58" i="7"/>
  <c r="E59" i="7"/>
  <c r="F59" i="7"/>
  <c r="G59" i="7"/>
  <c r="I59" i="7"/>
  <c r="J59" i="7"/>
  <c r="K59" i="7"/>
  <c r="M59" i="7"/>
  <c r="N59" i="7"/>
  <c r="O59" i="7"/>
  <c r="Q59" i="7"/>
  <c r="R59" i="7"/>
  <c r="S59" i="7"/>
  <c r="U59" i="7"/>
  <c r="V59" i="7"/>
  <c r="W59" i="7"/>
  <c r="Y59" i="7"/>
  <c r="Z59" i="7"/>
  <c r="AA59" i="7"/>
  <c r="K60" i="7"/>
  <c r="O60" i="7"/>
  <c r="S60" i="7"/>
  <c r="W60" i="7"/>
  <c r="AA60" i="7"/>
  <c r="G62" i="7"/>
  <c r="K62" i="7"/>
  <c r="O62" i="7"/>
  <c r="S62" i="7"/>
  <c r="W62" i="7"/>
  <c r="AA62" i="7"/>
  <c r="G63" i="7"/>
  <c r="K63" i="7"/>
  <c r="O63" i="7"/>
  <c r="S63" i="7"/>
  <c r="AA63" i="7"/>
  <c r="G64" i="7"/>
  <c r="K64" i="7"/>
  <c r="O64" i="7"/>
  <c r="S64" i="7"/>
  <c r="W64" i="7"/>
  <c r="AA64" i="7"/>
  <c r="G65" i="7"/>
  <c r="K65" i="7"/>
  <c r="O65" i="7"/>
  <c r="S65" i="7"/>
  <c r="W65" i="7"/>
  <c r="E66" i="7"/>
  <c r="F66" i="7"/>
  <c r="G66" i="7"/>
  <c r="I66" i="7"/>
  <c r="J66" i="7"/>
  <c r="K66" i="7"/>
  <c r="M66" i="7"/>
  <c r="N66" i="7"/>
  <c r="O66" i="7"/>
  <c r="Q66" i="7"/>
  <c r="R66" i="7"/>
  <c r="S66" i="7"/>
  <c r="U66" i="7"/>
  <c r="V66" i="7"/>
  <c r="W66" i="7"/>
  <c r="Y66" i="7"/>
  <c r="Z66" i="7"/>
  <c r="AA66" i="7"/>
  <c r="G68" i="7"/>
  <c r="K68" i="7"/>
  <c r="O68" i="7"/>
  <c r="S68" i="7"/>
  <c r="W68" i="7"/>
  <c r="AA68" i="7"/>
  <c r="G69" i="7"/>
  <c r="K69" i="7"/>
  <c r="O69" i="7"/>
  <c r="S69" i="7"/>
  <c r="W69" i="7"/>
  <c r="G70" i="7"/>
  <c r="K70" i="7"/>
  <c r="O70" i="7"/>
  <c r="S70" i="7"/>
  <c r="W70" i="7"/>
  <c r="G71" i="7"/>
  <c r="K71" i="7"/>
  <c r="O71" i="7"/>
  <c r="S71" i="7"/>
  <c r="G72" i="7"/>
  <c r="K72" i="7"/>
  <c r="O72" i="7"/>
  <c r="S72" i="7"/>
  <c r="W72" i="7"/>
  <c r="G73" i="7"/>
  <c r="K73" i="7"/>
  <c r="O73" i="7"/>
  <c r="S73" i="7"/>
  <c r="W73" i="7"/>
  <c r="AA73" i="7"/>
  <c r="G74" i="7"/>
  <c r="K74" i="7"/>
  <c r="O74" i="7"/>
  <c r="S74" i="7"/>
  <c r="W74" i="7"/>
  <c r="G75" i="7"/>
  <c r="K75" i="7"/>
  <c r="O75" i="7"/>
  <c r="S75" i="7"/>
  <c r="W75" i="7"/>
  <c r="G76" i="7"/>
  <c r="K76" i="7"/>
  <c r="O76" i="7"/>
  <c r="S76" i="7"/>
  <c r="W76" i="7"/>
  <c r="G77" i="7"/>
  <c r="K77" i="7"/>
  <c r="O77" i="7"/>
  <c r="S77" i="7"/>
  <c r="W77" i="7"/>
  <c r="E78" i="7"/>
  <c r="F78" i="7"/>
  <c r="G78" i="7"/>
  <c r="I78" i="7"/>
  <c r="J78" i="7"/>
  <c r="K78" i="7"/>
  <c r="M78" i="7"/>
  <c r="N78" i="7"/>
  <c r="O78" i="7"/>
  <c r="Q78" i="7"/>
  <c r="R78" i="7"/>
  <c r="S78" i="7"/>
  <c r="U78" i="7"/>
  <c r="V78" i="7"/>
  <c r="W78" i="7"/>
  <c r="Y78" i="7"/>
  <c r="Z78" i="7"/>
  <c r="AA78" i="7"/>
  <c r="E79" i="7"/>
  <c r="F79" i="7"/>
  <c r="G79" i="7"/>
  <c r="I79" i="7"/>
  <c r="J79" i="7"/>
  <c r="K79" i="7"/>
  <c r="M79" i="7"/>
  <c r="N79" i="7"/>
  <c r="O79" i="7"/>
  <c r="Q79" i="7"/>
  <c r="R79" i="7"/>
  <c r="S79" i="7"/>
  <c r="U79" i="7"/>
  <c r="V79" i="7"/>
  <c r="W79" i="7"/>
  <c r="Y79" i="7"/>
  <c r="Z79" i="7"/>
  <c r="AA79" i="7"/>
  <c r="G81" i="7"/>
  <c r="K81" i="7"/>
  <c r="O81" i="7"/>
  <c r="S81" i="7"/>
  <c r="W81" i="7"/>
  <c r="AA81" i="7"/>
  <c r="G82" i="7"/>
  <c r="K82" i="7"/>
  <c r="O82" i="7"/>
  <c r="S82" i="7"/>
  <c r="G83" i="7"/>
  <c r="K83" i="7"/>
  <c r="O83" i="7"/>
  <c r="S83" i="7"/>
  <c r="G84" i="7"/>
  <c r="K84" i="7"/>
  <c r="G85" i="7"/>
  <c r="K85" i="7"/>
  <c r="O85" i="7"/>
  <c r="S85" i="7"/>
  <c r="W85" i="7"/>
  <c r="G86" i="7"/>
  <c r="K86" i="7"/>
  <c r="O86" i="7"/>
  <c r="S86" i="7"/>
  <c r="W86" i="7"/>
  <c r="AA86" i="7"/>
  <c r="G87" i="7"/>
  <c r="K87" i="7"/>
  <c r="O87" i="7"/>
  <c r="S87" i="7"/>
  <c r="W87" i="7"/>
  <c r="AA87" i="7"/>
  <c r="G88" i="7"/>
  <c r="K88" i="7"/>
  <c r="O88" i="7"/>
  <c r="S88" i="7"/>
  <c r="E89" i="7"/>
  <c r="G89" i="7"/>
  <c r="K89" i="7"/>
  <c r="O89" i="7"/>
  <c r="S89" i="7"/>
  <c r="W89" i="7"/>
  <c r="AA89" i="7"/>
  <c r="G93" i="7"/>
  <c r="K93" i="7"/>
  <c r="O93" i="7"/>
  <c r="S93" i="7"/>
  <c r="W93" i="7"/>
  <c r="E102" i="7"/>
  <c r="F102" i="7"/>
  <c r="G102" i="7"/>
  <c r="I102" i="7"/>
  <c r="J102" i="7"/>
  <c r="K102" i="7"/>
  <c r="M102" i="7"/>
  <c r="N102" i="7"/>
  <c r="O102" i="7"/>
  <c r="Q102" i="7"/>
  <c r="R102" i="7"/>
  <c r="S102" i="7"/>
  <c r="U102" i="7"/>
  <c r="V102" i="7"/>
  <c r="W102" i="7"/>
  <c r="Y102" i="7"/>
  <c r="Z102" i="7"/>
  <c r="AA102" i="7"/>
  <c r="E13" i="68"/>
  <c r="G13" i="68"/>
  <c r="H13" i="68"/>
  <c r="I13" i="68"/>
  <c r="E14" i="68"/>
  <c r="G14" i="68"/>
  <c r="H14" i="68"/>
  <c r="I14" i="68"/>
  <c r="E15" i="68"/>
  <c r="G15" i="68"/>
  <c r="H15" i="68"/>
  <c r="I15" i="68"/>
  <c r="E16" i="68"/>
  <c r="G16" i="68"/>
  <c r="H16" i="68"/>
  <c r="I16" i="68"/>
  <c r="E17" i="68"/>
  <c r="G17" i="68"/>
  <c r="H17" i="68"/>
  <c r="I17" i="68"/>
  <c r="E18" i="68"/>
  <c r="G18" i="68"/>
  <c r="H18" i="68"/>
  <c r="I18" i="68"/>
  <c r="E19" i="68"/>
  <c r="I19" i="68"/>
  <c r="G20" i="68"/>
  <c r="H20" i="68"/>
  <c r="E7" i="70"/>
  <c r="F7" i="70"/>
  <c r="G7" i="70"/>
  <c r="E8" i="70"/>
  <c r="F8" i="70"/>
  <c r="G8" i="70"/>
  <c r="E9" i="70"/>
  <c r="F9" i="70"/>
  <c r="G9" i="70"/>
  <c r="E10" i="70"/>
  <c r="F10" i="70"/>
  <c r="G10" i="70"/>
  <c r="E11" i="70"/>
  <c r="F11" i="70"/>
  <c r="G11" i="70"/>
</calcChain>
</file>

<file path=xl/sharedStrings.xml><?xml version="1.0" encoding="utf-8"?>
<sst xmlns="http://schemas.openxmlformats.org/spreadsheetml/2006/main" count="4877" uniqueCount="1407">
  <si>
    <t>vs. the all-estate 441,645,350 and 453,851,196 in the two</t>
    <phoneticPr fontId="5" type="noConversion"/>
  </si>
  <si>
    <t>Smolensk</t>
    <phoneticPr fontId="5" type="noConversion"/>
  </si>
  <si>
    <t>Minsk</t>
    <phoneticPr fontId="5" type="noConversion"/>
  </si>
  <si>
    <t>Kiev</t>
    <phoneticPr fontId="5" type="noConversion"/>
  </si>
  <si>
    <t>Taurida</t>
    <phoneticPr fontId="5" type="noConversion"/>
  </si>
  <si>
    <t>Land Rental Incomes of Individuals in European Russia, 1905</t>
    <phoneticPr fontId="5" type="noConversion"/>
  </si>
  <si>
    <t>Of which, Eur. Russ =</t>
    <phoneticPr fontId="4" type="noConversion"/>
  </si>
  <si>
    <t>Volynskaya</t>
    <phoneticPr fontId="4" type="noConversion"/>
  </si>
  <si>
    <t>Merchants, esteemed citizens</t>
    <phoneticPr fontId="5" type="noConversion"/>
  </si>
  <si>
    <t>Total owners and total incomes</t>
    <phoneticPr fontId="5" type="noConversion"/>
  </si>
  <si>
    <t>Vilna</t>
    <phoneticPr fontId="5" type="noConversion"/>
  </si>
  <si>
    <t>Kovna</t>
    <phoneticPr fontId="5" type="noConversion"/>
  </si>
  <si>
    <t>prochye + inostrannye poddanye =</t>
    <phoneticPr fontId="5" type="noConversion"/>
  </si>
  <si>
    <t>utilizable land"</t>
    <phoneticPr fontId="5" type="noConversion"/>
  </si>
  <si>
    <t>estimating</t>
    <phoneticPr fontId="5" type="noConversion"/>
  </si>
  <si>
    <t>without distinguishing</t>
    <phoneticPr fontId="4" type="noConversion"/>
  </si>
  <si>
    <t>aggregate</t>
    <phoneticPr fontId="5" type="noConversion"/>
  </si>
  <si>
    <t>Region</t>
    <phoneticPr fontId="4" type="noConversion"/>
  </si>
  <si>
    <t>area, 1905</t>
    <phoneticPr fontId="5" type="noConversion"/>
  </si>
  <si>
    <t>zemstvo</t>
    <phoneticPr fontId="5" type="noConversion"/>
  </si>
  <si>
    <t>nadel rental</t>
    <phoneticPr fontId="5" type="noConversion"/>
  </si>
  <si>
    <t>"ugodii za 1901"</t>
    <phoneticPr fontId="4" type="noConversion"/>
  </si>
  <si>
    <t>(desiatiny)</t>
    <phoneticPr fontId="5" type="noConversion"/>
  </si>
  <si>
    <t>(1000 des.)</t>
    <phoneticPr fontId="5" type="noConversion"/>
  </si>
  <si>
    <t>per desiatina</t>
    <phoneticPr fontId="5" type="noConversion"/>
  </si>
  <si>
    <r>
      <t>privately owned</t>
    </r>
    <r>
      <rPr>
        <sz val="11"/>
        <rFont val="Times New Roman"/>
        <family val="1"/>
      </rPr>
      <t xml:space="preserve"> land</t>
    </r>
    <phoneticPr fontId="4" type="noConversion"/>
  </si>
  <si>
    <t>Chernigov</t>
    <phoneticPr fontId="5" type="noConversion"/>
  </si>
  <si>
    <t>1877-1883</t>
    <phoneticPr fontId="5" type="noConversion"/>
  </si>
  <si>
    <t>Novgorod</t>
    <phoneticPr fontId="5" type="noConversion"/>
  </si>
  <si>
    <t>Chernigov</t>
    <phoneticPr fontId="5" type="noConversion"/>
  </si>
  <si>
    <t>Ekaterinoslav</t>
    <phoneticPr fontId="5" type="noConversion"/>
  </si>
  <si>
    <t>1883-1884 (1 uezd)</t>
    <phoneticPr fontId="5" type="noConversion"/>
  </si>
  <si>
    <t>itself</t>
    <phoneticPr fontId="5" type="noConversion"/>
  </si>
  <si>
    <t>Households</t>
    <phoneticPr fontId="5" type="noConversion"/>
  </si>
  <si>
    <t>Range 6</t>
    <phoneticPr fontId="5" type="noConversion"/>
  </si>
  <si>
    <t>Range 5</t>
    <phoneticPr fontId="5" type="noConversion"/>
  </si>
  <si>
    <t>Range 4</t>
    <phoneticPr fontId="5" type="noConversion"/>
  </si>
  <si>
    <t>(E.) Allocating Private Land Income Ranges to 5 estates plus foireigners-&amp;-others, c1904</t>
    <phoneticPr fontId="4" type="noConversion"/>
  </si>
  <si>
    <t>of the 1900-1902</t>
    <phoneticPr fontId="4" type="noConversion"/>
  </si>
  <si>
    <t>Owners</t>
    <phoneticPr fontId="5" type="noConversion"/>
  </si>
  <si>
    <t>Rents</t>
    <phoneticPr fontId="5" type="noConversion"/>
  </si>
  <si>
    <t>Residual (under 1,000 rubles), continued</t>
    <phoneticPr fontId="5" type="noConversion"/>
  </si>
  <si>
    <t>receiving</t>
    <phoneticPr fontId="5" type="noConversion"/>
  </si>
  <si>
    <t>Rental income</t>
    <phoneticPr fontId="5" type="noConversion"/>
  </si>
  <si>
    <t>Used this column.</t>
    <phoneticPr fontId="5" type="noConversion"/>
  </si>
  <si>
    <r>
      <t xml:space="preserve">Area of </t>
    </r>
    <r>
      <rPr>
        <b/>
        <sz val="12"/>
        <rFont val="Times New Roman"/>
        <family val="1"/>
      </rPr>
      <t>nadel</t>
    </r>
    <phoneticPr fontId="4" type="noConversion"/>
  </si>
  <si>
    <t>for all size Ranges,</t>
  </si>
  <si>
    <t>Social-class totals</t>
    <phoneticPr fontId="5" type="noConversion"/>
  </si>
  <si>
    <t>at non-nadel rent</t>
    <phoneticPr fontId="4" type="noConversion"/>
  </si>
  <si>
    <t>(rubles/des-year)</t>
    <phoneticPr fontId="4" type="noConversion"/>
  </si>
  <si>
    <r>
      <t>Opyt'</t>
    </r>
    <r>
      <rPr>
        <sz val="11"/>
        <rFont val="Times New Roman"/>
        <family val="1"/>
      </rPr>
      <t>, 6 percent</t>
    </r>
    <phoneticPr fontId="4" type="noConversion"/>
  </si>
  <si>
    <r>
      <t>Opyt'</t>
    </r>
    <r>
      <rPr>
        <sz val="11"/>
        <rFont val="Times New Roman"/>
        <family val="1"/>
      </rPr>
      <t>, without</t>
    </r>
    <phoneticPr fontId="4" type="noConversion"/>
  </si>
  <si>
    <t>Percent</t>
    <phoneticPr fontId="5" type="noConversion"/>
  </si>
  <si>
    <t>Land rents</t>
    <phoneticPr fontId="5" type="noConversion"/>
  </si>
  <si>
    <t>Total</t>
    <phoneticPr fontId="5" type="noConversion"/>
  </si>
  <si>
    <t>estimates on worksheet B, Panel (B.1) for Zem A.</t>
    <phoneticPr fontId="5" type="noConversion"/>
  </si>
  <si>
    <t>rental</t>
    <phoneticPr fontId="5" type="noConversion"/>
  </si>
  <si>
    <t>number</t>
    <phoneticPr fontId="4" type="noConversion"/>
  </si>
  <si>
    <t>survey</t>
    <phoneticPr fontId="5" type="noConversion"/>
  </si>
  <si>
    <t>value</t>
    <phoneticPr fontId="5" type="noConversion"/>
  </si>
  <si>
    <t>Nadel:</t>
    <phoneticPr fontId="5" type="noConversion"/>
  </si>
  <si>
    <t>(D.) Nadel and institutional lands and, for some provinces, their rents</t>
    <phoneticPr fontId="5" type="noConversion"/>
  </si>
  <si>
    <t>Institutions:</t>
    <phoneticPr fontId="5" type="noConversion"/>
  </si>
  <si>
    <t>rental value</t>
    <phoneticPr fontId="5" type="noConversion"/>
  </si>
  <si>
    <t>(at nadel rent)</t>
    <phoneticPr fontId="5" type="noConversion"/>
  </si>
  <si>
    <t>Peasants, ONLY obshchestva and tovarishchva private collective (non-individual) holdings</t>
    <phoneticPr fontId="5" type="noConversion"/>
  </si>
  <si>
    <t xml:space="preserve">Implied </t>
    <phoneticPr fontId="5" type="noConversion"/>
  </si>
  <si>
    <t>1882-1892</t>
    <phoneticPr fontId="5" type="noConversion"/>
  </si>
  <si>
    <t>Range 5 = 20,000-50,000 rubles</t>
  </si>
  <si>
    <t>Range 6 = Greater than 50,000 rubles</t>
  </si>
  <si>
    <t>% of total</t>
  </si>
  <si>
    <t>area</t>
  </si>
  <si>
    <t>Sredne - Promyshlenniya</t>
    <phoneticPr fontId="4" type="noConversion"/>
  </si>
  <si>
    <r>
      <t xml:space="preserve">Land income of this </t>
    </r>
    <r>
      <rPr>
        <b/>
        <i/>
        <sz val="12"/>
        <rFont val="Arial"/>
      </rPr>
      <t xml:space="preserve">Opyt' </t>
    </r>
    <r>
      <rPr>
        <b/>
        <sz val="12"/>
        <rFont val="Arial"/>
      </rPr>
      <t xml:space="preserve"> group</t>
    </r>
    <phoneticPr fontId="5" type="noConversion"/>
  </si>
  <si>
    <t>Bessarabia</t>
    <phoneticPr fontId="5" type="noConversion"/>
  </si>
  <si>
    <t>over 50 provinces:</t>
    <phoneticPr fontId="5" type="noConversion"/>
  </si>
  <si>
    <t>Weighted averages using</t>
    <phoneticPr fontId="5" type="noConversion"/>
  </si>
  <si>
    <t>of the 1900-1902</t>
  </si>
  <si>
    <r>
      <t xml:space="preserve">All classes of owners, if peasant obshch. &amp; tovar. are </t>
    </r>
    <r>
      <rPr>
        <b/>
        <u/>
        <sz val="12"/>
        <rFont val="Arial"/>
      </rPr>
      <t>IN</t>
    </r>
    <r>
      <rPr>
        <b/>
        <sz val="12"/>
        <rFont val="Arial"/>
      </rPr>
      <t>cluded --</t>
    </r>
    <phoneticPr fontId="5" type="noConversion"/>
  </si>
  <si>
    <t>Misc &amp; foreign</t>
    <phoneticPr fontId="5" type="noConversion"/>
  </si>
  <si>
    <t>Owners</t>
    <phoneticPr fontId="5" type="noConversion"/>
  </si>
  <si>
    <t>Land area</t>
    <phoneticPr fontId="5" type="noConversion"/>
  </si>
  <si>
    <t>rental value</t>
    <phoneticPr fontId="5" type="noConversion"/>
  </si>
  <si>
    <t>(1000s)</t>
    <phoneticPr fontId="5" type="noConversion"/>
  </si>
  <si>
    <t>owning</t>
    <phoneticPr fontId="5" type="noConversion"/>
  </si>
  <si>
    <t>(1000s r.)</t>
    <phoneticPr fontId="5" type="noConversion"/>
  </si>
  <si>
    <t>Ave. rent</t>
    <phoneticPr fontId="5" type="noConversion"/>
  </si>
  <si>
    <t>per owner</t>
    <phoneticPr fontId="5" type="noConversion"/>
  </si>
  <si>
    <t>Source = Owners and land areas from 1905 land census; rentals from Ministerstvo Finanzov, Opyt' (1906).</t>
  </si>
  <si>
    <t>The figures exclude urban realty.</t>
  </si>
  <si>
    <t>Merchants &amp;c = Merchants and esteemed citizens (kuptsy i pochetnye).</t>
  </si>
  <si>
    <t>Implied total,</t>
    <phoneticPr fontId="5" type="noConversion"/>
  </si>
  <si>
    <t>these 5 estates</t>
    <phoneticPr fontId="5" type="noConversion"/>
  </si>
  <si>
    <t>in vol. 51, with peasant</t>
    <phoneticPr fontId="5" type="noConversion"/>
  </si>
  <si>
    <t>obshchestvennye &amp; tovar.</t>
    <phoneticPr fontId="5" type="noConversion"/>
  </si>
  <si>
    <t>All priv owners, 5 estates</t>
    <phoneticPr fontId="5" type="noConversion"/>
  </si>
  <si>
    <t>of those 77 provinces covered</t>
    <phoneticPr fontId="4" type="noConversion"/>
  </si>
  <si>
    <t>Land-area (desiatin) ranges</t>
    <phoneticPr fontId="5" type="noConversion"/>
  </si>
  <si>
    <t>… up to:</t>
    <phoneticPr fontId="5" type="noConversion"/>
  </si>
  <si>
    <t>Subtotal 50 Gub. Evrop. Rossia,</t>
    <phoneticPr fontId="4" type="noConversion"/>
  </si>
  <si>
    <t>merchants &amp;c</t>
  </si>
  <si>
    <t>Ekaterinoslavskaya</t>
  </si>
  <si>
    <t>itself</t>
    <phoneticPr fontId="5" type="noConversion"/>
  </si>
  <si>
    <t>Clergy</t>
    <phoneticPr fontId="5" type="noConversion"/>
  </si>
  <si>
    <t>Merchants</t>
    <phoneticPr fontId="5" type="noConversion"/>
  </si>
  <si>
    <r>
      <t>404,703 "persons" (</t>
    </r>
    <r>
      <rPr>
        <b/>
        <i/>
        <sz val="12"/>
        <rFont val="Times New Roman"/>
      </rPr>
      <t>litsa</t>
    </r>
    <r>
      <rPr>
        <b/>
        <sz val="12"/>
        <rFont val="Times New Roman"/>
        <family val="1"/>
      </rPr>
      <t>) in all</t>
    </r>
    <phoneticPr fontId="4" type="noConversion"/>
  </si>
  <si>
    <t>Collective</t>
    <phoneticPr fontId="5" type="noConversion"/>
  </si>
  <si>
    <t>owning units</t>
    <phoneticPr fontId="5" type="noConversion"/>
  </si>
  <si>
    <t>for the under-1,000-ruble group</t>
    <phoneticPr fontId="5" type="noConversion"/>
  </si>
  <si>
    <t>min</t>
    <phoneticPr fontId="5" type="noConversion"/>
  </si>
  <si>
    <t>(deed of purchase)</t>
    <phoneticPr fontId="4" type="noConversion"/>
  </si>
  <si>
    <t>Tver</t>
    <phoneticPr fontId="5" type="noConversion"/>
  </si>
  <si>
    <t>Ryazan</t>
    <phoneticPr fontId="5" type="noConversion"/>
  </si>
  <si>
    <t>(No negative numbers</t>
    <phoneticPr fontId="5" type="noConversion"/>
  </si>
  <si>
    <t>or for peasants)</t>
    <phoneticPr fontId="5" type="noConversion"/>
  </si>
  <si>
    <t>occurred for meshchane</t>
    <phoneticPr fontId="5" type="noConversion"/>
  </si>
  <si>
    <t>and institut'ns</t>
    <phoneticPr fontId="5" type="noConversion"/>
  </si>
  <si>
    <t>Year of</t>
    <phoneticPr fontId="5" type="noConversion"/>
  </si>
  <si>
    <t>as government officials, or as merchants, financiers, or private professionals.</t>
    <phoneticPr fontId="4" type="noConversion"/>
  </si>
  <si>
    <t>(Rubles/Desiatina)</t>
    <phoneticPr fontId="4" type="noConversion"/>
  </si>
  <si>
    <t xml:space="preserve">If all the figures contributing to these totals were correct, the number of recipients of </t>
    <phoneticPr fontId="4" type="noConversion"/>
  </si>
  <si>
    <t>NB: Includes revised Baltic peasant totals. These now have 62,384 owners of 2,301,813 desiatiny.</t>
    <phoneticPr fontId="5" type="noConversion"/>
  </si>
  <si>
    <t>prochye (borrowed from above)</t>
    <phoneticPr fontId="5" type="noConversion"/>
  </si>
  <si>
    <t>(Rubles/Desiatina)</t>
    <phoneticPr fontId="4" type="noConversion"/>
  </si>
  <si>
    <t>Nizh. Novgorod</t>
    <phoneticPr fontId="5" type="noConversion"/>
  </si>
  <si>
    <t>1887-1890</t>
    <phoneticPr fontId="5" type="noConversion"/>
  </si>
  <si>
    <t>Vs., again from</t>
    <phoneticPr fontId="4" type="noConversion"/>
  </si>
  <si>
    <t>1881-1887</t>
    <phoneticPr fontId="5" type="noConversion"/>
  </si>
  <si>
    <t>1895-1897</t>
    <phoneticPr fontId="5" type="noConversion"/>
  </si>
  <si>
    <t>itself</t>
    <phoneticPr fontId="5" type="noConversion"/>
  </si>
  <si>
    <t>itself</t>
    <phoneticPr fontId="5" type="noConversion"/>
  </si>
  <si>
    <t>1894-1900</t>
    <phoneticPr fontId="5" type="noConversion"/>
  </si>
  <si>
    <t>itself</t>
    <phoneticPr fontId="5" type="noConversion"/>
  </si>
  <si>
    <t>Range 3</t>
    <phoneticPr fontId="5" type="noConversion"/>
  </si>
  <si>
    <t>Range 2</t>
    <phoneticPr fontId="5" type="noConversion"/>
  </si>
  <si>
    <t>Top of the size distribution, all 50 provinces and all estates combined</t>
    <phoneticPr fontId="5" type="noConversion"/>
  </si>
  <si>
    <t>Range 1</t>
    <phoneticPr fontId="5" type="noConversion"/>
  </si>
  <si>
    <t>rental income</t>
    <phoneticPr fontId="5" type="noConversion"/>
  </si>
  <si>
    <t>This range</t>
    <phoneticPr fontId="5" type="noConversion"/>
  </si>
  <si>
    <t>% share of</t>
    <phoneticPr fontId="5" type="noConversion"/>
  </si>
  <si>
    <t>0&lt; (E.5) &lt; 1k</t>
    <phoneticPr fontId="5" type="noConversion"/>
  </si>
  <si>
    <t>Higher than the top-5% rural shares for the other countries</t>
    <phoneticPr fontId="5" type="noConversion"/>
  </si>
  <si>
    <t>listed in Lindert 1987, p.39 (Table 1), except possibly Mexico.</t>
    <phoneticPr fontId="5" type="noConversion"/>
  </si>
  <si>
    <t>Cumul. %</t>
    <phoneticPr fontId="5" type="noConversion"/>
  </si>
  <si>
    <t>Totals match those in Table XVII.</t>
    <phoneticPr fontId="4" type="noConversion"/>
  </si>
  <si>
    <t>Nobility</t>
  </si>
  <si>
    <t>Clergy</t>
  </si>
  <si>
    <t>Townspeople</t>
  </si>
  <si>
    <t>(E.4) Peasant obshchestvennye i tovarishchvennye zemli [Private collective lands], all size classes together:</t>
    <phoneticPr fontId="5" type="noConversion"/>
  </si>
  <si>
    <t>Check: total owners, incomes</t>
    <phoneticPr fontId="5" type="noConversion"/>
  </si>
  <si>
    <t>(desiatins)</t>
    <phoneticPr fontId="4" type="noConversion"/>
  </si>
  <si>
    <t>vs 59,681 persons in T's III, IV</t>
    <phoneticPr fontId="4" type="noConversion"/>
  </si>
  <si>
    <t>1894-1900</t>
    <phoneticPr fontId="5" type="noConversion"/>
  </si>
  <si>
    <t>itself</t>
    <phoneticPr fontId="5" type="noConversion"/>
  </si>
  <si>
    <t>1892-1901</t>
    <phoneticPr fontId="5" type="noConversion"/>
  </si>
  <si>
    <t>1886-1898</t>
    <phoneticPr fontId="5" type="noConversion"/>
  </si>
  <si>
    <t>Rents per owner</t>
    <phoneticPr fontId="5" type="noConversion"/>
  </si>
  <si>
    <t>OR</t>
    <phoneticPr fontId="5" type="noConversion"/>
  </si>
  <si>
    <t>peasants2</t>
    <phoneticPr fontId="5" type="noConversion"/>
  </si>
  <si>
    <t>Peasants1</t>
    <phoneticPr fontId="5" type="noConversion"/>
  </si>
  <si>
    <t>(rubles/des-year)</t>
  </si>
  <si>
    <t xml:space="preserve">(For total [non-urban only?] land areas owned by merchants and by petty-bourgeois "meshchane" in 1905, see census Volume 51, Table II (p. 12ff).) </t>
    <phoneticPr fontId="4" type="noConversion"/>
  </si>
  <si>
    <t>"po kupchim" price</t>
  </si>
  <si>
    <t>Total owners</t>
    <phoneticPr fontId="5" type="noConversion"/>
  </si>
  <si>
    <t>3000-4000</t>
  </si>
  <si>
    <t>Akmolinskaya Oblast, Semitpalatinsk</t>
    <phoneticPr fontId="4" type="noConversion"/>
  </si>
  <si>
    <t>I tovarishchvennye]</t>
    <phoneticPr fontId="5" type="noConversion"/>
  </si>
  <si>
    <t>From Personal Labor c1905</t>
    <phoneticPr fontId="4" type="noConversion"/>
  </si>
  <si>
    <t>Peasants, including obshchestva and tovarishchva</t>
  </si>
  <si>
    <t>"po kupchim"</t>
    <phoneticPr fontId="4" type="noConversion"/>
  </si>
  <si>
    <t>From Financial Investments</t>
  </si>
  <si>
    <t>unalloc = 200</t>
    <phoneticPr fontId="4" type="noConversion"/>
  </si>
  <si>
    <t>2000-3000</t>
  </si>
  <si>
    <t>(B.1) 1905 Total private holdings &amp; total land areas = zem A, all classes</t>
    <phoneticPr fontId="4" type="noConversion"/>
  </si>
  <si>
    <t>Tul'skaya</t>
  </si>
  <si>
    <t>Kherson</t>
    <phoneticPr fontId="5" type="noConversion"/>
  </si>
  <si>
    <t>Bakinskaya - oil-bearing lands</t>
    <phoneticPr fontId="4" type="noConversion"/>
  </si>
  <si>
    <t>incl. obshch. &amp;</t>
    <phoneticPr fontId="4" type="noConversion"/>
  </si>
  <si>
    <t>tovar., from</t>
    <phoneticPr fontId="4" type="noConversion"/>
  </si>
  <si>
    <t>S. Peterburgskaya &amp; suburbs</t>
    <phoneticPr fontId="4" type="noConversion"/>
  </si>
  <si>
    <t>Vyatskaya</t>
    <phoneticPr fontId="4" type="noConversion"/>
  </si>
  <si>
    <t>Nizhegorodskaya</t>
    <phoneticPr fontId="4" type="noConversion"/>
  </si>
  <si>
    <t>Irkutskaya</t>
  </si>
  <si>
    <t>Tobolskaya</t>
  </si>
  <si>
    <t>Tomskaya</t>
  </si>
  <si>
    <t>(11)</t>
  </si>
  <si>
    <t>(12)</t>
  </si>
  <si>
    <t>(13)</t>
  </si>
  <si>
    <t>(14)</t>
  </si>
  <si>
    <t>Severo-Zapadniya</t>
    <phoneticPr fontId="4" type="noConversion"/>
  </si>
  <si>
    <t>pp. 34-35</t>
  </si>
  <si>
    <t>No. of persons</t>
    <phoneticPr fontId="4" type="noConversion"/>
  </si>
  <si>
    <t xml:space="preserve">receiving </t>
    <phoneticPr fontId="4" type="noConversion"/>
  </si>
  <si>
    <t>pp. 6-7</t>
  </si>
  <si>
    <t>(i.e. including the</t>
    <phoneticPr fontId="5" type="noConversion"/>
  </si>
  <si>
    <r>
      <t>interpolated</t>
    </r>
    <r>
      <rPr>
        <sz val="12"/>
        <rFont val="Arial"/>
      </rPr>
      <t xml:space="preserve"> provinces)</t>
    </r>
    <phoneticPr fontId="5" type="noConversion"/>
  </si>
  <si>
    <t>the 50 rental rental values</t>
    <phoneticPr fontId="5" type="noConversion"/>
  </si>
  <si>
    <t>in Column J</t>
    <phoneticPr fontId="5" type="noConversion"/>
  </si>
  <si>
    <t>Rents in rubles per desiatin-year</t>
    <phoneticPr fontId="5" type="noConversion"/>
  </si>
  <si>
    <t>Opyt', 6 percent</t>
  </si>
  <si>
    <t>desiatin-</t>
  </si>
  <si>
    <t>Rental-income Range 6 = over 50,000 rubles</t>
    <phoneticPr fontId="5" type="noConversion"/>
  </si>
  <si>
    <t>50 Gub. Evrop. Rossia</t>
    <phoneticPr fontId="4" type="noConversion"/>
  </si>
  <si>
    <t>counting from the top.)</t>
    <phoneticPr fontId="5" type="noConversion"/>
  </si>
  <si>
    <t>Range 3 = 5,000-10,000 rubles</t>
  </si>
  <si>
    <t>Range 4 = 10,000-20,000 rubles</t>
  </si>
  <si>
    <t>1,000 rubles</t>
  </si>
  <si>
    <t>zem B7 - Trade, industrial, or factory tovar</t>
  </si>
  <si>
    <t>By formula on aggregates</t>
    <phoneticPr fontId="5" type="noConversion"/>
  </si>
  <si>
    <t>By summing the above</t>
    <phoneticPr fontId="5" type="noConversion"/>
  </si>
  <si>
    <t>(C.3) Their aggregate private land income = non-nadel average rent per desiatin * desiatiny, continued</t>
    <phoneticPr fontId="5" type="noConversion"/>
  </si>
  <si>
    <t>% with land</t>
    <phoneticPr fontId="5" type="noConversion"/>
  </si>
  <si>
    <t>Kherson</t>
    <phoneticPr fontId="5" type="noConversion"/>
  </si>
  <si>
    <t>1898-1899 (1 uezd)</t>
    <phoneticPr fontId="5" type="noConversion"/>
  </si>
  <si>
    <t>Implied</t>
    <phoneticPr fontId="4" type="noConversion"/>
  </si>
  <si>
    <t>in census vol. 51, if</t>
    <phoneticPr fontId="5" type="noConversion"/>
  </si>
  <si>
    <t>USED in wksht (C.)</t>
    <phoneticPr fontId="4" type="noConversion"/>
  </si>
  <si>
    <t>USED in wksht (E.)</t>
    <phoneticPr fontId="4" type="noConversion"/>
  </si>
  <si>
    <t>Not used</t>
    <phoneticPr fontId="4" type="noConversion"/>
  </si>
  <si>
    <r>
      <t xml:space="preserve">Peasants, </t>
    </r>
    <r>
      <rPr>
        <b/>
        <u/>
        <sz val="12"/>
        <color indexed="10"/>
        <rFont val="Arial"/>
      </rPr>
      <t>EX</t>
    </r>
    <r>
      <rPr>
        <b/>
        <sz val="12"/>
        <color indexed="10"/>
        <rFont val="Arial"/>
      </rPr>
      <t>cluding obshchestva and tovarishchva</t>
    </r>
    <phoneticPr fontId="5" type="noConversion"/>
  </si>
  <si>
    <t>Merchants and "esteemed citizens" (kuptsy i pochetnye grazhdane)</t>
  </si>
  <si>
    <t>zem B = Collectively owned land under private property rights: communes and tovarishchestva [excluding nadel allocated in the wake of the1861 land reform]</t>
  </si>
  <si>
    <t xml:space="preserve">zem D = Peasants’ nadel allotment land, obshchinnoe </t>
  </si>
  <si>
    <t>Kovenskaya</t>
  </si>
  <si>
    <t>Volynskaya</t>
  </si>
  <si>
    <t>50 Gub. Evrop. Rossia</t>
  </si>
  <si>
    <t>Subtotal 50 Gub. Evrop. Rossia</t>
    <phoneticPr fontId="4" type="noConversion"/>
  </si>
  <si>
    <t>Nobility</t>
    <phoneticPr fontId="5" type="noConversion"/>
  </si>
  <si>
    <t>Clergy</t>
    <phoneticPr fontId="5" type="noConversion"/>
  </si>
  <si>
    <t>zem B3 - peasant tovar</t>
  </si>
  <si>
    <t>[Sums of ratios ≠ ratios of sums.]</t>
    <phoneticPr fontId="5" type="noConversion"/>
  </si>
  <si>
    <r>
      <t>(E.1) Allocating the 6 ranges of land incomes over 1,000 rubles (</t>
    </r>
    <r>
      <rPr>
        <i/>
        <sz val="14"/>
        <rFont val="Arial"/>
      </rPr>
      <t>Opyt'</t>
    </r>
    <r>
      <rPr>
        <sz val="14"/>
        <rFont val="Arial"/>
      </rPr>
      <t xml:space="preserve"> 1906) to social classes </t>
    </r>
    <phoneticPr fontId="5" type="noConversion"/>
  </si>
  <si>
    <t>Land income of this Opyt'  group</t>
  </si>
  <si>
    <t>Tambov</t>
    <phoneticPr fontId="5" type="noConversion"/>
  </si>
  <si>
    <t>Poltava</t>
    <phoneticPr fontId="5" type="noConversion"/>
  </si>
  <si>
    <t>Kaluzhskaya</t>
  </si>
  <si>
    <t>Nizhegorodskaya</t>
  </si>
  <si>
    <t>Voronezhskaya</t>
  </si>
  <si>
    <t>Aggreg., with</t>
    <phoneticPr fontId="4" type="noConversion"/>
  </si>
  <si>
    <t>non-nadel rent</t>
    <phoneticPr fontId="4" type="noConversion"/>
  </si>
  <si>
    <t>Range 1 = owning 1,000-2,000 rubles</t>
  </si>
  <si>
    <t>Zakavkaze</t>
  </si>
  <si>
    <t>receiving</t>
    <phoneticPr fontId="4" type="noConversion"/>
  </si>
  <si>
    <t>%</t>
  </si>
  <si>
    <t>S. Peterburgskaya &amp; suburbs</t>
  </si>
  <si>
    <t>Vyatskaya</t>
  </si>
  <si>
    <t>r1,000 income</t>
    <phoneticPr fontId="5" type="noConversion"/>
  </si>
  <si>
    <t>RESIDUALS --&gt;</t>
    <phoneticPr fontId="5" type="noConversion"/>
  </si>
  <si>
    <t>Olonetskaya</t>
  </si>
  <si>
    <t>max</t>
    <phoneticPr fontId="5" type="noConversion"/>
  </si>
  <si>
    <t>Vladimirskaya</t>
  </si>
  <si>
    <t>Kurskaya</t>
  </si>
  <si>
    <t>[From wksht (B.)]</t>
    <phoneticPr fontId="5" type="noConversion"/>
  </si>
  <si>
    <t>Impiied</t>
    <phoneticPr fontId="5" type="noConversion"/>
  </si>
  <si>
    <t>average rent</t>
    <phoneticPr fontId="5" type="noConversion"/>
  </si>
  <si>
    <t>Higher</t>
    <phoneticPr fontId="4" type="noConversion"/>
  </si>
  <si>
    <t>Of course, many of the landowners also had personal incomes, in their roles</t>
    <phoneticPr fontId="4" type="noConversion"/>
  </si>
  <si>
    <t>Donskaya Oblast</t>
  </si>
  <si>
    <t>1884-1893</t>
    <phoneticPr fontId="5" type="noConversion"/>
  </si>
  <si>
    <t>itself</t>
    <phoneticPr fontId="5" type="noConversion"/>
  </si>
  <si>
    <t>1884-1890</t>
    <phoneticPr fontId="5" type="noConversion"/>
  </si>
  <si>
    <t>itself</t>
    <phoneticPr fontId="5" type="noConversion"/>
  </si>
  <si>
    <t>Perm</t>
    <phoneticPr fontId="5" type="noConversion"/>
  </si>
  <si>
    <t>1893-1899</t>
    <phoneticPr fontId="5" type="noConversion"/>
  </si>
  <si>
    <t>itself</t>
    <phoneticPr fontId="5" type="noConversion"/>
  </si>
  <si>
    <t>(No use has been made of this yet.)</t>
    <phoneticPr fontId="5" type="noConversion"/>
  </si>
  <si>
    <t>Vsevo chastnoi sobstvennosti</t>
    <phoneticPr fontId="5" type="noConversion"/>
  </si>
  <si>
    <t>Implied pur-</t>
    <phoneticPr fontId="4" type="noConversion"/>
  </si>
  <si>
    <t>chase value per</t>
    <phoneticPr fontId="4" type="noConversion"/>
  </si>
  <si>
    <t>5000-10000</t>
  </si>
  <si>
    <t>priv &gt; 10000</t>
  </si>
  <si>
    <t>nadel</t>
    <phoneticPr fontId="5" type="noConversion"/>
  </si>
  <si>
    <t>institutional</t>
    <phoneticPr fontId="5" type="noConversion"/>
  </si>
  <si>
    <t>Product terms for averaging</t>
    <phoneticPr fontId="5" type="noConversion"/>
  </si>
  <si>
    <t>1897-1901</t>
    <phoneticPr fontId="5" type="noConversion"/>
  </si>
  <si>
    <t>1885-1896</t>
    <phoneticPr fontId="5" type="noConversion"/>
  </si>
  <si>
    <t>1882-1885</t>
    <phoneticPr fontId="5" type="noConversion"/>
  </si>
  <si>
    <t>1886-1900</t>
    <phoneticPr fontId="5" type="noConversion"/>
  </si>
  <si>
    <t>Saratov</t>
    <phoneticPr fontId="5" type="noConversion"/>
  </si>
  <si>
    <t>1894-1901</t>
    <phoneticPr fontId="5" type="noConversion"/>
  </si>
  <si>
    <t>itself</t>
    <phoneticPr fontId="5" type="noConversion"/>
  </si>
  <si>
    <t>1882-1887</t>
    <phoneticPr fontId="5" type="noConversion"/>
  </si>
  <si>
    <t>Kazan</t>
    <phoneticPr fontId="5" type="noConversion"/>
  </si>
  <si>
    <t>zem B4 - Townsman tovar</t>
  </si>
  <si>
    <t>year</t>
  </si>
  <si>
    <r>
      <t xml:space="preserve">Using </t>
    </r>
    <r>
      <rPr>
        <i/>
        <sz val="12"/>
        <rFont val="Arial"/>
      </rPr>
      <t>Opyt'</t>
    </r>
    <r>
      <rPr>
        <sz val="12"/>
        <rFont val="Arial"/>
      </rPr>
      <t>s (6%</t>
    </r>
    <phoneticPr fontId="5" type="noConversion"/>
  </si>
  <si>
    <t>properties. All</t>
    <phoneticPr fontId="4" type="noConversion"/>
  </si>
  <si>
    <t>Owners</t>
  </si>
  <si>
    <t>Gosudarstva, tserkvi i uchrezhdenii</t>
  </si>
  <si>
    <t>1896-1899</t>
    <phoneticPr fontId="5" type="noConversion"/>
  </si>
  <si>
    <t>1896-1897 (4 uezdy)</t>
    <phoneticPr fontId="5" type="noConversion"/>
  </si>
  <si>
    <t>1895-1898</t>
    <phoneticPr fontId="5" type="noConversion"/>
  </si>
  <si>
    <t>percent.</t>
    <phoneticPr fontId="4" type="noConversion"/>
  </si>
  <si>
    <t>(from worksheet (C.)</t>
    <phoneticPr fontId="4" type="noConversion"/>
  </si>
  <si>
    <t>return in the census vol. 51</t>
    <phoneticPr fontId="4" type="noConversion"/>
  </si>
  <si>
    <t>Summing up from 1905 uezd</t>
    <phoneticPr fontId="4" type="noConversion"/>
  </si>
  <si>
    <t>(rubles/year)</t>
    <phoneticPr fontId="4" type="noConversion"/>
  </si>
  <si>
    <t>average rental</t>
    <phoneticPr fontId="4" type="noConversion"/>
  </si>
  <si>
    <t>the 1901 rental</t>
    <phoneticPr fontId="4" type="noConversion"/>
  </si>
  <si>
    <t xml:space="preserve">from Opyt' </t>
    <phoneticPr fontId="4" type="noConversion"/>
  </si>
  <si>
    <t>Using the 6%</t>
    <phoneticPr fontId="4" type="noConversion"/>
  </si>
  <si>
    <t>of 1900-1902</t>
    <phoneticPr fontId="4" type="noConversion"/>
  </si>
  <si>
    <t>(C.4) Their average rental incomes per owner</t>
  </si>
  <si>
    <t>kupchim za 1900-1902"</t>
    <phoneticPr fontId="4" type="noConversion"/>
  </si>
  <si>
    <t>(9)</t>
  </si>
  <si>
    <t>State, clergy, &amp;</t>
    <phoneticPr fontId="4" type="noConversion"/>
  </si>
  <si>
    <r>
      <t xml:space="preserve">(p. 12), </t>
    </r>
    <r>
      <rPr>
        <b/>
        <sz val="11"/>
        <rFont val="Times New Roman"/>
        <family val="1"/>
      </rPr>
      <t>individually owned</t>
    </r>
    <phoneticPr fontId="4" type="noConversion"/>
  </si>
  <si>
    <t>"po kupchim" price</t>
    <phoneticPr fontId="4" type="noConversion"/>
  </si>
  <si>
    <t xml:space="preserve">Pri pokupe cherez </t>
    <phoneticPr fontId="4" type="noConversion"/>
  </si>
  <si>
    <t>this column</t>
    <phoneticPr fontId="5" type="noConversion"/>
  </si>
  <si>
    <t>Kovenskaya</t>
    <phoneticPr fontId="4" type="noConversion"/>
  </si>
  <si>
    <t>owners</t>
    <phoneticPr fontId="5" type="noConversion"/>
  </si>
  <si>
    <t>4000-5000</t>
  </si>
  <si>
    <t>(C.3) Their aggregate private land income = non-nadel average rent per desiatin * desiatiny</t>
  </si>
  <si>
    <t>Rental-income Range 3 = 5,000-10,000 rubles</t>
  </si>
  <si>
    <t xml:space="preserve">They argue that the number of persons with total incomes above 1,000 rubles would not </t>
    <phoneticPr fontId="4" type="noConversion"/>
  </si>
  <si>
    <t>Don</t>
  </si>
  <si>
    <t>Voronedgskaya</t>
  </si>
  <si>
    <t>50k and up</t>
  </si>
  <si>
    <t>Grodno</t>
  </si>
  <si>
    <t>Pskov</t>
  </si>
  <si>
    <t>Yaroslavskaya</t>
  </si>
  <si>
    <t>Sredne - Chernozemniya</t>
  </si>
  <si>
    <t>at 6% return</t>
    <phoneticPr fontId="4" type="noConversion"/>
  </si>
  <si>
    <t>Rental-income Range 3 = 5,000-10,000 rubles, continued</t>
  </si>
  <si>
    <t>Rental-income Range 2 = 2,000-5,000 rubles</t>
  </si>
  <si>
    <r>
      <t xml:space="preserve">See also the Excel file "Land area size dist '05", worksheet (3). It uses Tsentral'nyi statisticheskii komitet, Ministerstvo vnutrennykh del. </t>
    </r>
    <r>
      <rPr>
        <i/>
        <sz val="12"/>
        <rFont val="Arial"/>
      </rPr>
      <t>Statistika zemliavladeniia 1905 g.</t>
    </r>
    <r>
      <rPr>
        <sz val="12"/>
        <rFont val="Arial"/>
      </rPr>
      <t xml:space="preserve"> multiple vols. St. Petersburg, Russia, 1906.  But it has only indirect counts of communities.</t>
    </r>
    <phoneticPr fontId="5" type="noConversion"/>
  </si>
  <si>
    <t>Checking rental incomes per owner in this 1k-2k class</t>
    <phoneticPr fontId="5" type="noConversion"/>
  </si>
  <si>
    <t>Nobility</t>
    <phoneticPr fontId="5" type="noConversion"/>
  </si>
  <si>
    <t>Townfolk</t>
    <phoneticPr fontId="5" type="noConversion"/>
  </si>
  <si>
    <t>Peasants</t>
    <phoneticPr fontId="5" type="noConversion"/>
  </si>
  <si>
    <t>simple ave.</t>
    <phoneticPr fontId="4" type="noConversion"/>
  </si>
  <si>
    <t>simple ave.</t>
    <phoneticPr fontId="4" type="noConversion"/>
  </si>
  <si>
    <t>census vol. 51:</t>
    <phoneticPr fontId="4" type="noConversion"/>
  </si>
  <si>
    <t>Subtotal</t>
  </si>
  <si>
    <t>Work</t>
    <phoneticPr fontId="4" type="noConversion"/>
  </si>
  <si>
    <t xml:space="preserve"> </t>
    <phoneticPr fontId="5" type="noConversion"/>
  </si>
  <si>
    <t>(1)</t>
  </si>
  <si>
    <t>(2)</t>
  </si>
  <si>
    <t>(15)</t>
  </si>
  <si>
    <t>(16)</t>
  </si>
  <si>
    <t>(17)</t>
  </si>
  <si>
    <t>(18)</t>
  </si>
  <si>
    <t>Iugo-Zapadniya</t>
    <phoneticPr fontId="4" type="noConversion"/>
  </si>
  <si>
    <t>1892-1900</t>
    <phoneticPr fontId="5" type="noConversion"/>
  </si>
  <si>
    <t>50 Gub. Evrop. Rossia</t>
    <phoneticPr fontId="4" type="noConversion"/>
  </si>
  <si>
    <t>In all cases, this was possible without giving rise to any new negatives.</t>
    <phoneticPr fontId="5" type="noConversion"/>
  </si>
  <si>
    <r>
      <t xml:space="preserve"> &lt;= The same figures of 490,393 owners owning 13,214,025 desiatins privately appears in Tsentral'nyi statisticheskii komitet, Ministerstvo vnutrennykh del. </t>
    </r>
    <r>
      <rPr>
        <i/>
        <sz val="12"/>
        <rFont val="Arial"/>
      </rPr>
      <t xml:space="preserve">Statistika zemliavladeniia 1905 g. </t>
    </r>
    <r>
      <rPr>
        <sz val="12"/>
        <rFont val="Arial"/>
      </rPr>
      <t>multiple vols. St. Petersburg, Russia, 1906. These seem to include only the very understated totals for the Baltics' private peasant landowners.</t>
    </r>
    <phoneticPr fontId="5" type="noConversion"/>
  </si>
  <si>
    <t>Rents</t>
    <phoneticPr fontId="5" type="noConversion"/>
  </si>
  <si>
    <r>
      <t xml:space="preserve">(E.1) Allocating the six ranges of land incomes over 1,000 rubles (from </t>
    </r>
    <r>
      <rPr>
        <b/>
        <i/>
        <sz val="14"/>
        <rFont val="Arial"/>
      </rPr>
      <t>Opyt'</t>
    </r>
    <r>
      <rPr>
        <b/>
        <sz val="14"/>
        <rFont val="Arial"/>
      </rPr>
      <t xml:space="preserve"> 1906) to social classes </t>
    </r>
    <phoneticPr fontId="5" type="noConversion"/>
  </si>
  <si>
    <r>
      <t xml:space="preserve">See Russia, Central Statistical Committee, </t>
    </r>
    <r>
      <rPr>
        <i/>
        <sz val="11"/>
        <rFont val="Times New Roman"/>
      </rPr>
      <t>Statistika pozem'noi sobstvennosti I naselennykh mest</t>
    </r>
    <r>
      <rPr>
        <sz val="11"/>
        <rFont val="Times New Roman"/>
        <family val="1"/>
      </rPr>
      <t>.</t>
    </r>
    <phoneticPr fontId="4" type="noConversion"/>
  </si>
  <si>
    <t>Covers European  Russia plus Transcaucasia, not Siberia.</t>
    <phoneticPr fontId="4" type="noConversion"/>
  </si>
  <si>
    <r>
      <t>(C.3) Their aggregate private land income</t>
    </r>
    <r>
      <rPr>
        <sz val="12"/>
        <rFont val="Arial"/>
      </rPr>
      <t xml:space="preserve"> = non-nadel average rent per desiatin * desiatiny</t>
    </r>
    <phoneticPr fontId="5" type="noConversion"/>
  </si>
  <si>
    <t>(C.1) The numbers of private individual owners</t>
    <phoneticPr fontId="5" type="noConversion"/>
  </si>
  <si>
    <r>
      <t>(C.2) Their Land areas</t>
    </r>
    <r>
      <rPr>
        <sz val="12"/>
        <rFont val="Arial"/>
      </rPr>
      <t xml:space="preserve"> (desiatiny)</t>
    </r>
    <phoneticPr fontId="5" type="noConversion"/>
  </si>
  <si>
    <t>income,</t>
    <phoneticPr fontId="5" type="noConversion"/>
  </si>
  <si>
    <r>
      <t>Strategy</t>
    </r>
    <r>
      <rPr>
        <sz val="12"/>
        <color indexed="8"/>
        <rFont val="Arial"/>
      </rPr>
      <t xml:space="preserve">: For each rental-income range from </t>
    </r>
    <r>
      <rPr>
        <i/>
        <sz val="12"/>
        <color indexed="8"/>
        <rFont val="Arial"/>
      </rPr>
      <t>Opyt'</t>
    </r>
    <r>
      <rPr>
        <sz val="12"/>
        <color indexed="8"/>
        <rFont val="Arial"/>
      </rPr>
      <t xml:space="preserve"> (1906), find a land-area range of owners</t>
    </r>
    <phoneticPr fontId="5" type="noConversion"/>
  </si>
  <si>
    <t>owned land</t>
    <phoneticPr fontId="4" type="noConversion"/>
  </si>
  <si>
    <t>Aggregate annual income</t>
    <phoneticPr fontId="4" type="noConversion"/>
  </si>
  <si>
    <t>value per</t>
    <phoneticPr fontId="4" type="noConversion"/>
  </si>
  <si>
    <t>Tambovskaya</t>
  </si>
  <si>
    <t>Non-nadel</t>
  </si>
  <si>
    <t>Rental-income Range 5 = 20,000-50,000 rubles</t>
  </si>
  <si>
    <t>none</t>
    <phoneticPr fontId="5" type="noConversion"/>
  </si>
  <si>
    <t>Podolskaya</t>
  </si>
  <si>
    <t>Astrakhanskaya</t>
  </si>
  <si>
    <t>Simbirskaya</t>
  </si>
  <si>
    <t>Total individual plus private collective =</t>
    <phoneticPr fontId="5" type="noConversion"/>
  </si>
  <si>
    <t>Sredne - Promishlenniya</t>
  </si>
  <si>
    <t>From Commercial-Industrial Enterprises</t>
  </si>
  <si>
    <t>for urban realty</t>
    <phoneticPr fontId="4" type="noConversion"/>
  </si>
  <si>
    <t>Orlovskaya</t>
  </si>
  <si>
    <t>Grand Total</t>
  </si>
  <si>
    <t xml:space="preserve">rent/value </t>
    <phoneticPr fontId="4" type="noConversion"/>
  </si>
  <si>
    <t>minus</t>
    <phoneticPr fontId="4" type="noConversion"/>
  </si>
  <si>
    <t>6 percent</t>
    <phoneticPr fontId="4" type="noConversion"/>
  </si>
  <si>
    <t>allotment</t>
    <phoneticPr fontId="5" type="noConversion"/>
  </si>
  <si>
    <t>itself</t>
    <phoneticPr fontId="5" type="noConversion"/>
  </si>
  <si>
    <t>Kaluga</t>
    <phoneticPr fontId="5" type="noConversion"/>
  </si>
  <si>
    <t>1884-1892</t>
    <phoneticPr fontId="5" type="noConversion"/>
  </si>
  <si>
    <t>itself</t>
    <phoneticPr fontId="5" type="noConversion"/>
  </si>
  <si>
    <t>(1000 desiatins)</t>
    <phoneticPr fontId="4" type="noConversion"/>
  </si>
  <si>
    <t>Province</t>
    <phoneticPr fontId="4" type="noConversion"/>
  </si>
  <si>
    <t>Vostochniya</t>
    <phoneticPr fontId="4" type="noConversion"/>
  </si>
  <si>
    <t>desiatin (Rub)</t>
    <phoneticPr fontId="4" type="noConversion"/>
  </si>
  <si>
    <t>each province]</t>
    <phoneticPr fontId="4" type="noConversion"/>
  </si>
  <si>
    <t>of income from</t>
    <phoneticPr fontId="4" type="noConversion"/>
  </si>
  <si>
    <t>Number of Persons</t>
    <phoneticPr fontId="4" type="noConversion"/>
  </si>
  <si>
    <t>For the assigned owners and incomes,</t>
    <phoneticPr fontId="5" type="noConversion"/>
  </si>
  <si>
    <t>zem A1, nobility</t>
  </si>
  <si>
    <t>at 6% (Rubles)</t>
    <phoneticPr fontId="4" type="noConversion"/>
  </si>
  <si>
    <t>1880-1899</t>
    <phoneticPr fontId="5" type="noConversion"/>
  </si>
  <si>
    <t>zem B1, peasant - peasant communes [other than nadel]</t>
  </si>
  <si>
    <r>
      <t xml:space="preserve">Source = </t>
    </r>
    <r>
      <rPr>
        <i/>
        <sz val="12"/>
        <rFont val="Times New Roman"/>
      </rPr>
      <t>Opyt'</t>
    </r>
    <r>
      <rPr>
        <sz val="12"/>
        <rFont val="Times New Roman"/>
      </rPr>
      <t xml:space="preserve"> (1906, pp. 34-45).</t>
    </r>
    <phoneticPr fontId="4" type="noConversion"/>
  </si>
  <si>
    <t>2.8% diff in totals here.</t>
    <phoneticPr fontId="4" type="noConversion"/>
  </si>
  <si>
    <t>land (lichnaya sobstvennost')</t>
    <phoneticPr fontId="4" type="noConversion"/>
  </si>
  <si>
    <t>Implied</t>
    <phoneticPr fontId="4" type="noConversion"/>
  </si>
  <si>
    <t>non-nadel</t>
    <phoneticPr fontId="4" type="noConversion"/>
  </si>
  <si>
    <t>institut'n land</t>
    <phoneticPr fontId="4" type="noConversion"/>
  </si>
  <si>
    <t>S. Peterburgskaya &amp; suburbs</t>
    <phoneticPr fontId="4" type="noConversion"/>
  </si>
  <si>
    <t>[Just confirming:</t>
    <phoneticPr fontId="4" type="noConversion"/>
  </si>
  <si>
    <t>… up thru:</t>
    <phoneticPr fontId="5" type="noConversion"/>
  </si>
  <si>
    <t>vs 355,582,908 income in Tables III, IV</t>
    <phoneticPr fontId="4" type="noConversion"/>
  </si>
  <si>
    <t>to the right --&gt;</t>
    <phoneticPr fontId="5" type="noConversion"/>
  </si>
  <si>
    <t>[Derived from Columns (1) - (3).]</t>
    <phoneticPr fontId="4" type="noConversion"/>
  </si>
  <si>
    <t>Region and</t>
    <phoneticPr fontId="4" type="noConversion"/>
  </si>
  <si>
    <t>(8)</t>
  </si>
  <si>
    <t>Dagestanskaya Oblast</t>
  </si>
  <si>
    <t>Severniya</t>
    <phoneticPr fontId="4" type="noConversion"/>
  </si>
  <si>
    <t>Grand total, recorded area</t>
    <phoneticPr fontId="5" type="noConversion"/>
  </si>
  <si>
    <t>Riazan</t>
  </si>
  <si>
    <t>Samara</t>
  </si>
  <si>
    <t>Smolenskaya</t>
  </si>
  <si>
    <t>Tverskaya</t>
  </si>
  <si>
    <t>Tul'skaya</t>
    <phoneticPr fontId="4" type="noConversion"/>
  </si>
  <si>
    <t>Ufa</t>
  </si>
  <si>
    <t>Khar'kov</t>
  </si>
  <si>
    <t>Kherson</t>
  </si>
  <si>
    <t>Nizhegorodskaya</t>
    <phoneticPr fontId="4" type="noConversion"/>
  </si>
  <si>
    <t>Title</t>
  </si>
  <si>
    <t>Desiatiny</t>
    <phoneticPr fontId="4" type="noConversion"/>
  </si>
  <si>
    <t>Within this Source (1) --</t>
    <phoneticPr fontId="5" type="noConversion"/>
  </si>
  <si>
    <t>Pages</t>
  </si>
  <si>
    <t>Severniya Kavkaz</t>
    <phoneticPr fontId="4" type="noConversion"/>
  </si>
  <si>
    <t>pp. 8-19</t>
  </si>
  <si>
    <t>Chernigovskaya</t>
  </si>
  <si>
    <t>Vologodskaya</t>
  </si>
  <si>
    <t>pp. 4-5</t>
  </si>
  <si>
    <t>Taurida</t>
  </si>
  <si>
    <t>Tambov</t>
  </si>
  <si>
    <t>Tver</t>
  </si>
  <si>
    <t>Tula</t>
  </si>
  <si>
    <t>area, per Opyt'</t>
    <phoneticPr fontId="4" type="noConversion"/>
  </si>
  <si>
    <t>4000-5000</t>
    <phoneticPr fontId="5" type="noConversion"/>
  </si>
  <si>
    <t>All classes, from uezd returns</t>
    <phoneticPr fontId="5" type="noConversion"/>
  </si>
  <si>
    <t>Lands of the</t>
    <phoneticPr fontId="5" type="noConversion"/>
  </si>
  <si>
    <t>state, clergy,</t>
    <phoneticPr fontId="5" type="noConversion"/>
  </si>
  <si>
    <t>no, just ≥ r1,000</t>
    <phoneticPr fontId="5" type="noConversion"/>
  </si>
  <si>
    <t>Kievskaya</t>
  </si>
  <si>
    <t>Average price 1900-1902</t>
    <phoneticPr fontId="4" type="noConversion"/>
  </si>
  <si>
    <t>Per owner in</t>
    <phoneticPr fontId="4" type="noConversion"/>
  </si>
  <si>
    <t>this high-land-</t>
    <phoneticPr fontId="4" type="noConversion"/>
  </si>
  <si>
    <t>Collective ownership = sobstvennost' obshchestv [zem B; see note =&gt;]</t>
    <phoneticPr fontId="5" type="noConversion"/>
  </si>
  <si>
    <t>Range 2 = 2,000-5,000 rubles</t>
  </si>
  <si>
    <t>Province</t>
  </si>
  <si>
    <t>order</t>
  </si>
  <si>
    <t>land</t>
  </si>
  <si>
    <t>per desiatina *</t>
  </si>
  <si>
    <t>per desiatina**</t>
  </si>
  <si>
    <t>Astrakhan</t>
  </si>
  <si>
    <t>Bessarabia</t>
  </si>
  <si>
    <t>Vitebsk</t>
  </si>
  <si>
    <t>Vladimir</t>
  </si>
  <si>
    <t>individual</t>
    <phoneticPr fontId="4" type="noConversion"/>
  </si>
  <si>
    <t>includes all non-</t>
    <phoneticPr fontId="4" type="noConversion"/>
  </si>
  <si>
    <t>Eur-Russ</t>
    <phoneticPr fontId="4" type="noConversion"/>
  </si>
  <si>
    <t>Olonetskaya</t>
    <phoneticPr fontId="4" type="noConversion"/>
  </si>
  <si>
    <t>Ekaterinoslav</t>
  </si>
  <si>
    <t>Kazan</t>
  </si>
  <si>
    <t>Kovenskaya</t>
    <phoneticPr fontId="4" type="noConversion"/>
  </si>
  <si>
    <t>Land incomes per year</t>
    <phoneticPr fontId="4" type="noConversion"/>
  </si>
  <si>
    <t>Lower</t>
    <phoneticPr fontId="4" type="noConversion"/>
  </si>
  <si>
    <t>Taxes and obligations</t>
  </si>
  <si>
    <t>price of</t>
  </si>
  <si>
    <r>
      <t xml:space="preserve">Source = </t>
    </r>
    <r>
      <rPr>
        <i/>
        <sz val="12"/>
        <rFont val="Arial"/>
      </rPr>
      <t>Opyt'</t>
    </r>
    <r>
      <rPr>
        <sz val="12"/>
        <rFont val="Arial"/>
      </rPr>
      <t xml:space="preserve"> (1906), pp. 2-3.</t>
    </r>
    <phoneticPr fontId="4" type="noConversion"/>
  </si>
  <si>
    <t>Table I of the same</t>
    <phoneticPr fontId="4" type="noConversion"/>
  </si>
  <si>
    <t>3000-4000</t>
    <phoneticPr fontId="5" type="noConversion"/>
  </si>
  <si>
    <t>Terskaya</t>
    <phoneticPr fontId="4" type="noConversion"/>
  </si>
  <si>
    <t>[This should be viewed</t>
    <phoneticPr fontId="4" type="noConversion"/>
  </si>
  <si>
    <t>Yuzhniya</t>
    <phoneticPr fontId="4" type="noConversion"/>
  </si>
  <si>
    <t xml:space="preserve">Aggregate, </t>
    <phoneticPr fontId="4" type="noConversion"/>
  </si>
  <si>
    <t>Kurlyandskaya</t>
  </si>
  <si>
    <t>(plus 121,593 unallocated desiatiny in Liflyandskaya)</t>
    <phoneticPr fontId="4" type="noConversion"/>
  </si>
  <si>
    <t>vs. sum calc'ed here =</t>
    <phoneticPr fontId="5" type="noConversion"/>
  </si>
  <si>
    <t>(B.3) From Opyt' Table IV (pp. 8-19) -- Sizes of Income of Private Landowners by Rental-Income Ranges, continued</t>
  </si>
  <si>
    <t>** - okladnye platezhi</t>
  </si>
  <si>
    <t>desiatina</t>
  </si>
  <si>
    <t>sred. razmer</t>
  </si>
  <si>
    <t>Land purchase values</t>
    <phoneticPr fontId="4" type="noConversion"/>
  </si>
  <si>
    <t>number</t>
    <phoneticPr fontId="4" type="noConversion"/>
  </si>
  <si>
    <t>Table</t>
  </si>
  <si>
    <t>Orig</t>
    <phoneticPr fontId="4" type="noConversion"/>
  </si>
  <si>
    <t>(Rubles/Desiatin)</t>
  </si>
  <si>
    <t>number</t>
    <phoneticPr fontId="4" type="noConversion"/>
  </si>
  <si>
    <t>Total owners, incomes</t>
    <phoneticPr fontId="5" type="noConversion"/>
  </si>
  <si>
    <t>(C.4) Their average rental incomes per owner</t>
    <phoneticPr fontId="5" type="noConversion"/>
  </si>
  <si>
    <t>are EXcluded</t>
    <phoneticPr fontId="5" type="noConversion"/>
  </si>
  <si>
    <t>nadel land</t>
  </si>
  <si>
    <t>Arkhangel'sk</t>
  </si>
  <si>
    <t>zem A6, other</t>
  </si>
  <si>
    <t>i povinnosti</t>
  </si>
  <si>
    <t>Bakinskaya</t>
  </si>
  <si>
    <t>Zakatal'skaya okrug</t>
    <phoneticPr fontId="4" type="noConversion"/>
  </si>
  <si>
    <t>Yerivanskaya</t>
    <phoneticPr fontId="4" type="noConversion"/>
  </si>
  <si>
    <t>Zakaspiiskaya oblast'</t>
    <phoneticPr fontId="4" type="noConversion"/>
  </si>
  <si>
    <t>zem A2, clergy</t>
  </si>
  <si>
    <t>zem A3, merchants &amp;c</t>
  </si>
  <si>
    <t>zem A4, petty bourgeois</t>
  </si>
  <si>
    <t>zem A5, peasant</t>
  </si>
  <si>
    <t>Borrowed from (A.) above</t>
    <phoneticPr fontId="5" type="noConversion"/>
  </si>
  <si>
    <t>(Rubles)</t>
  </si>
  <si>
    <t>Khersonskaya</t>
  </si>
  <si>
    <t>Eur Russ,</t>
    <phoneticPr fontId="4" type="noConversion"/>
  </si>
  <si>
    <t>For the owners of this income range, assign parts of them and their incomes to social classes:</t>
    <phoneticPr fontId="5" type="noConversion"/>
  </si>
  <si>
    <t>Vyatskaya</t>
    <phoneticPr fontId="4" type="noConversion"/>
  </si>
  <si>
    <t>[all within range]</t>
    <phoneticPr fontId="4" type="noConversion"/>
  </si>
  <si>
    <t>Kaluga</t>
  </si>
  <si>
    <t>Kiev</t>
  </si>
  <si>
    <r>
      <t>Note</t>
    </r>
    <r>
      <rPr>
        <sz val="12"/>
        <rFont val="Arial"/>
      </rPr>
      <t xml:space="preserve">: This excludes urban real estate, which </t>
    </r>
    <r>
      <rPr>
        <i/>
        <sz val="12"/>
        <rFont val="Arial"/>
      </rPr>
      <t xml:space="preserve">Opyt' </t>
    </r>
    <r>
      <rPr>
        <sz val="12"/>
        <rFont val="Arial"/>
      </rPr>
      <t>(1906) handled separately.</t>
    </r>
    <phoneticPr fontId="4" type="noConversion"/>
  </si>
  <si>
    <t>Penzenskaya</t>
  </si>
  <si>
    <t>Aggregate</t>
    <phoneticPr fontId="4" type="noConversion"/>
  </si>
  <si>
    <t>Province</t>
    <phoneticPr fontId="4" type="noConversion"/>
  </si>
  <si>
    <t>(desiatiny)</t>
    <phoneticPr fontId="5" type="noConversion"/>
  </si>
  <si>
    <t>of those with</t>
    <phoneticPr fontId="5" type="noConversion"/>
  </si>
  <si>
    <t>Average</t>
    <phoneticPr fontId="4" type="noConversion"/>
  </si>
  <si>
    <t>Region</t>
    <phoneticPr fontId="4" type="noConversion"/>
  </si>
  <si>
    <t>Rent-based income/</t>
    <phoneticPr fontId="4" type="noConversion"/>
  </si>
  <si>
    <t>per person</t>
    <phoneticPr fontId="4" type="noConversion"/>
  </si>
  <si>
    <t>Region and</t>
    <phoneticPr fontId="4" type="noConversion"/>
  </si>
  <si>
    <t>kupchim" 1900-1902</t>
    <phoneticPr fontId="4" type="noConversion"/>
  </si>
  <si>
    <t>Chernomorskaya</t>
  </si>
  <si>
    <t>Rent-implied</t>
    <phoneticPr fontId="4" type="noConversion"/>
  </si>
  <si>
    <t>cost of privately</t>
    <phoneticPr fontId="4" type="noConversion"/>
  </si>
  <si>
    <t>(Rubles, 000's)</t>
  </si>
  <si>
    <t>owners</t>
    <phoneticPr fontId="4" type="noConversion"/>
  </si>
  <si>
    <t>owners, from</t>
  </si>
  <si>
    <t>Eniseyskaya</t>
  </si>
  <si>
    <t>incomes</t>
    <phoneticPr fontId="4" type="noConversion"/>
  </si>
  <si>
    <t>urban realty</t>
    <phoneticPr fontId="4" type="noConversion"/>
  </si>
  <si>
    <t>petty bourgeois</t>
    <phoneticPr fontId="5" type="noConversion"/>
  </si>
  <si>
    <t>Soc-occ</t>
    <phoneticPr fontId="5" type="noConversion"/>
  </si>
  <si>
    <r>
      <t xml:space="preserve">Source = </t>
    </r>
    <r>
      <rPr>
        <i/>
        <sz val="12"/>
        <rFont val="Times New Roman"/>
      </rPr>
      <t>Opyt’ priblizitel’novo ischislenia narodnovo dokhoda po raslichnym evo istochnikam I po razmeram v Rossii</t>
    </r>
    <r>
      <rPr>
        <sz val="12"/>
        <rFont val="Times New Roman"/>
      </rPr>
      <t xml:space="preserve"> (Sankt-Peterburg: P. P. Soikin 1906).  </t>
    </r>
  </si>
  <si>
    <t>(shared allotted)</t>
    <phoneticPr fontId="4" type="noConversion"/>
  </si>
  <si>
    <t>province</t>
    <phoneticPr fontId="4" type="noConversion"/>
  </si>
  <si>
    <t>Kubanskaya Obl.</t>
  </si>
  <si>
    <t>Stavropolskaya</t>
  </si>
  <si>
    <t>Aggregate annual rental value  of</t>
    <phoneticPr fontId="4" type="noConversion"/>
  </si>
  <si>
    <t>priv &lt; 10 des.</t>
  </si>
  <si>
    <t>10 to 20 des.</t>
  </si>
  <si>
    <t>(worksheet B's) returns in Census Vol. 51,</t>
    <phoneticPr fontId="5" type="noConversion"/>
  </si>
  <si>
    <t>inostrannye poddanye (borrowed)</t>
    <phoneticPr fontId="5" type="noConversion"/>
  </si>
  <si>
    <t>there was a similar tendency:</t>
    <phoneticPr fontId="5" type="noConversion"/>
  </si>
  <si>
    <r>
      <t xml:space="preserve">And for </t>
    </r>
    <r>
      <rPr>
        <u/>
        <sz val="12"/>
        <rFont val="Arial"/>
      </rPr>
      <t>urban real estate</t>
    </r>
    <r>
      <rPr>
        <sz val="12"/>
        <rFont val="Arial"/>
      </rPr>
      <t xml:space="preserve">, </t>
    </r>
    <phoneticPr fontId="5" type="noConversion"/>
  </si>
  <si>
    <t>Since then tallies of areas owned, and of their valuations, are more available, but still incompletely.</t>
    <phoneticPr fontId="4" type="noConversion"/>
  </si>
  <si>
    <t>Three rental prices of land</t>
    <phoneticPr fontId="4" type="noConversion"/>
  </si>
  <si>
    <t xml:space="preserve">(E.2) Repeating the provincial totals, from Worksheet (B.) </t>
    <phoneticPr fontId="5" type="noConversion"/>
  </si>
  <si>
    <t>Merchants and esteemed citizens</t>
    <phoneticPr fontId="5" type="noConversion"/>
  </si>
  <si>
    <t>Townspeople</t>
    <phoneticPr fontId="5" type="noConversion"/>
  </si>
  <si>
    <t>Peasants</t>
    <phoneticPr fontId="5" type="noConversion"/>
  </si>
  <si>
    <t>all private owners</t>
    <phoneticPr fontId="4" type="noConversion"/>
  </si>
  <si>
    <t>Kaluzhskaya</t>
    <phoneticPr fontId="4" type="noConversion"/>
  </si>
  <si>
    <t xml:space="preserve">Page ii of the text notes that valuations were difficult to collect for dates before the law of 8 June 1893. </t>
    <phoneticPr fontId="4" type="noConversion"/>
  </si>
  <si>
    <t>real estate</t>
    <phoneticPr fontId="4" type="noConversion"/>
  </si>
  <si>
    <t>Cyrillic</t>
    <phoneticPr fontId="4" type="noConversion"/>
  </si>
  <si>
    <t>Totals match those in Table XXII.</t>
    <phoneticPr fontId="4" type="noConversion"/>
  </si>
  <si>
    <t>Severniya Kavkaz</t>
    <phoneticPr fontId="4" type="noConversion"/>
  </si>
  <si>
    <t>individuals' private lands</t>
    <phoneticPr fontId="4" type="noConversion"/>
  </si>
  <si>
    <t xml:space="preserve"> &lt;= Correlation w/non-nadel ave.</t>
    <phoneticPr fontId="4" type="noConversion"/>
  </si>
  <si>
    <t>Bakinskaya, oil-bearing lands</t>
    <phoneticPr fontId="4" type="noConversion"/>
  </si>
  <si>
    <t>as an opportunity cost,</t>
    <phoneticPr fontId="4" type="noConversion"/>
  </si>
  <si>
    <t>Itogo obshchestv I tovarishchestv</t>
    <phoneticPr fontId="5" type="noConversion"/>
  </si>
  <si>
    <t>over r1000</t>
    <phoneticPr fontId="4" type="noConversion"/>
  </si>
  <si>
    <t>Subtotal 50 Gub. Evrop. Rossia</t>
    <phoneticPr fontId="4" type="noConversion"/>
  </si>
  <si>
    <t>peasant obshch. &amp; tovar.</t>
    <phoneticPr fontId="5" type="noConversion"/>
  </si>
  <si>
    <t>priv &lt; 10 des.</t>
    <phoneticPr fontId="5" type="noConversion"/>
  </si>
  <si>
    <t>Townsmen</t>
    <phoneticPr fontId="5" type="noConversion"/>
  </si>
  <si>
    <t>Rental-income Range 1 = 1,000-2,000 rubles</t>
  </si>
  <si>
    <t>rubles/year</t>
  </si>
  <si>
    <t>Cyrillic</t>
    <phoneticPr fontId="4" type="noConversion"/>
  </si>
  <si>
    <t>included</t>
    <phoneticPr fontId="5" type="noConversion"/>
  </si>
  <si>
    <t>in vol. 51 by SN, with</t>
    <phoneticPr fontId="5" type="noConversion"/>
  </si>
  <si>
    <t>Census vol. 51 (1907), Tab. II</t>
    <phoneticPr fontId="4" type="noConversion"/>
  </si>
  <si>
    <t xml:space="preserve">Subtotal 64 Gub. </t>
  </si>
  <si>
    <t>400 - 500</t>
  </si>
  <si>
    <t>500 - 1000</t>
  </si>
  <si>
    <t>1000 - 2000</t>
  </si>
  <si>
    <t>2000-3000</t>
    <phoneticPr fontId="5" type="noConversion"/>
  </si>
  <si>
    <t>Severniya</t>
    <phoneticPr fontId="4" type="noConversion"/>
  </si>
  <si>
    <t>(20)</t>
  </si>
  <si>
    <t>(21)</t>
  </si>
  <si>
    <t>Table III</t>
  </si>
  <si>
    <t>Table IV</t>
  </si>
  <si>
    <t>Table XI</t>
  </si>
  <si>
    <t>Tulskaya</t>
  </si>
  <si>
    <t>min</t>
    <phoneticPr fontId="5" type="noConversion"/>
  </si>
  <si>
    <t>guishing "ugodii</t>
    <phoneticPr fontId="4" type="noConversion"/>
  </si>
  <si>
    <t>Rental without distin-</t>
    <phoneticPr fontId="4" type="noConversion"/>
  </si>
  <si>
    <r>
      <t xml:space="preserve">za 1901" </t>
    </r>
    <r>
      <rPr>
        <i/>
        <sz val="12"/>
        <rFont val="Arial"/>
      </rPr>
      <t>(Opyt'</t>
    </r>
    <r>
      <rPr>
        <sz val="12"/>
        <rFont val="Arial"/>
      </rPr>
      <t>)</t>
    </r>
    <phoneticPr fontId="4" type="noConversion"/>
  </si>
  <si>
    <t>(rubles/des)</t>
    <phoneticPr fontId="4" type="noConversion"/>
  </si>
  <si>
    <t>state, non-allotment</t>
    <phoneticPr fontId="4" type="noConversion"/>
  </si>
  <si>
    <t>No. of persons</t>
  </si>
  <si>
    <t>land incomes</t>
  </si>
  <si>
    <t>State, church &amp;c</t>
  </si>
  <si>
    <t>Subtotal 50 Gub. Evrop. Rossia</t>
    <phoneticPr fontId="4" type="noConversion"/>
  </si>
  <si>
    <t>Cyrillic</t>
  </si>
  <si>
    <t>alphabet</t>
  </si>
  <si>
    <t>Region</t>
  </si>
  <si>
    <t>Liflyandksya</t>
  </si>
  <si>
    <t>Residual owners</t>
    <phoneticPr fontId="5" type="noConversion"/>
  </si>
  <si>
    <t>From Land 1900-1902</t>
    <phoneticPr fontId="4" type="noConversion"/>
  </si>
  <si>
    <t>Note: This excludes urban real estate, which Opyt' (1906) handled separately.</t>
    <phoneticPr fontId="4" type="noConversion"/>
  </si>
  <si>
    <t>Nizhegorodskaya</t>
    <phoneticPr fontId="4" type="noConversion"/>
  </si>
  <si>
    <t>Orig</t>
    <phoneticPr fontId="4" type="noConversion"/>
  </si>
  <si>
    <t>Rental</t>
  </si>
  <si>
    <t>of owned land</t>
    <phoneticPr fontId="4" type="noConversion"/>
  </si>
  <si>
    <t>Total private</t>
  </si>
  <si>
    <t xml:space="preserve">but the authors say that no corrections can be made for this miltiplicity of income types in the same hands.  </t>
    <phoneticPr fontId="4" type="noConversion"/>
  </si>
  <si>
    <r>
      <t>Source (1)</t>
    </r>
    <r>
      <rPr>
        <sz val="12"/>
        <rFont val="Arial"/>
      </rPr>
      <t xml:space="preserve"> = </t>
    </r>
    <r>
      <rPr>
        <i/>
        <sz val="12"/>
        <rFont val="Arial"/>
      </rPr>
      <t>Opyt’ priblizitel’novo ischislenia narodnovo dokhoda po raslichnym evo istochnikam I po razmeram v Rossii</t>
    </r>
    <r>
      <rPr>
        <sz val="12"/>
        <rFont val="Arial"/>
      </rPr>
      <t xml:space="preserve"> (Sankt-Peterburg: P. P. Soikin 1906).  </t>
    </r>
    <phoneticPr fontId="5" type="noConversion"/>
  </si>
  <si>
    <t>zem B6 - “Various class” tovar</t>
  </si>
  <si>
    <t>number</t>
    <phoneticPr fontId="4" type="noConversion"/>
  </si>
  <si>
    <t>zem B5 - “Mixed peasant/townsmen” tovar</t>
  </si>
  <si>
    <t>Yugo-Zapadniya</t>
    <phoneticPr fontId="4" type="noConversion"/>
  </si>
  <si>
    <t>per owner</t>
    <phoneticPr fontId="5" type="noConversion"/>
  </si>
  <si>
    <t>Net income</t>
  </si>
  <si>
    <t>Vil'no</t>
  </si>
  <si>
    <t>Russian</t>
  </si>
  <si>
    <r>
      <t xml:space="preserve">Private land areas implied by </t>
    </r>
    <r>
      <rPr>
        <i/>
        <sz val="12"/>
        <rFont val="Arial"/>
      </rPr>
      <t>Opyt'</t>
    </r>
    <r>
      <rPr>
        <sz val="12"/>
        <rFont val="Arial"/>
      </rPr>
      <t xml:space="preserve"> (1906)</t>
    </r>
    <phoneticPr fontId="5" type="noConversion"/>
  </si>
  <si>
    <t xml:space="preserve">income noticeably higher. Pages xxxvii-xxxviii of the text does acknowledge this problem, </t>
    <phoneticPr fontId="4" type="noConversion"/>
  </si>
  <si>
    <t>income</t>
    <phoneticPr fontId="4" type="noConversion"/>
  </si>
  <si>
    <r>
      <t xml:space="preserve">receiving </t>
    </r>
    <r>
      <rPr>
        <i/>
        <sz val="12"/>
        <rFont val="Arial"/>
      </rPr>
      <t>Opyt'</t>
    </r>
    <phoneticPr fontId="5" type="noConversion"/>
  </si>
  <si>
    <r>
      <t xml:space="preserve">Opyt' </t>
    </r>
    <r>
      <rPr>
        <sz val="12"/>
        <color indexed="8"/>
        <rFont val="Arial"/>
      </rPr>
      <t>income range per owner</t>
    </r>
    <phoneticPr fontId="5" type="noConversion"/>
  </si>
  <si>
    <r>
      <t xml:space="preserve">Peasants, </t>
    </r>
    <r>
      <rPr>
        <b/>
        <u/>
        <sz val="12"/>
        <color indexed="10"/>
        <rFont val="Arial"/>
      </rPr>
      <t>EX</t>
    </r>
    <r>
      <rPr>
        <b/>
        <sz val="12"/>
        <color indexed="10"/>
        <rFont val="Arial"/>
      </rPr>
      <t>cluding obshchestva and tovarishchva</t>
    </r>
    <phoneticPr fontId="5" type="noConversion"/>
  </si>
  <si>
    <t>Vologda</t>
  </si>
  <si>
    <t>Volynia</t>
  </si>
  <si>
    <t>Voronezh</t>
  </si>
  <si>
    <t>Viatka</t>
  </si>
  <si>
    <t>Podol'ia</t>
  </si>
  <si>
    <t>Poltava</t>
  </si>
  <si>
    <t>St. Petersburg</t>
  </si>
  <si>
    <t>Bessarabskaya</t>
  </si>
  <si>
    <t>failure to consolidate is still understating the total incomes above 1,000 rubles,</t>
    <phoneticPr fontId="4" type="noConversion"/>
  </si>
  <si>
    <r>
      <t xml:space="preserve">lands (obshchestva, tovarishchestva). We prefer column (G.)'s numbers over those reported by </t>
    </r>
    <r>
      <rPr>
        <i/>
        <sz val="11"/>
        <rFont val="Times New Roman"/>
      </rPr>
      <t>Opyt'</t>
    </r>
    <r>
      <rPr>
        <sz val="11"/>
        <rFont val="Times New Roman"/>
        <family val="1"/>
      </rPr>
      <t xml:space="preserve"> here.</t>
    </r>
    <phoneticPr fontId="4" type="noConversion"/>
  </si>
  <si>
    <t>(V.) Receiving 20,000 - 50,000 rubles</t>
    <phoneticPr fontId="4" type="noConversion"/>
  </si>
  <si>
    <t>using ave. rent</t>
    <phoneticPr fontId="4" type="noConversion"/>
  </si>
  <si>
    <t>Average/owner</t>
    <phoneticPr fontId="4" type="noConversion"/>
  </si>
  <si>
    <t>Sidletskaya</t>
  </si>
  <si>
    <t>from urban</t>
    <phoneticPr fontId="4" type="noConversion"/>
  </si>
  <si>
    <t>(B.3) From Opyt' Table IV (pp. 8-19) -- Sizes of Income of Private Landowners by Rental-Income Ranges</t>
  </si>
  <si>
    <t>Zabaykalskaya Oblast</t>
  </si>
  <si>
    <t>row</t>
    <phoneticPr fontId="4" type="noConversion"/>
  </si>
  <si>
    <t>Akmolinskaya Oblast, Semitsalatinsk</t>
  </si>
  <si>
    <t>Ownership</t>
    <phoneticPr fontId="4" type="noConversion"/>
  </si>
  <si>
    <t xml:space="preserve">zem C = Peasants’ nadel allotment land, podvornoe </t>
  </si>
  <si>
    <t>Tul'skaya</t>
    <phoneticPr fontId="4" type="noConversion"/>
  </si>
  <si>
    <t>guishing "ugodie"</t>
    <phoneticPr fontId="4" type="noConversion"/>
  </si>
  <si>
    <t>rental / value</t>
    <phoneticPr fontId="4" type="noConversion"/>
  </si>
  <si>
    <t>ratio w/out distin-</t>
    <phoneticPr fontId="4" type="noConversion"/>
  </si>
  <si>
    <t>Opyt' used the same</t>
    <phoneticPr fontId="4" type="noConversion"/>
  </si>
  <si>
    <t>[for Nat'l income &amp; prod.]</t>
    <phoneticPr fontId="4" type="noConversion"/>
  </si>
  <si>
    <t>from costs at 6%</t>
    <phoneticPr fontId="4" type="noConversion"/>
  </si>
  <si>
    <t>alphabet</t>
    <phoneticPr fontId="4" type="noConversion"/>
  </si>
  <si>
    <t>Province</t>
    <phoneticPr fontId="4" type="noConversion"/>
  </si>
  <si>
    <t>Region</t>
    <phoneticPr fontId="4" type="noConversion"/>
  </si>
  <si>
    <t>not "profitability"]</t>
    <phoneticPr fontId="4" type="noConversion"/>
  </si>
  <si>
    <t>owners</t>
    <phoneticPr fontId="5" type="noConversion"/>
  </si>
  <si>
    <t xml:space="preserve">and also understating the incomes of the top percentile groups.  </t>
    <phoneticPr fontId="4" type="noConversion"/>
  </si>
  <si>
    <t>Semirichenskaya</t>
  </si>
  <si>
    <t>Sibirskiya</t>
  </si>
  <si>
    <t xml:space="preserve">(*Close in number of owners, </t>
    <phoneticPr fontId="5" type="noConversion"/>
  </si>
  <si>
    <t>Area of individu-</t>
    <phoneticPr fontId="4" type="noConversion"/>
  </si>
  <si>
    <t>receiving income</t>
    <phoneticPr fontId="4" type="noConversion"/>
  </si>
  <si>
    <t>Area of privately</t>
    <phoneticPr fontId="4" type="noConversion"/>
  </si>
  <si>
    <t>zem B2 - other “obshchestva” [seems to be very few of whatever these are]</t>
  </si>
  <si>
    <t>Province</t>
    <phoneticPr fontId="4" type="noConversion"/>
  </si>
  <si>
    <t>total</t>
    <phoneticPr fontId="4" type="noConversion"/>
  </si>
  <si>
    <t>revised 28 Aug 2011</t>
    <phoneticPr fontId="4" type="noConversion"/>
  </si>
  <si>
    <t>from rentals, excl. capital</t>
    <phoneticPr fontId="4" type="noConversion"/>
  </si>
  <si>
    <t>(Desiatiny)</t>
    <phoneticPr fontId="4" type="noConversion"/>
  </si>
  <si>
    <t>20 - 30</t>
  </si>
  <si>
    <t>30 - 40</t>
  </si>
  <si>
    <t>40 - 50</t>
  </si>
  <si>
    <t>50 - 100</t>
  </si>
  <si>
    <t>100 - 200</t>
  </si>
  <si>
    <t>200 - 300</t>
  </si>
  <si>
    <t>of private lands, calc'd</t>
    <phoneticPr fontId="4" type="noConversion"/>
  </si>
  <si>
    <t>Voronezhskaya</t>
    <phoneticPr fontId="4" type="noConversion"/>
  </si>
  <si>
    <r>
      <t xml:space="preserve">of </t>
    </r>
    <r>
      <rPr>
        <u/>
        <sz val="12"/>
        <rFont val="Arial"/>
      </rPr>
      <t>less</t>
    </r>
    <r>
      <rPr>
        <sz val="12"/>
        <rFont val="Arial"/>
      </rPr>
      <t xml:space="preserve"> than</t>
    </r>
    <phoneticPr fontId="5" type="noConversion"/>
  </si>
  <si>
    <t>Subtotal 50 Gub. Evrop. Rossia</t>
    <phoneticPr fontId="4" type="noConversion"/>
  </si>
  <si>
    <t>at 6% return</t>
    <phoneticPr fontId="4" type="noConversion"/>
  </si>
  <si>
    <t>Olonetskaya</t>
    <phoneticPr fontId="4" type="noConversion"/>
  </si>
  <si>
    <t>meadows, and other</t>
    <phoneticPr fontId="5" type="noConversion"/>
  </si>
  <si>
    <t>from land</t>
    <phoneticPr fontId="4" type="noConversion"/>
  </si>
  <si>
    <t>Tsarstvo Polskoe</t>
    <phoneticPr fontId="4" type="noConversion"/>
  </si>
  <si>
    <t>green = all</t>
    <phoneticPr fontId="5" type="noConversion"/>
  </si>
  <si>
    <t>(5)</t>
  </si>
  <si>
    <t>Arkhangelskaya</t>
  </si>
  <si>
    <t>Average Sales Prices of Land, 1900-1902</t>
  </si>
  <si>
    <t>Karsskaya</t>
    <phoneticPr fontId="4" type="noConversion"/>
  </si>
  <si>
    <t>Suvalkskaya</t>
  </si>
  <si>
    <t>Chernomorskaya</t>
    <phoneticPr fontId="4" type="noConversion"/>
  </si>
  <si>
    <t>Dagestanskaya</t>
    <phoneticPr fontId="4" type="noConversion"/>
  </si>
  <si>
    <t>(F.) Incomes from urban realty, for owners receiving over 1,000 rubles annually</t>
    <phoneticPr fontId="4" type="noConversion"/>
  </si>
  <si>
    <t xml:space="preserve">volume (p. 11) </t>
    <phoneticPr fontId="4" type="noConversion"/>
  </si>
  <si>
    <t>Smolensk</t>
  </si>
  <si>
    <t>Zemstvo returns</t>
    <phoneticPr fontId="5" type="noConversion"/>
  </si>
  <si>
    <t>Nadel</t>
    <phoneticPr fontId="5" type="noConversion"/>
  </si>
  <si>
    <t>(desiatiny)</t>
    <phoneticPr fontId="4" type="noConversion"/>
  </si>
  <si>
    <t>5000-10000</t>
    <phoneticPr fontId="5" type="noConversion"/>
  </si>
  <si>
    <t>priv &gt; 10000</t>
    <phoneticPr fontId="5" type="noConversion"/>
  </si>
  <si>
    <t>Their</t>
    <phoneticPr fontId="4" type="noConversion"/>
  </si>
  <si>
    <t>alphabetical</t>
  </si>
  <si>
    <t>Tsarstvo Polskoe</t>
    <phoneticPr fontId="4" type="noConversion"/>
  </si>
  <si>
    <t>(19)</t>
  </si>
  <si>
    <t>ownership, all social classes</t>
    <phoneticPr fontId="5" type="noConversion"/>
  </si>
  <si>
    <t>Rental incomes</t>
    <phoneticPr fontId="5" type="noConversion"/>
  </si>
  <si>
    <t>Implied residual (&lt; r1,000)</t>
    <phoneticPr fontId="5" type="noConversion"/>
  </si>
  <si>
    <t>Peasants, including obshchestva and tovarishchva</t>
    <phoneticPr fontId="5" type="noConversion"/>
  </si>
  <si>
    <t>Compare to:</t>
    <phoneticPr fontId="5" type="noConversion"/>
  </si>
  <si>
    <t>pp. 36-46</t>
  </si>
  <si>
    <t>Volynskaya</t>
    <phoneticPr fontId="4" type="noConversion"/>
  </si>
  <si>
    <t>number</t>
  </si>
  <si>
    <t>owners</t>
  </si>
  <si>
    <t>Number of persons receiving land incomes</t>
    <phoneticPr fontId="4" type="noConversion"/>
  </si>
  <si>
    <t>Kharkovskaya</t>
  </si>
  <si>
    <t>Income per Person</t>
  </si>
  <si>
    <t>calculated at 6%</t>
    <phoneticPr fontId="4" type="noConversion"/>
  </si>
  <si>
    <t>Erivanskaya</t>
  </si>
  <si>
    <t>average rent</t>
    <phoneticPr fontId="5" type="noConversion"/>
  </si>
  <si>
    <t>per owner</t>
    <phoneticPr fontId="5" type="noConversion"/>
  </si>
  <si>
    <t>(E.6) Estimated numbers of households by social class (estate) in 1904 =&gt;</t>
    <phoneticPr fontId="5" type="noConversion"/>
  </si>
  <si>
    <t>Nobility</t>
    <phoneticPr fontId="5" type="noConversion"/>
  </si>
  <si>
    <t>(C.1) The numbers of private individual owners, continued</t>
    <phoneticPr fontId="5" type="noConversion"/>
  </si>
  <si>
    <t>excluded</t>
    <phoneticPr fontId="5" type="noConversion"/>
  </si>
  <si>
    <t>Area of Privately Owned Lands, Their Cost and Profitability</t>
  </si>
  <si>
    <t>row</t>
    <phoneticPr fontId="4" type="noConversion"/>
  </si>
  <si>
    <t>census v. 51</t>
    <phoneticPr fontId="5" type="noConversion"/>
  </si>
  <si>
    <t>Novgorodskaya</t>
  </si>
  <si>
    <t>Pskovskaya</t>
  </si>
  <si>
    <t>"ugodii za 1901"</t>
    <phoneticPr fontId="4" type="noConversion"/>
  </si>
  <si>
    <t>≥ 1000 rubles</t>
    <phoneticPr fontId="5" type="noConversion"/>
  </si>
  <si>
    <t>Vladimirskaya</t>
    <phoneticPr fontId="50" type="noConversion"/>
  </si>
  <si>
    <t>Kalyzhskaya</t>
    <phoneticPr fontId="50" type="noConversion"/>
  </si>
  <si>
    <t>Kostromskaya</t>
    <phoneticPr fontId="50" type="noConversion"/>
  </si>
  <si>
    <t>Moskovskaya</t>
    <phoneticPr fontId="50" type="noConversion"/>
  </si>
  <si>
    <t>Nizhegorodskaya</t>
    <phoneticPr fontId="50" type="noConversion"/>
  </si>
  <si>
    <t>Smolenskaya</t>
    <phoneticPr fontId="50" type="noConversion"/>
  </si>
  <si>
    <t>Vyatskaya</t>
    <phoneticPr fontId="4" type="noConversion"/>
  </si>
  <si>
    <t>Kaluzhskaya</t>
    <phoneticPr fontId="4" type="noConversion"/>
  </si>
  <si>
    <t>Nizhegorodskaya</t>
    <phoneticPr fontId="4" type="noConversion"/>
  </si>
  <si>
    <t>Voronezhskaya</t>
    <phoneticPr fontId="4" type="noConversion"/>
  </si>
  <si>
    <t>alphabet</t>
    <phoneticPr fontId="4" type="noConversion"/>
  </si>
  <si>
    <t>Province</t>
    <phoneticPr fontId="4" type="noConversion"/>
  </si>
  <si>
    <t>Chernigov</t>
  </si>
  <si>
    <t>Estland</t>
  </si>
  <si>
    <t>Iaroslav</t>
  </si>
  <si>
    <t>Bakinskaya</t>
    <phoneticPr fontId="4" type="noConversion"/>
  </si>
  <si>
    <t>[Includes unallocated 121,593 desiatiny.]</t>
  </si>
  <si>
    <r>
      <t>NOTE</t>
    </r>
    <r>
      <rPr>
        <sz val="11"/>
        <rFont val="Times New Roman"/>
        <family val="1"/>
      </rPr>
      <t xml:space="preserve">: Constancy of rubles/desiatina assumed by </t>
    </r>
    <r>
      <rPr>
        <i/>
        <sz val="11"/>
        <rFont val="Times New Roman"/>
      </rPr>
      <t>Opyt'</t>
    </r>
    <r>
      <rPr>
        <sz val="11"/>
        <rFont val="Times New Roman"/>
        <family val="1"/>
      </rPr>
      <t xml:space="preserve"> authors. See "Sources and notes".</t>
    </r>
    <phoneticPr fontId="4" type="noConversion"/>
  </si>
  <si>
    <t>obligated</t>
  </si>
  <si>
    <t>zem A = Individually owned land by different classes</t>
  </si>
  <si>
    <t>Within this –</t>
  </si>
  <si>
    <t>Severo-Zapadniya</t>
    <phoneticPr fontId="4" type="noConversion"/>
  </si>
  <si>
    <t>per owner</t>
    <phoneticPr fontId="4" type="noConversion"/>
  </si>
  <si>
    <t xml:space="preserve">Their </t>
    <phoneticPr fontId="4" type="noConversion"/>
  </si>
  <si>
    <t>alphabet</t>
    <phoneticPr fontId="4" type="noConversion"/>
  </si>
  <si>
    <t>Ufimskaya</t>
  </si>
  <si>
    <t>N. Svid</t>
  </si>
  <si>
    <t>Penza</t>
  </si>
  <si>
    <t>Perm</t>
  </si>
  <si>
    <t>Merchants and "esteemed citizens" (kuptsy i pochetnye grazhdane)</t>
    <phoneticPr fontId="5" type="noConversion"/>
  </si>
  <si>
    <t>Total rental,</t>
    <phoneticPr fontId="5" type="noConversion"/>
  </si>
  <si>
    <t>Rent income</t>
    <phoneticPr fontId="5" type="noConversion"/>
  </si>
  <si>
    <t>Subtotal 50 Gub. Evrop. Rossia</t>
    <phoneticPr fontId="4" type="noConversion"/>
  </si>
  <si>
    <t>Cross-check:</t>
    <phoneticPr fontId="5" type="noConversion"/>
  </si>
  <si>
    <t>over 1,000 rubles</t>
    <phoneticPr fontId="4" type="noConversion"/>
  </si>
  <si>
    <t>necessarily be lower than shown here, because consolidating incomes from all sources would</t>
    <phoneticPr fontId="4" type="noConversion"/>
  </si>
  <si>
    <t>ally owned land</t>
    <phoneticPr fontId="4" type="noConversion"/>
  </si>
  <si>
    <t xml:space="preserve">pri priem </t>
    <phoneticPr fontId="4" type="noConversion"/>
  </si>
  <si>
    <t>uchrezhdeniy</t>
    <phoneticPr fontId="4" type="noConversion"/>
  </si>
  <si>
    <t>Otsentki</t>
    <phoneticPr fontId="4" type="noConversion"/>
  </si>
  <si>
    <t>kreditnykh</t>
    <phoneticPr fontId="4" type="noConversion"/>
  </si>
  <si>
    <t>Po</t>
    <phoneticPr fontId="4" type="noConversion"/>
  </si>
  <si>
    <r>
      <t>Land income under this peasant</t>
    </r>
    <r>
      <rPr>
        <b/>
        <i/>
        <sz val="12"/>
        <rFont val="Arial"/>
      </rPr>
      <t xml:space="preserve"> </t>
    </r>
    <r>
      <rPr>
        <b/>
        <sz val="12"/>
        <rFont val="Arial"/>
      </rPr>
      <t>institution</t>
    </r>
    <phoneticPr fontId="5" type="noConversion"/>
  </si>
  <si>
    <t>No. of owners,</t>
    <phoneticPr fontId="5" type="noConversion"/>
  </si>
  <si>
    <t>Townsmen (meshchanye)</t>
    <phoneticPr fontId="5" type="noConversion"/>
  </si>
  <si>
    <t>Townsmen</t>
    <phoneticPr fontId="5" type="noConversion"/>
  </si>
  <si>
    <t>of private lands calculated</t>
    <phoneticPr fontId="4" type="noConversion"/>
  </si>
  <si>
    <r>
      <t>Adjustment #1</t>
    </r>
    <r>
      <rPr>
        <sz val="12"/>
        <rFont val="Arial"/>
      </rPr>
      <t>, introduced in Worksheet (E.), Panel (E.4) =</t>
    </r>
    <phoneticPr fontId="5" type="noConversion"/>
  </si>
  <si>
    <t>As can be seen from the rental values in Panel (E.3's) initial attempt to</t>
    <phoneticPr fontId="5" type="noConversion"/>
  </si>
  <si>
    <t>derive the land holding onf the under-1,000 class by subtraction, the</t>
    <phoneticPr fontId="5" type="noConversion"/>
  </si>
  <si>
    <t>All persons receiving ≥ 1,000 rubles</t>
    <phoneticPr fontId="4" type="noConversion"/>
  </si>
  <si>
    <t>with at least</t>
    <phoneticPr fontId="5" type="noConversion"/>
  </si>
  <si>
    <t>Tovarishchistva - torg-prom., fabr I pr.</t>
  </si>
  <si>
    <t>Kalishskaya</t>
  </si>
  <si>
    <t>Kiletskaya</t>
  </si>
  <si>
    <t>(E.7) Landless households by social class (estate) in 1904</t>
    <phoneticPr fontId="5" type="noConversion"/>
  </si>
  <si>
    <t>(E.7) Landless households by social class (estate) in 1904, con'd</t>
    <phoneticPr fontId="5" type="noConversion"/>
  </si>
  <si>
    <t>(meshchanye)</t>
    <phoneticPr fontId="5" type="noConversion"/>
  </si>
  <si>
    <t>inappropriateness of our initially applying province-average rental</t>
    <phoneticPr fontId="5" type="noConversion"/>
  </si>
  <si>
    <t xml:space="preserve">values to land areas from the 1905 land ownership return.  </t>
    <phoneticPr fontId="5" type="noConversion"/>
  </si>
  <si>
    <t>We suspect that the Opyt' return did a better job of giving consistent rental values.</t>
    <phoneticPr fontId="5" type="noConversion"/>
  </si>
  <si>
    <t>Landless</t>
    <phoneticPr fontId="5" type="noConversion"/>
  </si>
  <si>
    <t>Landless</t>
    <phoneticPr fontId="5" type="noConversion"/>
  </si>
  <si>
    <t>Novgorodskaya</t>
    <phoneticPr fontId="50" type="noConversion"/>
  </si>
  <si>
    <t>Olonetskaya</t>
    <phoneticPr fontId="50" type="noConversion"/>
  </si>
  <si>
    <t>Pskovskaya</t>
    <phoneticPr fontId="50" type="noConversion"/>
  </si>
  <si>
    <t>Radomskaya</t>
  </si>
  <si>
    <t>Plotskaya</t>
  </si>
  <si>
    <t>…</t>
    <phoneticPr fontId="5" type="noConversion"/>
  </si>
  <si>
    <t>Price of Land "po</t>
    <phoneticPr fontId="4" type="noConversion"/>
  </si>
  <si>
    <t>clergy</t>
    <phoneticPr fontId="5" type="noConversion"/>
  </si>
  <si>
    <t>Value of all</t>
    <phoneticPr fontId="4" type="noConversion"/>
  </si>
  <si>
    <t>lands owned in</t>
    <phoneticPr fontId="4" type="noConversion"/>
  </si>
  <si>
    <t>Quantity</t>
    <phoneticPr fontId="4" type="noConversion"/>
  </si>
  <si>
    <t>Pribaltiyskiya</t>
  </si>
  <si>
    <t>nobility</t>
    <phoneticPr fontId="5" type="noConversion"/>
  </si>
  <si>
    <t>needed for</t>
    <phoneticPr fontId="5" type="noConversion"/>
  </si>
  <si>
    <t>Lublinskaya</t>
  </si>
  <si>
    <t>Petrokovskaya</t>
  </si>
  <si>
    <t>kupchim</t>
    <phoneticPr fontId="4" type="noConversion"/>
  </si>
  <si>
    <t>dannym</t>
    <phoneticPr fontId="4" type="noConversion"/>
  </si>
  <si>
    <t>Cyrillic</t>
    <phoneticPr fontId="4" type="noConversion"/>
  </si>
  <si>
    <t>From …</t>
    <phoneticPr fontId="5" type="noConversion"/>
  </si>
  <si>
    <t>Mogilevskaya</t>
  </si>
  <si>
    <t>Rental-income Range 5 = 20,000-50,000 rubles, continued</t>
  </si>
  <si>
    <t>Aggreg. profitability</t>
    <phoneticPr fontId="4" type="noConversion"/>
  </si>
  <si>
    <t>Summary Table of the Distribution of Income by Source and Size</t>
  </si>
  <si>
    <t>(E.6) Total households by estate (social class)</t>
    <phoneticPr fontId="5" type="noConversion"/>
  </si>
  <si>
    <t>Malorossiyskiya</t>
  </si>
  <si>
    <t>All private owners</t>
  </si>
  <si>
    <t>for lands in</t>
    <phoneticPr fontId="5" type="noConversion"/>
  </si>
  <si>
    <t>uchrezhdeniy pri</t>
    <phoneticPr fontId="4" type="noConversion"/>
  </si>
  <si>
    <t>priem zemel' v nalog</t>
    <phoneticPr fontId="4" type="noConversion"/>
  </si>
  <si>
    <t>Table XXIII</t>
  </si>
  <si>
    <t>Number of</t>
    <phoneticPr fontId="4" type="noConversion"/>
  </si>
  <si>
    <t>Tseliya obshchestva -- krestyanskaya</t>
  </si>
  <si>
    <t>Prices "Po dannym"</t>
    <phoneticPr fontId="4" type="noConversion"/>
  </si>
  <si>
    <t>Simbirsk</t>
  </si>
  <si>
    <t>none</t>
    <phoneticPr fontId="5" type="noConversion"/>
  </si>
  <si>
    <t>(E.7) Implied numbers of landless households, by estate</t>
    <phoneticPr fontId="5" type="noConversion"/>
  </si>
  <si>
    <t>Rental income</t>
    <phoneticPr fontId="5" type="noConversion"/>
  </si>
  <si>
    <t>Voronezhskaya</t>
    <phoneticPr fontId="4" type="noConversion"/>
  </si>
  <si>
    <t>Land income of this group</t>
    <phoneticPr fontId="4" type="noConversion"/>
  </si>
  <si>
    <t>Kovenskaya</t>
    <phoneticPr fontId="4" type="noConversion"/>
  </si>
  <si>
    <t>Repeat:</t>
    <phoneticPr fontId="4" type="noConversion"/>
  </si>
  <si>
    <t>Table I</t>
  </si>
  <si>
    <t>vol. 51 (1907)</t>
    <phoneticPr fontId="4" type="noConversion"/>
  </si>
  <si>
    <t>For lands</t>
    <phoneticPr fontId="4" type="noConversion"/>
  </si>
  <si>
    <t>owned by the</t>
    <phoneticPr fontId="4" type="noConversion"/>
  </si>
  <si>
    <t>Of these owners</t>
    <phoneticPr fontId="4" type="noConversion"/>
  </si>
  <si>
    <t>Kaluzhskaya</t>
    <phoneticPr fontId="4" type="noConversion"/>
  </si>
  <si>
    <t>owners, from</t>
    <phoneticPr fontId="4" type="noConversion"/>
  </si>
  <si>
    <t>Subtotal 49 Gub. Evrop. Ros.</t>
  </si>
  <si>
    <t xml:space="preserve">Subtotal 63 Gub. </t>
  </si>
  <si>
    <t>Grodnenskaya</t>
  </si>
  <si>
    <t>10 to 20 des.</t>
    <phoneticPr fontId="5" type="noConversion"/>
  </si>
  <si>
    <t>(1906), Tab. II</t>
    <phoneticPr fontId="4" type="noConversion"/>
  </si>
  <si>
    <t>Summed from uezd returns</t>
    <phoneticPr fontId="5" type="noConversion"/>
  </si>
  <si>
    <t>explanation, next worksheet.</t>
    <phoneticPr fontId="5" type="noConversion"/>
  </si>
  <si>
    <t>Orenburgskaya</t>
    <phoneticPr fontId="50" type="noConversion"/>
  </si>
  <si>
    <t>Permskaya</t>
    <phoneticPr fontId="50" type="noConversion"/>
  </si>
  <si>
    <t>Samarskaya</t>
    <phoneticPr fontId="50" type="noConversion"/>
  </si>
  <si>
    <t>Kobenskaya</t>
  </si>
  <si>
    <t>(A.) Summary official returns of land owners and land areas in European Russia, start of 1905</t>
    <phoneticPr fontId="5" type="noConversion"/>
  </si>
  <si>
    <t>Worksheets (G.) through (I.) are not directly used in the estimates.</t>
    <phoneticPr fontId="5" type="noConversion"/>
  </si>
  <si>
    <t>(E.3) Deriving the Residual under - r1,000 "Range 0" owners and their lands (but see note about pink cells)</t>
  </si>
  <si>
    <t>The procedure amounts to merging the landless and the</t>
    <phoneticPr fontId="5" type="noConversion"/>
  </si>
  <si>
    <t>owners receiving less than 1,000 rubles into a single</t>
    <phoneticPr fontId="5" type="noConversion"/>
  </si>
  <si>
    <t>Yaroslavskaya</t>
    <phoneticPr fontId="50" type="noConversion"/>
  </si>
  <si>
    <t>Corresponding figures from 1906 land vol.</t>
    <phoneticPr fontId="5" type="noConversion"/>
  </si>
  <si>
    <t>rate of return (%)</t>
    <phoneticPr fontId="4" type="noConversion"/>
  </si>
  <si>
    <t>rental per</t>
  </si>
  <si>
    <t>desiatin</t>
  </si>
  <si>
    <t>numbers</t>
    <phoneticPr fontId="4" type="noConversion"/>
  </si>
  <si>
    <t>Rental-income Range 2 = 2,000-5,000 rubles, continued</t>
  </si>
  <si>
    <t>Arkhangelskaya [Need to infer]</t>
    <phoneticPr fontId="4" type="noConversion"/>
  </si>
  <si>
    <t>Olonetskaya</t>
    <phoneticPr fontId="4" type="noConversion"/>
  </si>
  <si>
    <t>[Includes unallocated 1,699 desiatiny.]</t>
  </si>
  <si>
    <t>(Rubles, 000's)</t>
    <phoneticPr fontId="4" type="noConversion"/>
  </si>
  <si>
    <t>land incomes</t>
    <phoneticPr fontId="4" type="noConversion"/>
  </si>
  <si>
    <t>[Not used:]</t>
    <phoneticPr fontId="4" type="noConversion"/>
  </si>
  <si>
    <r>
      <t xml:space="preserve">(B.2) From </t>
    </r>
    <r>
      <rPr>
        <b/>
        <i/>
        <sz val="12"/>
        <color indexed="8"/>
        <rFont val="Arial"/>
      </rPr>
      <t xml:space="preserve">Opyt' </t>
    </r>
    <r>
      <rPr>
        <b/>
        <sz val="12"/>
        <color indexed="8"/>
        <rFont val="Arial"/>
      </rPr>
      <t>(1906), Table II - Area of Privately Owned Lands, Their Costs, and Profitability, 1900-1902</t>
    </r>
    <phoneticPr fontId="4" type="noConversion"/>
  </si>
  <si>
    <t>Akmolinskaya Oblast, Semitpalatinsk</t>
    <phoneticPr fontId="4" type="noConversion"/>
  </si>
  <si>
    <t>Mogilev</t>
  </si>
  <si>
    <t>Moscow</t>
  </si>
  <si>
    <t>Olonets</t>
  </si>
  <si>
    <t>Itogo</t>
  </si>
  <si>
    <t>[Includes unallocated 123,292 desiatiny.]</t>
  </si>
  <si>
    <t>kuptsy I pochetnye grazhdane</t>
  </si>
  <si>
    <t>meshchane</t>
  </si>
  <si>
    <t>Kalufskaya</t>
  </si>
  <si>
    <t>Orenburg</t>
  </si>
  <si>
    <t>Orel</t>
  </si>
  <si>
    <t>Nobility</t>
    <phoneticPr fontId="5" type="noConversion"/>
  </si>
  <si>
    <t>[The land areas here are close to Column (G.)'s 1905 totals that included collectively owned private</t>
    <phoneticPr fontId="4" type="noConversion"/>
  </si>
  <si>
    <t>Orenburgskaya</t>
  </si>
  <si>
    <t>Permskaya</t>
  </si>
  <si>
    <t>Samarskaya</t>
  </si>
  <si>
    <t>Ryazanskaya</t>
  </si>
  <si>
    <t>Saratovskaya</t>
  </si>
  <si>
    <t>From Urban Real Estate</t>
  </si>
  <si>
    <t>pp. 90-91</t>
  </si>
  <si>
    <t>pp. 2-3</t>
  </si>
  <si>
    <t>[This table did not give the total numbers of landowners, though other Opyt' tables gave numbers of landowners with land incomes above 1,000 rubles.]</t>
    <phoneticPr fontId="4" type="noConversion"/>
  </si>
  <si>
    <t>Kurland</t>
  </si>
  <si>
    <t>Kursk</t>
  </si>
  <si>
    <t>Lifland</t>
  </si>
  <si>
    <t>Minsk</t>
  </si>
  <si>
    <t>Merchants &amp; esteemed citizens</t>
    <phoneticPr fontId="5" type="noConversion"/>
  </si>
  <si>
    <t>(E.6) Estimated numbers of households by social class (estate) in 1904, con'd</t>
    <phoneticPr fontId="5" type="noConversion"/>
  </si>
  <si>
    <t>even though they average over 1,000 rubles per participant in15 provinces.</t>
    <phoneticPr fontId="5" type="noConversion"/>
  </si>
  <si>
    <t xml:space="preserve">rental values are too unstable there.  This is presumably due to the </t>
    <phoneticPr fontId="5" type="noConversion"/>
  </si>
  <si>
    <t>Owners</t>
    <phoneticPr fontId="5" type="noConversion"/>
  </si>
  <si>
    <t>area (des.)</t>
  </si>
  <si>
    <t>Rental-income Range 6 = over 50,000 rubles</t>
    <phoneticPr fontId="5" type="noConversion"/>
  </si>
  <si>
    <t>their allocation by social class (estate)</t>
    <phoneticPr fontId="5" type="noConversion"/>
  </si>
  <si>
    <t>ratio</t>
    <phoneticPr fontId="4" type="noConversion"/>
  </si>
  <si>
    <t>owner (rubles)</t>
    <phoneticPr fontId="4" type="noConversion"/>
  </si>
  <si>
    <t>income group</t>
    <phoneticPr fontId="4" type="noConversion"/>
  </si>
  <si>
    <t>Vyatskaya</t>
    <phoneticPr fontId="4" type="noConversion"/>
  </si>
  <si>
    <t>Quantity (area) of owned lands (desiatiny)</t>
    <phoneticPr fontId="4" type="noConversion"/>
  </si>
  <si>
    <t>Privately owned</t>
    <phoneticPr fontId="4" type="noConversion"/>
  </si>
  <si>
    <t>Overall Sum of Incomes From Urban Realty</t>
  </si>
  <si>
    <t>zemel' v nalog</t>
    <phoneticPr fontId="4" type="noConversion"/>
  </si>
  <si>
    <t>S.-Peterburgskaya</t>
    <phoneticPr fontId="50" type="noConversion"/>
  </si>
  <si>
    <t>this group (Rub)</t>
    <phoneticPr fontId="4" type="noConversion"/>
  </si>
  <si>
    <t>Olonetskaya</t>
    <phoneticPr fontId="4" type="noConversion"/>
  </si>
  <si>
    <t>S. Peterburgskaya &amp; suburbs</t>
    <phoneticPr fontId="4" type="noConversion"/>
  </si>
  <si>
    <t>Using Opyt's (6%</t>
    <phoneticPr fontId="5" type="noConversion"/>
  </si>
  <si>
    <t>return) rent / des.</t>
    <phoneticPr fontId="5" type="noConversion"/>
  </si>
  <si>
    <t>Implied average</t>
    <phoneticPr fontId="5" type="noConversion"/>
  </si>
  <si>
    <t>rent per owner</t>
    <phoneticPr fontId="5" type="noConversion"/>
  </si>
  <si>
    <t>Tsarsto Polskoe</t>
  </si>
  <si>
    <t>Otsentki kreditnykh</t>
    <phoneticPr fontId="4" type="noConversion"/>
  </si>
  <si>
    <t>alphabet</t>
    <phoneticPr fontId="4" type="noConversion"/>
  </si>
  <si>
    <t>50 Gub. Evrop. Rossia</t>
    <phoneticPr fontId="4" type="noConversion"/>
  </si>
  <si>
    <t xml:space="preserve">(E.2) Repeating the provincial totals, and allocating them to estate classes, using numbers of owners from worksheet (C.) </t>
    <phoneticPr fontId="5" type="noConversion"/>
  </si>
  <si>
    <t>7.2 percent of</t>
    <phoneticPr fontId="4" type="noConversion"/>
  </si>
  <si>
    <t>Uzhniya</t>
  </si>
  <si>
    <t>Lomzhinskaya</t>
  </si>
  <si>
    <t>All private,</t>
    <phoneticPr fontId="4" type="noConversion"/>
  </si>
  <si>
    <t>Their  numbers</t>
    <phoneticPr fontId="4" type="noConversion"/>
  </si>
  <si>
    <t>Volinskaya</t>
  </si>
  <si>
    <t>(E.4) Peasant obshchestvennye i tovarishchvennye zemli [Private collective lands], all size classes together (&lt;= shown at the left)</t>
    <phoneticPr fontId="5" type="noConversion"/>
  </si>
  <si>
    <t xml:space="preserve">Average's share of range = </t>
    <phoneticPr fontId="5" type="noConversion"/>
  </si>
  <si>
    <t>2-5k</t>
  </si>
  <si>
    <t>Vyp. I-VIII. St.-P 1880-1886; and "Glavneishshia dannya pozemel'nois statistiki po obsledovaniyu 1887 g." St.-P. 1892-1901.</t>
    <phoneticPr fontId="4" type="noConversion"/>
  </si>
  <si>
    <r>
      <t xml:space="preserve">Opyt' </t>
    </r>
    <r>
      <rPr>
        <sz val="12"/>
        <rFont val="Arial"/>
      </rPr>
      <t>owners</t>
    </r>
    <phoneticPr fontId="5" type="noConversion"/>
  </si>
  <si>
    <t>1-2k</t>
  </si>
  <si>
    <t>5-10k</t>
  </si>
  <si>
    <t>Kovenskaya</t>
    <phoneticPr fontId="4" type="noConversion"/>
  </si>
  <si>
    <t>peasant</t>
    <phoneticPr fontId="5" type="noConversion"/>
  </si>
  <si>
    <t>Kovenskaya</t>
    <phoneticPr fontId="4" type="noConversion"/>
  </si>
  <si>
    <t>(7)</t>
  </si>
  <si>
    <t xml:space="preserve">Gross return per annum = </t>
    <phoneticPr fontId="4" type="noConversion"/>
  </si>
  <si>
    <t>(10)</t>
  </si>
  <si>
    <t>Varshavskaya</t>
  </si>
  <si>
    <t xml:space="preserve"> &lt;--Whence these numbers?</t>
    <phoneticPr fontId="4" type="noConversion"/>
  </si>
  <si>
    <t>(6)</t>
  </si>
  <si>
    <t>(E.3) Deriving the Residual under - r1,000 "Range 0" owners and their lands (but see note about pink cells)</t>
    <phoneticPr fontId="5" type="noConversion"/>
  </si>
  <si>
    <t>in Panel (E.5) below, and their</t>
    <phoneticPr fontId="5" type="noConversion"/>
  </si>
  <si>
    <t>There, as here, a person is identified as having only one of these kinds of income.</t>
    <phoneticPr fontId="4" type="noConversion"/>
  </si>
  <si>
    <t>There is the work of the Central Statistical Committee of 1877-1878 and 1887.</t>
    <phoneticPr fontId="4" type="noConversion"/>
  </si>
  <si>
    <t>Estlyandskaya</t>
  </si>
  <si>
    <t>Vilenskaya</t>
  </si>
  <si>
    <t>Vitebskaya</t>
  </si>
  <si>
    <t>Post-1861 allot.</t>
  </si>
  <si>
    <t>Tseliya obshchestva --inyia [other]</t>
  </si>
  <si>
    <t>Tovarishchistva - krest'yanskie</t>
  </si>
  <si>
    <t>(E.3) First attempt to derive the Residual under - r1,000 "Range 0" owners and their lands; superceded by panel (E.5)</t>
    <phoneticPr fontId="5" type="noConversion"/>
  </si>
  <si>
    <t>Explaining the three adjustments for Panel (E.5)'s estimates of Land incomes under 1,000 rubles</t>
    <phoneticPr fontId="5" type="noConversion"/>
  </si>
  <si>
    <t>Opyt' income range per owner</t>
    <phoneticPr fontId="5" type="noConversion"/>
  </si>
  <si>
    <t>(sheet C) that are close* to this</t>
    <phoneticPr fontId="5" type="noConversion"/>
  </si>
  <si>
    <t>if peasant obshch. &amp; tovar. --</t>
    <phoneticPr fontId="5" type="noConversion"/>
  </si>
  <si>
    <t>Voronezhskaya</t>
    <phoneticPr fontId="50" type="noConversion"/>
  </si>
  <si>
    <t>Kurskaya</t>
    <phoneticPr fontId="50" type="noConversion"/>
  </si>
  <si>
    <t>Orlovskaya</t>
    <phoneticPr fontId="50" type="noConversion"/>
  </si>
  <si>
    <t>Penzenskaya</t>
    <phoneticPr fontId="50" type="noConversion"/>
  </si>
  <si>
    <t>Ryazanskaya</t>
    <phoneticPr fontId="50" type="noConversion"/>
  </si>
  <si>
    <t>Saratovskaya</t>
    <phoneticPr fontId="50" type="noConversion"/>
  </si>
  <si>
    <t>Simbirskaya</t>
    <phoneticPr fontId="50" type="noConversion"/>
  </si>
  <si>
    <t>Clergy</t>
    <phoneticPr fontId="5" type="noConversion"/>
  </si>
  <si>
    <t xml:space="preserve">All classes, summed from </t>
    <phoneticPr fontId="5" type="noConversion"/>
  </si>
  <si>
    <t>S. Peterburgskaya</t>
  </si>
  <si>
    <t>Vostochniya</t>
  </si>
  <si>
    <t>Terskaya Obl.</t>
  </si>
  <si>
    <t xml:space="preserve">Compared with prices "po kupchim"  (deed of purchase) </t>
    <phoneticPr fontId="4" type="noConversion"/>
  </si>
  <si>
    <t>Average</t>
    <phoneticPr fontId="4" type="noConversion"/>
  </si>
  <si>
    <t>income per</t>
    <phoneticPr fontId="4" type="noConversion"/>
  </si>
  <si>
    <t>Total</t>
  </si>
  <si>
    <t>gains (Rubles, 000's)</t>
    <phoneticPr fontId="4" type="noConversion"/>
  </si>
  <si>
    <t>Nafziger-Lindert</t>
    <phoneticPr fontId="4" type="noConversion"/>
  </si>
  <si>
    <t xml:space="preserve"> 16 Feb 2011</t>
    <phoneticPr fontId="4" type="noConversion"/>
  </si>
  <si>
    <t>krest'yane</t>
  </si>
  <si>
    <t>other</t>
  </si>
  <si>
    <t>prochye</t>
  </si>
  <si>
    <t>foreign citizens</t>
  </si>
  <si>
    <t>[NB: Astrakhan &lt;0]</t>
    <phoneticPr fontId="5" type="noConversion"/>
  </si>
  <si>
    <t>Average</t>
    <phoneticPr fontId="5" type="noConversion"/>
  </si>
  <si>
    <t>rental</t>
    <phoneticPr fontId="5" type="noConversion"/>
  </si>
  <si>
    <t>Implied</t>
    <phoneticPr fontId="4" type="noConversion"/>
  </si>
  <si>
    <t>(Desiatins)</t>
  </si>
  <si>
    <t>Kazanskaya</t>
  </si>
  <si>
    <t>All private owners, 5 estates (zem A1-A5)</t>
    <phoneticPr fontId="5" type="noConversion"/>
  </si>
  <si>
    <t>Tambovskaya</t>
    <phoneticPr fontId="50" type="noConversion"/>
  </si>
  <si>
    <t>Tul'skaya</t>
    <phoneticPr fontId="50" type="noConversion"/>
  </si>
  <si>
    <t>Poltavskaya</t>
    <phoneticPr fontId="50" type="noConversion"/>
  </si>
  <si>
    <t>Khar'kovskaya</t>
    <phoneticPr fontId="50" type="noConversion"/>
  </si>
  <si>
    <t>Chernigovskaya</t>
    <phoneticPr fontId="50" type="noConversion"/>
  </si>
  <si>
    <t>Kurlyandskaya</t>
    <phoneticPr fontId="50" type="noConversion"/>
  </si>
  <si>
    <t>Liflyandskaya</t>
    <phoneticPr fontId="50" type="noConversion"/>
  </si>
  <si>
    <t>Estlyandskaya</t>
    <phoneticPr fontId="50" type="noConversion"/>
  </si>
  <si>
    <t>Vilenskaya (Vilna)</t>
    <phoneticPr fontId="50" type="noConversion"/>
  </si>
  <si>
    <t>Vitebskaya</t>
    <phoneticPr fontId="50" type="noConversion"/>
  </si>
  <si>
    <t>(III.) Receiving 5,000 - 10,000 rubles</t>
    <phoneticPr fontId="4" type="noConversion"/>
  </si>
  <si>
    <t>The grand totals are reproduced and discussed on Pages xxxvi-xxxvii of the text.</t>
    <phoneticPr fontId="4" type="noConversion"/>
  </si>
  <si>
    <t>(IV.) Receiving 10,000 - 20,000 rubles</t>
    <phoneticPr fontId="4" type="noConversion"/>
  </si>
  <si>
    <t>Kostromskaya</t>
  </si>
  <si>
    <t>Moskovskaya</t>
  </si>
  <si>
    <t>Nigegorodskaya</t>
  </si>
  <si>
    <t>Vyagskaya</t>
  </si>
  <si>
    <t>rent/value</t>
    <phoneticPr fontId="4" type="noConversion"/>
  </si>
  <si>
    <t>Tovarishchistva - meshchanskie</t>
  </si>
  <si>
    <t>Voronezhskaya</t>
    <phoneticPr fontId="4" type="noConversion"/>
  </si>
  <si>
    <t>Vyatskaya</t>
    <phoneticPr fontId="4" type="noConversion"/>
  </si>
  <si>
    <t>obshchestv.</t>
  </si>
  <si>
    <t>Average area</t>
  </si>
  <si>
    <t>vladenia</t>
  </si>
  <si>
    <t>dukhovnye litsa</t>
  </si>
  <si>
    <t>Cyrillic</t>
    <phoneticPr fontId="4" type="noConversion"/>
  </si>
  <si>
    <t>alphabet</t>
    <phoneticPr fontId="4" type="noConversion"/>
  </si>
  <si>
    <t>From …</t>
    <phoneticPr fontId="5" type="noConversion"/>
  </si>
  <si>
    <t xml:space="preserve">Our diagnosis is that the 1905 return over-counted landowners, </t>
    <phoneticPr fontId="5" type="noConversion"/>
  </si>
  <si>
    <t>[Same detail as in the 8 rows above, but different totals.]</t>
    <phoneticPr fontId="5" type="noConversion"/>
  </si>
  <si>
    <t xml:space="preserve">    "    , from uzed detail, below here</t>
    <phoneticPr fontId="5" type="noConversion"/>
  </si>
  <si>
    <t>rev oct'11</t>
    <phoneticPr fontId="5" type="noConversion"/>
  </si>
  <si>
    <t>Aggreg. rental income</t>
    <phoneticPr fontId="5" type="noConversion"/>
  </si>
  <si>
    <t>[&lt;=(E.4) at left; Continue with (E.5) - (E.7) below.]</t>
    <phoneticPr fontId="5" type="noConversion"/>
  </si>
  <si>
    <r>
      <t>NOTE</t>
    </r>
    <r>
      <rPr>
        <sz val="12"/>
        <rFont val="Arial"/>
      </rPr>
      <t>: We list these individual holdings, both excluding and including peasants' obshchvennye and tovarishchva, but excluding nadel allotments.  For nadel'nie, see worksheet (D.)</t>
    </r>
    <phoneticPr fontId="5" type="noConversion"/>
  </si>
  <si>
    <t>(B.4) Implied totals for the over-1,000s</t>
    <phoneticPr fontId="4" type="noConversion"/>
  </si>
  <si>
    <t>Nobility</t>
    <phoneticPr fontId="5" type="noConversion"/>
  </si>
  <si>
    <t>bring others up over the 1,000-ruble threshold.  True, though this means that the</t>
    <phoneticPr fontId="4" type="noConversion"/>
  </si>
  <si>
    <t>owned land</t>
    <phoneticPr fontId="4" type="noConversion"/>
  </si>
  <si>
    <t>post-1890</t>
    <phoneticPr fontId="5" type="noConversion"/>
  </si>
  <si>
    <t>Size</t>
    <phoneticPr fontId="5" type="noConversion"/>
  </si>
  <si>
    <t>Similar province</t>
    <phoneticPr fontId="5" type="noConversion"/>
  </si>
  <si>
    <t>used where</t>
    <phoneticPr fontId="5" type="noConversion"/>
  </si>
  <si>
    <t>Kutaysskaya</t>
  </si>
  <si>
    <t>Tifliskaya</t>
  </si>
  <si>
    <t>Tsarstvo Polskoe</t>
    <phoneticPr fontId="4" type="noConversion"/>
  </si>
  <si>
    <t>(collective + indiv.)</t>
    <phoneticPr fontId="5" type="noConversion"/>
  </si>
  <si>
    <t>minus individual</t>
    <phoneticPr fontId="5" type="noConversion"/>
  </si>
  <si>
    <t>(I.) Receiving 1,000 - 2,000 rubles</t>
    <phoneticPr fontId="4" type="noConversion"/>
  </si>
  <si>
    <t>(B.) Private Land Income in the Russian Empire, c1904</t>
    <phoneticPr fontId="4" type="noConversion"/>
  </si>
  <si>
    <t>Region</t>
    <phoneticPr fontId="4" type="noConversion"/>
  </si>
  <si>
    <t>Province</t>
    <phoneticPr fontId="4" type="noConversion"/>
  </si>
  <si>
    <t>number</t>
    <phoneticPr fontId="4" type="noConversion"/>
  </si>
  <si>
    <t>Number of Persons</t>
  </si>
  <si>
    <t>Table XII</t>
  </si>
  <si>
    <t>Arkhangelskaya</t>
    <phoneticPr fontId="4" type="noConversion"/>
  </si>
  <si>
    <t>krestyanskii bank</t>
    <phoneticPr fontId="4" type="noConversion"/>
  </si>
  <si>
    <t>Table II</t>
  </si>
  <si>
    <t>Tovarishchistva - raznososlovnie</t>
  </si>
  <si>
    <t>inostrannye poddanye</t>
  </si>
  <si>
    <t>Nadel'naya</t>
  </si>
  <si>
    <t>Min =</t>
    <phoneticPr fontId="4" type="noConversion"/>
  </si>
  <si>
    <t>oil</t>
    <phoneticPr fontId="4" type="noConversion"/>
  </si>
  <si>
    <t>Quantity of land</t>
  </si>
  <si>
    <t>Minskaya</t>
  </si>
  <si>
    <t>Their land areas (desiatiny), continued</t>
    <phoneticPr fontId="5" type="noConversion"/>
  </si>
  <si>
    <t>area owned</t>
    <phoneticPr fontId="5" type="noConversion"/>
  </si>
  <si>
    <t>Tovarishchistva - smeshannye (kr.-meshch.)</t>
    <phoneticPr fontId="5" type="noConversion"/>
  </si>
  <si>
    <t>of the range =</t>
    <phoneticPr fontId="5" type="noConversion"/>
  </si>
  <si>
    <t>Ruble</t>
    <phoneticPr fontId="5" type="noConversion"/>
  </si>
  <si>
    <t>range</t>
    <phoneticPr fontId="5" type="noConversion"/>
  </si>
  <si>
    <t>5k-10k</t>
    <phoneticPr fontId="5" type="noConversion"/>
  </si>
  <si>
    <t>2k-5k</t>
    <phoneticPr fontId="5" type="noConversion"/>
  </si>
  <si>
    <t>1k-2k</t>
    <phoneticPr fontId="5" type="noConversion"/>
  </si>
  <si>
    <t>5k-10k</t>
    <phoneticPr fontId="5" type="noConversion"/>
  </si>
  <si>
    <t>Households</t>
    <phoneticPr fontId="5" type="noConversion"/>
  </si>
  <si>
    <t>within range</t>
    <phoneticPr fontId="5" type="noConversion"/>
  </si>
  <si>
    <t>Cumulative</t>
    <phoneticPr fontId="5" type="noConversion"/>
  </si>
  <si>
    <t>(A.1) From 1905 land statistics (census volume 51), Tables I and II, 50-province totals.</t>
    <phoneticPr fontId="5" type="noConversion"/>
  </si>
  <si>
    <t>group for these specific provinces and social estates.</t>
    <phoneticPr fontId="5" type="noConversion"/>
  </si>
  <si>
    <t>Assumed average</t>
    <phoneticPr fontId="5" type="noConversion"/>
  </si>
  <si>
    <t>land rentals from the under-1,000-ruble category.</t>
    <phoneticPr fontId="5" type="noConversion"/>
  </si>
  <si>
    <t>tried to estimate for those with total holdings over 1,000 rubles.</t>
    <phoneticPr fontId="5" type="noConversion"/>
  </si>
  <si>
    <t>range to the under-1,000 range.  Hence the average per owner</t>
    <phoneticPr fontId="5" type="noConversion"/>
  </si>
  <si>
    <t>All classes of owners, summed from uezd</t>
    <phoneticPr fontId="5" type="noConversion"/>
  </si>
  <si>
    <t>distinguishing</t>
    <phoneticPr fontId="4" type="noConversion"/>
  </si>
  <si>
    <t>300 - 400</t>
  </si>
  <si>
    <t>Peasants</t>
    <phoneticPr fontId="5" type="noConversion"/>
  </si>
  <si>
    <t>Check</t>
    <phoneticPr fontId="5" type="noConversion"/>
  </si>
  <si>
    <t>sums</t>
    <phoneticPr fontId="5" type="noConversion"/>
  </si>
  <si>
    <t>Aggregate Amounts of Income of Private Landowners</t>
  </si>
  <si>
    <t>% of private +</t>
  </si>
  <si>
    <t>rental</t>
    <phoneticPr fontId="4" type="noConversion"/>
  </si>
  <si>
    <t>S. Peterburgskaya &amp; suburbs</t>
    <phoneticPr fontId="4" type="noConversion"/>
  </si>
  <si>
    <t>Repeated from worksheet (B.)]</t>
    <phoneticPr fontId="5" type="noConversion"/>
  </si>
  <si>
    <t>uezd returns in Census Vol. 51,</t>
    <phoneticPr fontId="5" type="noConversion"/>
  </si>
  <si>
    <t>Land Ownership,</t>
    <phoneticPr fontId="4" type="noConversion"/>
  </si>
  <si>
    <t>Income of All</t>
    <phoneticPr fontId="4" type="noConversion"/>
  </si>
  <si>
    <t>Rental Price of Land</t>
    <phoneticPr fontId="4" type="noConversion"/>
  </si>
  <si>
    <t>without distinguishing</t>
    <phoneticPr fontId="4" type="noConversion"/>
  </si>
  <si>
    <t>zem A7, foreign citizens</t>
  </si>
  <si>
    <t>, or 81.0%</t>
    <phoneticPr fontId="4" type="noConversion"/>
  </si>
  <si>
    <t>Tavricheskaya</t>
  </si>
  <si>
    <t>Private individual ownership = chastnaya lichnaya sobstvennost'</t>
  </si>
  <si>
    <t>dvoryane</t>
  </si>
  <si>
    <t>Arkhangelskaya</t>
    <phoneticPr fontId="4" type="noConversion"/>
  </si>
  <si>
    <t>in the proportions given in the corresponding land area range(s), from Census vol. 51.</t>
    <phoneticPr fontId="5" type="noConversion"/>
  </si>
  <si>
    <t>Saratov</t>
  </si>
  <si>
    <t>Elisavetpolskaya</t>
  </si>
  <si>
    <t>Peasants, ONLY obshchestva and tovarishchva</t>
    <phoneticPr fontId="5" type="noConversion"/>
  </si>
  <si>
    <t>Subtotal 50 Gub. Evrop. Rossia</t>
    <phoneticPr fontId="4" type="noConversion"/>
  </si>
  <si>
    <t xml:space="preserve">income over 1,000 rubles should have been noticeably lower, and their average overall </t>
    <phoneticPr fontId="4" type="noConversion"/>
  </si>
  <si>
    <t>All private owners, 5 estates (zem A1-A5)</t>
  </si>
  <si>
    <t>(h.) Opyt' Table III - Aggregate Amounts of Income of Private Landowners (over 1,000 rubles), pp. 6-7.</t>
    <phoneticPr fontId="4" type="noConversion"/>
  </si>
  <si>
    <t>Kovenskaya</t>
    <phoneticPr fontId="50" type="noConversion"/>
  </si>
  <si>
    <t>Minskaya</t>
    <phoneticPr fontId="50" type="noConversion"/>
  </si>
  <si>
    <t>Mogilevskaya</t>
    <phoneticPr fontId="50" type="noConversion"/>
  </si>
  <si>
    <t>Volynskaya</t>
    <phoneticPr fontId="50" type="noConversion"/>
  </si>
  <si>
    <t>Bessarabskaya</t>
    <phoneticPr fontId="50" type="noConversion"/>
  </si>
  <si>
    <t>Donskogo B. oblasty'</t>
    <phoneticPr fontId="50" type="noConversion"/>
  </si>
  <si>
    <t>Grand totals for 50 Gub. Evrop. Rossia,</t>
    <phoneticPr fontId="4" type="noConversion"/>
  </si>
  <si>
    <t>all income ranges</t>
    <phoneticPr fontId="5" type="noConversion"/>
  </si>
  <si>
    <t>Tul'skaya</t>
    <phoneticPr fontId="4" type="noConversion"/>
  </si>
  <si>
    <t>Peasants' aggregate private land income (incl. obshch &amp; tovarishch.)</t>
    <phoneticPr fontId="5" type="noConversion"/>
  </si>
  <si>
    <t xml:space="preserve">Totals for zem A6, zem A7, </t>
    <phoneticPr fontId="5" type="noConversion"/>
  </si>
  <si>
    <t>Peasants, ONLY obshchestva and tovarishchva private collective (non-individual) holdings</t>
    <phoneticPr fontId="5" type="noConversion"/>
  </si>
  <si>
    <t>Adjustment #2 = 384 rubles</t>
    <phoneticPr fontId="5" type="noConversion"/>
  </si>
  <si>
    <t>[The pink-shaded cells remind us which cells had negative numbers of landless, before adjustment.]</t>
    <phoneticPr fontId="5" type="noConversion"/>
  </si>
  <si>
    <t>(G.) Opyt' Table I - Average Sale Prices of Land for 1900-1902</t>
    <phoneticPr fontId="4" type="noConversion"/>
  </si>
  <si>
    <t>Negative values mean that</t>
    <phoneticPr fontId="5" type="noConversion"/>
  </si>
  <si>
    <t>the rental income implied by</t>
    <phoneticPr fontId="5" type="noConversion"/>
  </si>
  <si>
    <t>aggregate land areas is less</t>
    <phoneticPr fontId="5" type="noConversion"/>
  </si>
  <si>
    <t>than the sum of the rental</t>
    <phoneticPr fontId="5" type="noConversion"/>
  </si>
  <si>
    <t>values implied by the sums of</t>
    <phoneticPr fontId="5" type="noConversion"/>
  </si>
  <si>
    <t xml:space="preserve"> </t>
    <phoneticPr fontId="5" type="noConversion"/>
  </si>
  <si>
    <t>Grodnenskaya</t>
    <phoneticPr fontId="50" type="noConversion"/>
  </si>
  <si>
    <t>Using Opyt's (6%)</t>
    <phoneticPr fontId="5" type="noConversion"/>
  </si>
  <si>
    <t>rent/desiatina</t>
    <phoneticPr fontId="4" type="noConversion"/>
  </si>
  <si>
    <t>in land income</t>
    <phoneticPr fontId="5" type="noConversion"/>
  </si>
  <si>
    <t>Ave. rental</t>
    <phoneticPr fontId="5" type="noConversion"/>
  </si>
  <si>
    <t>Rental-income Range 1 = 1,000-2,000 rubles, continued</t>
  </si>
  <si>
    <t xml:space="preserve">Using the </t>
    <phoneticPr fontId="4" type="noConversion"/>
  </si>
  <si>
    <t xml:space="preserve">To derive average rental values for the under-1,000 range, we take clues </t>
    <phoneticPr fontId="5" type="noConversion"/>
  </si>
  <si>
    <t>20k-50k</t>
    <phoneticPr fontId="5" type="noConversion"/>
  </si>
  <si>
    <t>10k-20k</t>
    <phoneticPr fontId="5" type="noConversion"/>
  </si>
  <si>
    <t>Merchants</t>
    <phoneticPr fontId="5" type="noConversion"/>
  </si>
  <si>
    <t xml:space="preserve">* - "Arable, hay </t>
    <phoneticPr fontId="5" type="noConversion"/>
  </si>
  <si>
    <t>(1000 desiatiny)</t>
    <phoneticPr fontId="4" type="noConversion"/>
  </si>
  <si>
    <t>(%/year)</t>
    <phoneticPr fontId="4" type="noConversion"/>
  </si>
  <si>
    <t>For the wealthy over-1,000-ruble group</t>
    <phoneticPr fontId="4" type="noConversion"/>
  </si>
  <si>
    <t>Aggregate, at</t>
    <phoneticPr fontId="4" type="noConversion"/>
  </si>
  <si>
    <t>[None over</t>
    <phoneticPr fontId="4" type="noConversion"/>
  </si>
  <si>
    <t>50,000 rubles.]</t>
    <phoneticPr fontId="4" type="noConversion"/>
  </si>
  <si>
    <t>Grand Total of positive numbers</t>
    <phoneticPr fontId="4" type="noConversion"/>
  </si>
  <si>
    <t>European</t>
    <phoneticPr fontId="4" type="noConversion"/>
  </si>
  <si>
    <t>region</t>
    <phoneticPr fontId="4" type="noConversion"/>
  </si>
  <si>
    <t>Sizes of Incomes of Private Landowners by Groups</t>
  </si>
  <si>
    <t>Olonetskaya</t>
    <phoneticPr fontId="4" type="noConversion"/>
  </si>
  <si>
    <t>From …</t>
    <phoneticPr fontId="5" type="noConversion"/>
  </si>
  <si>
    <t>… up to:</t>
    <phoneticPr fontId="5" type="noConversion"/>
  </si>
  <si>
    <t>If we had used</t>
    <phoneticPr fontId="4" type="noConversion"/>
  </si>
  <si>
    <t>Clergy</t>
    <phoneticPr fontId="5" type="noConversion"/>
  </si>
  <si>
    <t>Merchant</t>
    <phoneticPr fontId="5" type="noConversion"/>
  </si>
  <si>
    <t>&amp; esteemed</t>
    <phoneticPr fontId="5" type="noConversion"/>
  </si>
  <si>
    <t xml:space="preserve">These are the 'zem" land classes B1 and B3.  </t>
    <phoneticPr fontId="5" type="noConversion"/>
  </si>
  <si>
    <t xml:space="preserve">For convenience, they are aggregated with the under-1,000 rouble group, </t>
    <phoneticPr fontId="5" type="noConversion"/>
  </si>
  <si>
    <t>Implied</t>
    <phoneticPr fontId="5" type="noConversion"/>
  </si>
  <si>
    <t>return above 1k, then</t>
    <phoneticPr fontId="5" type="noConversion"/>
  </si>
  <si>
    <t>average rent</t>
    <phoneticPr fontId="5" type="noConversion"/>
  </si>
  <si>
    <t>ave. rent / des for total</t>
    <phoneticPr fontId="5" type="noConversion"/>
  </si>
  <si>
    <t>per owner</t>
    <phoneticPr fontId="5" type="noConversion"/>
  </si>
  <si>
    <t xml:space="preserve">of All Land </t>
    <phoneticPr fontId="4" type="noConversion"/>
  </si>
  <si>
    <r>
      <t xml:space="preserve">owned by the same person, something that the </t>
    </r>
    <r>
      <rPr>
        <i/>
        <sz val="12"/>
        <rFont val="Arial"/>
      </rPr>
      <t>Opyt'</t>
    </r>
    <r>
      <rPr>
        <sz val="12"/>
        <rFont val="Arial"/>
      </rPr>
      <t xml:space="preserve"> return</t>
    </r>
    <phoneticPr fontId="5" type="noConversion"/>
  </si>
  <si>
    <t>by not recognizing that many small properties were</t>
    <phoneticPr fontId="5" type="noConversion"/>
  </si>
  <si>
    <t>Average</t>
    <phoneticPr fontId="5" type="noConversion"/>
  </si>
  <si>
    <t>[Caution: This was the top range for urban realty.]</t>
    <phoneticPr fontId="5" type="noConversion"/>
  </si>
  <si>
    <r>
      <t>[</t>
    </r>
    <r>
      <rPr>
        <b/>
        <u/>
        <sz val="12"/>
        <rFont val="Arial"/>
      </rPr>
      <t>EX</t>
    </r>
    <r>
      <rPr>
        <sz val="12"/>
        <rFont val="Arial"/>
      </rPr>
      <t>cluding peasant obshchestvennyi</t>
    </r>
    <phoneticPr fontId="5" type="noConversion"/>
  </si>
  <si>
    <t>Volynskaya</t>
    <phoneticPr fontId="4" type="noConversion"/>
  </si>
  <si>
    <t>We therefore subtracted these "owners" and their associated</t>
    <phoneticPr fontId="5" type="noConversion"/>
  </si>
  <si>
    <t xml:space="preserve">for all ownership classes above 1,000 rubles per recipient within each province, both for the purchase price and for the rental income.  </t>
    <phoneticPr fontId="5" type="noConversion"/>
  </si>
  <si>
    <t>The total numbers of "private owners" in Worksheets (B.) and (C.):</t>
    <phoneticPr fontId="5" type="noConversion"/>
  </si>
  <si>
    <r>
      <t xml:space="preserve">from the behavior of the higher ranges in the Opyt' return of </t>
    </r>
    <r>
      <rPr>
        <u/>
        <sz val="12"/>
        <rFont val="Arial"/>
      </rPr>
      <t>non-urban lands</t>
    </r>
    <r>
      <rPr>
        <sz val="12"/>
        <rFont val="Arial"/>
      </rPr>
      <t>:</t>
    </r>
    <phoneticPr fontId="5" type="noConversion"/>
  </si>
  <si>
    <t>A problem with nobility landowners in Chernigov: They are 7,789</t>
    <phoneticPr fontId="5" type="noConversion"/>
  </si>
  <si>
    <t>ln (bottom</t>
    <phoneticPr fontId="5" type="noConversion"/>
  </si>
  <si>
    <t>households</t>
    <phoneticPr fontId="5" type="noConversion"/>
  </si>
  <si>
    <t>down to</t>
    <phoneticPr fontId="5" type="noConversion"/>
  </si>
  <si>
    <t>bottom</t>
    <phoneticPr fontId="5" type="noConversion"/>
  </si>
  <si>
    <t>From</t>
    <phoneticPr fontId="5" type="noConversion"/>
  </si>
  <si>
    <t>to</t>
    <phoneticPr fontId="5" type="noConversion"/>
  </si>
  <si>
    <t>ln (cumul.</t>
    <phoneticPr fontId="5" type="noConversion"/>
  </si>
  <si>
    <t>households)</t>
    <phoneticPr fontId="5" type="noConversion"/>
  </si>
  <si>
    <t xml:space="preserve">The estimated land incomes used in this study </t>
    <phoneticPr fontId="5" type="noConversion"/>
  </si>
  <si>
    <t>are embodied in Worksheets (D.) - (F.).</t>
    <phoneticPr fontId="5" type="noConversion"/>
  </si>
  <si>
    <t>Worksheet (E.) drew on worksheets (B.) and (C.).</t>
    <phoneticPr fontId="5" type="noConversion"/>
  </si>
  <si>
    <t>All owners</t>
    <phoneticPr fontId="5" type="noConversion"/>
  </si>
  <si>
    <t>Land quantity</t>
  </si>
  <si>
    <t>Difference between sources</t>
    <phoneticPr fontId="5" type="noConversion"/>
  </si>
  <si>
    <t>Volynskaya</t>
    <phoneticPr fontId="4" type="noConversion"/>
  </si>
  <si>
    <r>
      <t>(I.) Opyt' Table XXIII - Summary Table of the Distribution of Income by Source and by Size</t>
    </r>
    <r>
      <rPr>
        <b/>
        <sz val="12"/>
        <rFont val="Times New Roman"/>
        <family val="1"/>
      </rPr>
      <t>, pp. 90-91</t>
    </r>
    <phoneticPr fontId="4" type="noConversion"/>
  </si>
  <si>
    <t>of similar count, and allocate the total rent recipients for that income range among the occupations</t>
    <phoneticPr fontId="5" type="noConversion"/>
  </si>
  <si>
    <t>Total private</t>
    <phoneticPr fontId="4" type="noConversion"/>
  </si>
  <si>
    <t>Peasants' aggregate private land income (ONLY obshch &amp; tovarishch.)</t>
    <phoneticPr fontId="5" type="noConversion"/>
  </si>
  <si>
    <t>Novgorod</t>
    <phoneticPr fontId="5" type="noConversion"/>
  </si>
  <si>
    <t>Nizhnyi Novgorod</t>
    <phoneticPr fontId="5" type="noConversion"/>
  </si>
  <si>
    <t>in this range is assumed to be 384 rubles for all provinces.</t>
    <phoneticPr fontId="5" type="noConversion"/>
  </si>
  <si>
    <t>Adjustment #3 = Borrowing the negative landless from the under-1,000 group</t>
    <phoneticPr fontId="5" type="noConversion"/>
  </si>
  <si>
    <r>
      <t xml:space="preserve">The basic procedure initially produced </t>
    </r>
    <r>
      <rPr>
        <b/>
        <u/>
        <sz val="12"/>
        <rFont val="Arial"/>
      </rPr>
      <t xml:space="preserve">negative numbers of landless households </t>
    </r>
    <phoneticPr fontId="5" type="noConversion"/>
  </si>
  <si>
    <t>in certain provinces and estates, as shown at the right here.=&gt;</t>
  </si>
  <si>
    <t>Average's share</t>
    <phoneticPr fontId="5" type="noConversion"/>
  </si>
  <si>
    <t>We extrapolate this tendency by applying the 0.384 from the bottom</t>
    <phoneticPr fontId="5" type="noConversion"/>
  </si>
  <si>
    <t>10-20k</t>
  </si>
  <si>
    <t>20-50k</t>
  </si>
  <si>
    <t>n.a.</t>
    <phoneticPr fontId="4" type="noConversion"/>
  </si>
  <si>
    <t>Sredne-Aziatskiya</t>
  </si>
  <si>
    <t>(4)</t>
  </si>
  <si>
    <t>vladenie</t>
    <phoneticPr fontId="5" type="noConversion"/>
  </si>
  <si>
    <t>census vol. 51 (pub. 1905), summed from uezd returns =  85,653,027 desiatins</t>
    <phoneticPr fontId="5" type="noConversion"/>
  </si>
  <si>
    <t>Itogo obshchestv I tovarishchestv - sum</t>
    <phoneticPr fontId="5" type="noConversion"/>
  </si>
  <si>
    <t xml:space="preserve">    "    , as printed (p. 16)</t>
    <phoneticPr fontId="5" type="noConversion"/>
  </si>
  <si>
    <t xml:space="preserve">Guide to the panels </t>
    <phoneticPr fontId="5" type="noConversion"/>
  </si>
  <si>
    <t>in this worksheet</t>
    <phoneticPr fontId="5" type="noConversion"/>
  </si>
  <si>
    <t>Nafziger, Lindert</t>
    <phoneticPr fontId="5" type="noConversion"/>
  </si>
  <si>
    <t>Ekaterinoslavskaya</t>
    <phoneticPr fontId="50" type="noConversion"/>
  </si>
  <si>
    <t>Tavryicheskaya</t>
    <phoneticPr fontId="50" type="noConversion"/>
  </si>
  <si>
    <t>Khersonskaya</t>
    <phoneticPr fontId="50" type="noConversion"/>
  </si>
  <si>
    <t>Evropeyskaya Rossia</t>
    <phoneticPr fontId="50" type="noConversion"/>
  </si>
  <si>
    <t>Totals, 50 gub. and 6 income ranges</t>
    <phoneticPr fontId="5" type="noConversion"/>
  </si>
  <si>
    <t>income ranges.</t>
    <phoneticPr fontId="5" type="noConversion"/>
  </si>
  <si>
    <t xml:space="preserve">See special adjustment </t>
    <phoneticPr fontId="5" type="noConversion"/>
  </si>
  <si>
    <t>Rental income per owner</t>
    <phoneticPr fontId="5" type="noConversion"/>
  </si>
  <si>
    <t>Prochie</t>
    <phoneticPr fontId="5" type="noConversion"/>
  </si>
  <si>
    <t>the Opyt' rental values</t>
    <phoneticPr fontId="5" type="noConversion"/>
  </si>
  <si>
    <t>owned by the six over-r1,000</t>
    <phoneticPr fontId="5" type="noConversion"/>
  </si>
  <si>
    <t>are excluded</t>
    <phoneticPr fontId="5" type="noConversion"/>
  </si>
  <si>
    <t>Shares of social classes in these land-area (desiatin) ranges</t>
    <phoneticPr fontId="5" type="noConversion"/>
  </si>
  <si>
    <t>Land-area (desiatin) ranges</t>
    <phoneticPr fontId="5" type="noConversion"/>
  </si>
  <si>
    <t>(II.) Receiving 2,000 - 5,000 rubles</t>
    <phoneticPr fontId="4" type="noConversion"/>
  </si>
  <si>
    <t>Olonetskaya</t>
    <phoneticPr fontId="4" type="noConversion"/>
  </si>
  <si>
    <t>Vyatskaya</t>
    <phoneticPr fontId="50" type="noConversion"/>
  </si>
  <si>
    <t>Kazanskaya</t>
    <phoneticPr fontId="50" type="noConversion"/>
  </si>
  <si>
    <t>Poltavskaya</t>
  </si>
  <si>
    <t xml:space="preserve">(E.5) Under-1,000-ruble residual again, with adjustments </t>
    <phoneticPr fontId="5" type="noConversion"/>
  </si>
  <si>
    <t>Subtotal 50 Gub. Europ. Russia</t>
    <phoneticPr fontId="4" type="noConversion"/>
  </si>
  <si>
    <t>Arkhangel'skaya</t>
  </si>
  <si>
    <t>(E.6) Estimated numbers of households by social class (estate) in 1904</t>
    <phoneticPr fontId="5" type="noConversion"/>
  </si>
  <si>
    <t>404,703 "persons"</t>
    <phoneticPr fontId="5" type="noConversion"/>
  </si>
  <si>
    <t>are included</t>
    <phoneticPr fontId="5" type="noConversion"/>
  </si>
  <si>
    <t>Total Income</t>
  </si>
  <si>
    <t>Rental-income Range 6 = over 50,000 rubles, continued</t>
  </si>
  <si>
    <r>
      <t xml:space="preserve">"Gubernii a" = provinces of European Russia plus Transcaucasia, but </t>
    </r>
    <r>
      <rPr>
        <u/>
        <sz val="12"/>
        <rFont val="Arial"/>
      </rPr>
      <t>EX</t>
    </r>
    <r>
      <rPr>
        <sz val="12"/>
        <rFont val="Arial"/>
      </rPr>
      <t>cluding Finland, Poland, Siberia, and Central Asia.</t>
    </r>
    <phoneticPr fontId="5" type="noConversion"/>
  </si>
  <si>
    <r>
      <t>Source (2)</t>
    </r>
    <r>
      <rPr>
        <sz val="12"/>
        <rFont val="Arial"/>
      </rPr>
      <t xml:space="preserve"> = Census volume 51 = Tsentral'nyi Statisticheskii Komitet M. V. D., </t>
    </r>
    <r>
      <rPr>
        <i/>
        <sz val="12"/>
        <rFont val="Arial"/>
      </rPr>
      <t xml:space="preserve">Statistika zemlevladenia 1905g: svod dannykh po 50-ti gyberniam evropeiskoi Rossii </t>
    </r>
    <r>
      <rPr>
        <sz val="12"/>
        <rFont val="Arial"/>
      </rPr>
      <t xml:space="preserve">(S.-P. 1907). Yielded the size distributions of holdings by class. </t>
    </r>
    <phoneticPr fontId="5" type="noConversion"/>
  </si>
  <si>
    <r>
      <t>Source (3)</t>
    </r>
    <r>
      <rPr>
        <sz val="12"/>
        <rFont val="Arial"/>
      </rPr>
      <t xml:space="preserve"> = </t>
    </r>
    <r>
      <rPr>
        <i/>
        <sz val="12"/>
        <rFont val="Arial"/>
      </rPr>
      <t xml:space="preserve">Materialy po proektu polozheniya o gosudarstvennom podokhodnom nalog </t>
    </r>
    <r>
      <rPr>
        <sz val="12"/>
        <rFont val="Arial"/>
      </rPr>
      <t xml:space="preserve">(S.-P. 1909), used to confirm some spatial patterns.  </t>
    </r>
    <phoneticPr fontId="5" type="noConversion"/>
  </si>
  <si>
    <t>Aggregate Value</t>
    <phoneticPr fontId="4" type="noConversion"/>
  </si>
  <si>
    <t xml:space="preserve"> [all within range]</t>
  </si>
  <si>
    <t>Kovno</t>
  </si>
  <si>
    <t>Kostroma</t>
  </si>
  <si>
    <t>Townspeople</t>
    <phoneticPr fontId="5" type="noConversion"/>
  </si>
  <si>
    <t>owner</t>
    <phoneticPr fontId="4" type="noConversion"/>
  </si>
  <si>
    <t>none</t>
    <phoneticPr fontId="5" type="noConversion"/>
  </si>
  <si>
    <r>
      <t>Source (4)</t>
    </r>
    <r>
      <rPr>
        <sz val="12"/>
        <rFont val="Arial"/>
      </rPr>
      <t xml:space="preserve">, for nadel allotment rents = Russia, Department okladnykh sborov, Ministervo Finansov. </t>
    </r>
    <r>
      <rPr>
        <i/>
        <sz val="12"/>
        <rFont val="Arial"/>
      </rPr>
      <t>Materialy Vysochaishe Uchrezhdennoi 16 Noiabria 1901 G. Kommissii Po Izsledovaniiu Voprosa O Dvizhenii S 1861 G. Po 1900 G. Blagosostoianiia Sel'skago Naseleniia Srednezemledel'cheskikh Gubernii, Sravnitel'no S Drugimi Mestnostiami Evropeiskoi Rossii.</t>
    </r>
    <r>
      <rPr>
        <sz val="12"/>
        <rFont val="Arial"/>
      </rPr>
      <t xml:space="preserve"> 3 vols. St. Petersburg, Russia: P.P. Soikina, 1903. p. 199; 234-237</t>
    </r>
    <phoneticPr fontId="5" type="noConversion"/>
  </si>
  <si>
    <t>in this census source, yet there are only 5,640 noble households</t>
    <phoneticPr fontId="5" type="noConversion"/>
  </si>
  <si>
    <t>as of 1904, extrapolating from 1897 on population growth and on the</t>
    <phoneticPr fontId="5" type="noConversion"/>
  </si>
  <si>
    <t>income)</t>
    <phoneticPr fontId="5" type="noConversion"/>
  </si>
  <si>
    <t xml:space="preserve">Adding peasants' obshchestvennye i tovarishchvennye zemli [Private collective lands] </t>
    <phoneticPr fontId="5" type="noConversion"/>
  </si>
  <si>
    <t>Rental-income Range 4 = 10,000-20,000 rubles, continued</t>
  </si>
  <si>
    <t>Kievskaya</t>
    <phoneticPr fontId="50" type="noConversion"/>
  </si>
  <si>
    <t>Podol'skaya</t>
    <phoneticPr fontId="50" type="noConversion"/>
  </si>
  <si>
    <t>Astrakhanskaya</t>
    <phoneticPr fontId="50" type="noConversion"/>
  </si>
  <si>
    <t>Rental-income Range 4 = 10,000-20,000 rubles</t>
  </si>
  <si>
    <t>Residual &lt; r1,000 peasants,</t>
    <phoneticPr fontId="5" type="noConversion"/>
  </si>
  <si>
    <t>augmented by collective priv.</t>
    <phoneticPr fontId="5" type="noConversion"/>
  </si>
  <si>
    <t>[Note: Here the number of owners is the number of collective units, not households.]</t>
  </si>
  <si>
    <t>vol. 51</t>
    <phoneticPr fontId="4" type="noConversion"/>
  </si>
  <si>
    <t>(3)</t>
  </si>
  <si>
    <t>Ufimskaya</t>
    <phoneticPr fontId="50" type="noConversion"/>
  </si>
  <si>
    <t>Tverskaya</t>
    <phoneticPr fontId="50" type="noConversion"/>
  </si>
  <si>
    <t>[See panel (E.5)]</t>
    <phoneticPr fontId="5" type="noConversion"/>
  </si>
  <si>
    <t>Before accepting the 1904 estimate based on census volume 51, however, we should note that the sources differ in the land area they attach to private landowners,</t>
    <phoneticPr fontId="5" type="noConversion"/>
  </si>
  <si>
    <t>as shown in the present file's worksheets (B.) and (C.).  For the 50-province totals for European Russia, we have</t>
    <phoneticPr fontId="5" type="noConversion"/>
  </si>
  <si>
    <t>Source and land area</t>
    <phoneticPr fontId="5" type="noConversion"/>
  </si>
  <si>
    <t>ownership concept</t>
    <phoneticPr fontId="5" type="noConversion"/>
  </si>
  <si>
    <t>Source (1)</t>
    <phoneticPr fontId="5" type="noConversion"/>
  </si>
  <si>
    <r>
      <t>Opyt'</t>
    </r>
    <r>
      <rPr>
        <sz val="12"/>
        <rFont val="Arial"/>
      </rPr>
      <t xml:space="preserve"> (1906), Table II = 105,659,800 desiatins </t>
    </r>
    <phoneticPr fontId="5" type="noConversion"/>
  </si>
  <si>
    <t>litsy poluchayushchie dokhody ot zemli</t>
    <phoneticPr fontId="5" type="noConversion"/>
  </si>
  <si>
    <t>[individual only]</t>
    <phoneticPr fontId="5" type="noConversion"/>
  </si>
  <si>
    <t>Source (2)</t>
    <phoneticPr fontId="5" type="noConversion"/>
  </si>
  <si>
    <t>census vol. 51 (pub. 1905), Table I = 101,735,343 desiatins</t>
    <phoneticPr fontId="5" type="noConversion"/>
  </si>
  <si>
    <t xml:space="preserve">chastnaya sobstvennost' </t>
    <phoneticPr fontId="5" type="noConversion"/>
  </si>
  <si>
    <t>[individual or collective private]</t>
    <phoneticPr fontId="5" type="noConversion"/>
  </si>
  <si>
    <t xml:space="preserve">    "</t>
    <phoneticPr fontId="5" type="noConversion"/>
  </si>
  <si>
    <t>census vol. 51 (pub. 1905), Table II =  85,956,666 desiatins</t>
    <phoneticPr fontId="5" type="noConversion"/>
  </si>
  <si>
    <t>We omitted the "other" (prochie) and "foreigner" (inostrannie poddanie) categories (zem A6 and zem A7 below). These held about 2.5% and 0.4% of total</t>
    <phoneticPr fontId="5" type="noConversion"/>
  </si>
  <si>
    <t>private lands, respectively.</t>
    <phoneticPr fontId="5" type="noConversion"/>
  </si>
  <si>
    <r>
      <t>In Worksheet (D.), estimating nadel allotment rental rates for each province not yielding such rental from zemstvo surveys</t>
    </r>
    <r>
      <rPr>
        <sz val="12"/>
        <rFont val="Arial"/>
      </rPr>
      <t>:</t>
    </r>
    <phoneticPr fontId="5" type="noConversion"/>
  </si>
  <si>
    <t>Using j = the province supplying data on rentals of nadel allotments (Rn) and k = the province lacking such data,</t>
    <phoneticPr fontId="5" type="noConversion"/>
  </si>
  <si>
    <t xml:space="preserve">Estimate Rn,k = Rn,j * (Rm,k / Rm, j), where Rm is the market rental available for all provinces in 1900-1902.  </t>
    <phoneticPr fontId="5" type="noConversion"/>
  </si>
  <si>
    <t>Foreigners</t>
    <phoneticPr fontId="5" type="noConversion"/>
  </si>
  <si>
    <t>all holding sizes together</t>
    <phoneticPr fontId="5" type="noConversion"/>
  </si>
  <si>
    <t xml:space="preserve">Totals for zem A6, zem A7, </t>
    <phoneticPr fontId="5" type="noConversion"/>
  </si>
  <si>
    <t>(E.5) Under-1,000-ruble residual again, with adjustments for (a) smoothed values per owner, and (b) removing negative "landless" by merging them into the under-1,000 ruble range</t>
    <phoneticPr fontId="5" type="noConversion"/>
  </si>
  <si>
    <t>6 classes, 1k up</t>
    <phoneticPr fontId="5" type="noConversion"/>
  </si>
  <si>
    <t>Size of Incomes From Urban Real Estate Property, by Group</t>
    <phoneticPr fontId="5" type="noConversion"/>
  </si>
  <si>
    <t>Of which, the 50 Eur-Russ provinces =</t>
    <phoneticPr fontId="4" type="noConversion"/>
  </si>
  <si>
    <t>Total households</t>
  </si>
  <si>
    <t>Or just 0.43% of the total pop'n of Eur Russ + Kavkaz</t>
    <phoneticPr fontId="5" type="noConversion"/>
  </si>
  <si>
    <r>
      <t xml:space="preserve">Gruzinov, A. S. 2009. </t>
    </r>
    <r>
      <rPr>
        <i/>
        <sz val="12"/>
        <rFont val="Arial"/>
      </rPr>
      <t>Khoziaistvennyi kompleks Kniazei Abamelek-Lazarevykh vo vtoroi polovine XIX-nachale XX v.</t>
    </r>
    <r>
      <rPr>
        <sz val="12"/>
        <rFont val="Arial"/>
      </rPr>
      <t xml:space="preserve"> Moscow, Russia: ROSSPEN.</t>
    </r>
    <phoneticPr fontId="5" type="noConversion"/>
  </si>
  <si>
    <r>
      <t>Russia. Ministerstvo zemledeliia i gosudarstvennykh imushchestv, Departament zemledeliia. 1897-1898.</t>
    </r>
    <r>
      <rPr>
        <i/>
        <sz val="12"/>
        <rFont val="Arial"/>
      </rPr>
      <t xml:space="preserve"> Opisaniia Otdel'nykh Russkikh Khoziaistv.</t>
    </r>
    <r>
      <rPr>
        <sz val="12"/>
        <rFont val="Arial"/>
      </rPr>
      <t xml:space="preserve"> Multiple vols. St. Petersburg, Russia.</t>
    </r>
    <phoneticPr fontId="5" type="noConversion"/>
  </si>
  <si>
    <t xml:space="preserve">These proxies are subject to error of course.  </t>
    <phoneticPr fontId="5" type="noConversion"/>
  </si>
  <si>
    <r>
      <t>In Worksheet (E.)</t>
    </r>
    <r>
      <rPr>
        <sz val="12"/>
        <rFont val="Arial"/>
      </rPr>
      <t>, the first attempt to derive the under-1,000-ruble owners and their rental incomes was unsuccessful (in Panel (E.3)).</t>
    </r>
    <phoneticPr fontId="5" type="noConversion"/>
  </si>
  <si>
    <t>In particular, the values per owner were unstable, presumably because we tried to value total land areas at</t>
    <phoneticPr fontId="5" type="noConversion"/>
  </si>
  <si>
    <t xml:space="preserve">province-average rentals, and because the 1905 aggregate return did not combine owners' </t>
    <phoneticPr fontId="5" type="noConversion"/>
  </si>
  <si>
    <r>
      <t xml:space="preserve">different properties as well as did the </t>
    </r>
    <r>
      <rPr>
        <i/>
        <sz val="12"/>
        <rFont val="Arial"/>
      </rPr>
      <t>Opyt'</t>
    </r>
    <r>
      <rPr>
        <sz val="12"/>
        <rFont val="Arial"/>
      </rPr>
      <t xml:space="preserve"> (1906) study.  </t>
    </r>
    <phoneticPr fontId="5" type="noConversion"/>
  </si>
  <si>
    <t>the categories zem A6 and zem A7.  These held about 2.5% and 0.4% of</t>
    <phoneticPr fontId="5" type="noConversion"/>
  </si>
  <si>
    <t>total private lands, respectively.</t>
    <phoneticPr fontId="5" type="noConversion"/>
  </si>
  <si>
    <t>zem E = Institutions, i.e. land owned by the state, the court, the Church, monasteries, cities, the military and “other institutions”</t>
    <phoneticPr fontId="5" type="noConversion"/>
  </si>
  <si>
    <r>
      <t>Constant rubles per desiatin</t>
    </r>
    <r>
      <rPr>
        <sz val="12"/>
        <rFont val="Arial"/>
      </rPr>
      <t>:</t>
    </r>
    <phoneticPr fontId="5" type="noConversion"/>
  </si>
  <si>
    <r>
      <t xml:space="preserve">It is evident from the data in Worksheet (B.) and other displays that the authors of </t>
    </r>
    <r>
      <rPr>
        <i/>
        <sz val="12"/>
        <rFont val="Arial"/>
      </rPr>
      <t xml:space="preserve">Opyt' </t>
    </r>
    <r>
      <rPr>
        <sz val="12"/>
        <rFont val="Arial"/>
      </rPr>
      <t xml:space="preserve">(1906) assumed the same rubles per desiatin </t>
    </r>
    <phoneticPr fontId="5" type="noConversion"/>
  </si>
  <si>
    <t xml:space="preserve">assumed HH size in 1897.  </t>
    <phoneticPr fontId="5" type="noConversion"/>
  </si>
  <si>
    <t>For the owners of this income range, assign parts of them and their incomes to social classes (estates):</t>
    <phoneticPr fontId="5" type="noConversion"/>
  </si>
  <si>
    <t>Total</t>
    <phoneticPr fontId="5" type="noConversion"/>
  </si>
  <si>
    <t>land area</t>
    <phoneticPr fontId="5" type="noConversion"/>
  </si>
  <si>
    <t>Vologodskaya</t>
    <phoneticPr fontId="50" type="noConversion"/>
  </si>
  <si>
    <t>if peasant obshch. &amp; tovar. --</t>
    <phoneticPr fontId="5" type="noConversion"/>
  </si>
  <si>
    <r>
      <t xml:space="preserve">These are reported for 1905 in census volume 51, but not in </t>
    </r>
    <r>
      <rPr>
        <i/>
        <sz val="12"/>
        <rFont val="Arial"/>
      </rPr>
      <t xml:space="preserve">Opyt' </t>
    </r>
    <r>
      <rPr>
        <sz val="12"/>
        <rFont val="Arial"/>
      </rPr>
      <t>(1906).</t>
    </r>
    <phoneticPr fontId="5" type="noConversion"/>
  </si>
  <si>
    <t>on overall inequality.  Second, the high income data are reported in an eclectic way, using different definitions in different studies.</t>
    <phoneticPr fontId="5" type="noConversion"/>
  </si>
  <si>
    <r>
      <t>over</t>
    </r>
    <r>
      <rPr>
        <sz val="11"/>
        <rFont val="Times New Roman"/>
        <family val="1"/>
      </rPr>
      <t>-1,000-</t>
    </r>
    <phoneticPr fontId="4" type="noConversion"/>
  </si>
  <si>
    <t>Those receiving</t>
    <phoneticPr fontId="4" type="noConversion"/>
  </si>
  <si>
    <t>ruble group</t>
    <phoneticPr fontId="4" type="noConversion"/>
  </si>
  <si>
    <r>
      <t xml:space="preserve">Minarik, L. P. 1965. "Proiskhozhdenie i sostav zemel'nykh vladenii krupneishikh pomeshchikov Rossii kontsa XIX - nachala XX v." In </t>
    </r>
    <r>
      <rPr>
        <i/>
        <sz val="12"/>
        <rFont val="Arial"/>
      </rPr>
      <t xml:space="preserve">Materialy po istorii sel'skogo khoziaistva i krest'ianstva SSSR, </t>
    </r>
    <r>
      <rPr>
        <sz val="12"/>
        <rFont val="Arial"/>
      </rPr>
      <t>356-395. Moscow, Russia: Nauka.</t>
    </r>
    <phoneticPr fontId="5" type="noConversion"/>
  </si>
  <si>
    <r>
      <t xml:space="preserve">Russia. Glavnoe upravlenie udelov.1902. </t>
    </r>
    <r>
      <rPr>
        <i/>
        <sz val="12"/>
        <rFont val="Arial"/>
      </rPr>
      <t>Istoriia udelov za stoletie ikh sushchestvovaniia 1797-1897.</t>
    </r>
    <r>
      <rPr>
        <sz val="12"/>
        <rFont val="Arial"/>
      </rPr>
      <t xml:space="preserve"> 3 vols. St. Petersburg, Russia.</t>
    </r>
    <phoneticPr fontId="5" type="noConversion"/>
  </si>
  <si>
    <r>
      <t>Iudin, E. E. 2008. "Khoziaistvo kniazei Iusupovykh v 1890-1914 gg."</t>
    </r>
    <r>
      <rPr>
        <i/>
        <sz val="12"/>
        <rFont val="Arial"/>
      </rPr>
      <t xml:space="preserve"> Voprosy Istorii</t>
    </r>
    <r>
      <rPr>
        <sz val="12"/>
        <rFont val="Arial"/>
      </rPr>
      <t xml:space="preserve"> 4 (April): 32-48.  </t>
    </r>
    <phoneticPr fontId="5" type="noConversion"/>
  </si>
  <si>
    <t xml:space="preserve">We decline to use their estimates of top incomes and landholdings for two reasons.  First, their information would add very little insight to the income </t>
    <phoneticPr fontId="5" type="noConversion"/>
  </si>
  <si>
    <r>
      <t xml:space="preserve">We interpreted the </t>
    </r>
    <r>
      <rPr>
        <i/>
        <sz val="12"/>
        <rFont val="Arial"/>
      </rPr>
      <t xml:space="preserve">Opyt' </t>
    </r>
    <r>
      <rPr>
        <sz val="12"/>
        <rFont val="Arial"/>
      </rPr>
      <t xml:space="preserve">(1906) returns for land incomes over 1,000 rubles as referring only to persons in the five main estates (zem A1-A5 below).  </t>
    </r>
    <phoneticPr fontId="5" type="noConversion"/>
  </si>
  <si>
    <t xml:space="preserve">We note that the systematic census and Finance Ministry sources already have wealth classes in great detail within the top decile of the population, </t>
    <phoneticPr fontId="5" type="noConversion"/>
  </si>
  <si>
    <t xml:space="preserve">distributions already made possible by the censuses and by Opyt' (1906).  Dramatic as their individual wealth may seem, separating them from the other top groups has little effect </t>
    <phoneticPr fontId="5" type="noConversion"/>
  </si>
  <si>
    <t>Percentages of</t>
    <phoneticPr fontId="5" type="noConversion"/>
  </si>
  <si>
    <t>Merchants &amp;c</t>
    <phoneticPr fontId="5" type="noConversion"/>
  </si>
  <si>
    <t>From the same region or an adjacent region, select a different province with a similar market rental rate in 1900-1902.</t>
    <phoneticPr fontId="5" type="noConversion"/>
  </si>
  <si>
    <t>Land incomes c1904 -- Sources and notes</t>
    <phoneticPr fontId="5" type="noConversion"/>
  </si>
  <si>
    <t>&amp; Nikolas Zolas</t>
    <phoneticPr fontId="5" type="noConversion"/>
  </si>
  <si>
    <t>24 sept '11</t>
    <phoneticPr fontId="5" type="noConversion"/>
  </si>
  <si>
    <t>Years</t>
    <phoneticPr fontId="5" type="noConversion"/>
  </si>
  <si>
    <t>Geography</t>
    <phoneticPr fontId="5" type="noConversion"/>
  </si>
  <si>
    <t>classes?</t>
    <phoneticPr fontId="5" type="noConversion"/>
  </si>
  <si>
    <t>classes</t>
    <phoneticPr fontId="5" type="noConversion"/>
  </si>
  <si>
    <t>Total count</t>
    <phoneticPr fontId="5" type="noConversion"/>
  </si>
  <si>
    <t>1900-1902</t>
    <phoneticPr fontId="5" type="noConversion"/>
  </si>
  <si>
    <t>Gubernii a</t>
    <phoneticPr fontId="5" type="noConversion"/>
  </si>
  <si>
    <r>
      <t xml:space="preserve">Pronin, V. I. 1977. "Dokhodnost' pomeshchich'ego zemledel'cheskogo khoziaistva Kaluzhskoi gubernii na rubezhe XIX i XX vekov." In </t>
    </r>
    <r>
      <rPr>
        <i/>
        <sz val="12"/>
        <rFont val="Arial"/>
      </rPr>
      <t>Ezhegodnik oo agrarnoi istorii vostochnoi Evropy 1970 g</t>
    </r>
    <r>
      <rPr>
        <sz val="12"/>
        <rFont val="Arial"/>
      </rPr>
      <t>., 197-203. Riga, Latvia: Zinate.</t>
    </r>
    <phoneticPr fontId="5" type="noConversion"/>
  </si>
  <si>
    <t>none</t>
    <phoneticPr fontId="5" type="noConversion"/>
  </si>
  <si>
    <t>5 inc sources</t>
    <phoneticPr fontId="5" type="noConversion"/>
  </si>
  <si>
    <t>6 classes, 1k up</t>
    <phoneticPr fontId="5" type="noConversion"/>
  </si>
  <si>
    <t>Implied owners</t>
    <phoneticPr fontId="5" type="noConversion"/>
  </si>
  <si>
    <t>foreigners &amp; others</t>
    <phoneticPr fontId="5" type="noConversion"/>
  </si>
  <si>
    <t>(E.7) Deriving landless households by social class (estate) in 1904 =&gt;</t>
    <phoneticPr fontId="5" type="noConversion"/>
  </si>
  <si>
    <r>
      <t xml:space="preserve">Anfimov, A. M. 1962. "Karlovskoe imenie Meklenburg-Stre[m?]litskikh v kontse XIX-nachale XX v." In </t>
    </r>
    <r>
      <rPr>
        <i/>
        <sz val="12"/>
        <rFont val="Arial"/>
      </rPr>
      <t xml:space="preserve">Materialy po istorii sel'skogo khoziaistva i krest'ianstva SSSR, </t>
    </r>
    <r>
      <rPr>
        <sz val="12"/>
        <rFont val="Arial"/>
      </rPr>
      <t>348-376. Moscow, Russia: Nauka.</t>
    </r>
    <phoneticPr fontId="5" type="noConversion"/>
  </si>
  <si>
    <r>
      <t xml:space="preserve">Meier, V. Ia. 1906. </t>
    </r>
    <r>
      <rPr>
        <i/>
        <sz val="12"/>
        <rFont val="Arial"/>
      </rPr>
      <t xml:space="preserve">Opisanie Imeniia 'Prilypskaia Ekonomiia' Brat'ev Baronov Meiendorf. </t>
    </r>
    <r>
      <rPr>
        <sz val="12"/>
        <rFont val="Arial"/>
      </rPr>
      <t>Moscow, Russia: A. P. Snegirev.</t>
    </r>
    <phoneticPr fontId="5" type="noConversion"/>
  </si>
  <si>
    <t>(B.) Summing the main categories from uezd-level returns, also from vol. 51, from worksheet (C.) here and, for peasants, from the landdata1905 file</t>
    <phoneticPr fontId="5" type="noConversion"/>
  </si>
  <si>
    <t>Accordingly, we carried out adjustments to the under-1,000-ruble values.</t>
    <phoneticPr fontId="5" type="noConversion"/>
  </si>
  <si>
    <t>See the Worksheet "Explaining (E.5)'s adjustments".</t>
    <phoneticPr fontId="5" type="noConversion"/>
  </si>
  <si>
    <t>Land taxonomy used in these files = the "zem" types</t>
    <phoneticPr fontId="5" type="noConversion"/>
  </si>
  <si>
    <t xml:space="preserve">As noted above, we interpreted the Opyt' (1906) returns for land incomes </t>
    <phoneticPr fontId="5" type="noConversion"/>
  </si>
  <si>
    <t xml:space="preserve">over 1,000 rubles as referring only to persons in zem A1-A5.  We omitted </t>
    <phoneticPr fontId="5" type="noConversion"/>
  </si>
  <si>
    <r>
      <t>Khizhinskii, B. 1901.</t>
    </r>
    <r>
      <rPr>
        <i/>
        <sz val="12"/>
        <rFont val="Arial"/>
      </rPr>
      <t xml:space="preserve"> Kratkiia Statisticheskiia Dannyia Po Imeniiu Zazer'e Vladel'tsa Petra Silizmundovicha Ban'kovicha Igrumenskago Uezda, Minskoi Gubernii.</t>
    </r>
    <r>
      <rPr>
        <sz val="12"/>
        <rFont val="Arial"/>
      </rPr>
      <t xml:space="preserve"> Minsk, Russia.</t>
    </r>
    <phoneticPr fontId="5" type="noConversion"/>
  </si>
  <si>
    <t>developing our own estimates. That literature includes:</t>
    <phoneticPr fontId="5" type="noConversion"/>
  </si>
  <si>
    <t xml:space="preserve">We note the existence of a literature on the sizes of several dozen top family incomes, yet do not use it in </t>
    <phoneticPr fontId="5" type="noConversion"/>
  </si>
  <si>
    <t>The literature on the richest families' incomes and lands</t>
    <phoneticPr fontId="5" type="noConversion"/>
  </si>
  <si>
    <t>Townspeople (meshchanye)</t>
    <phoneticPr fontId="5" type="noConversion"/>
  </si>
  <si>
    <r>
      <t xml:space="preserve">Note: The desiatins and values of “land” are measured separately from urban real estate, here in the 1905 Land Data as well as in </t>
    </r>
    <r>
      <rPr>
        <i/>
        <sz val="12"/>
        <rFont val="Arial"/>
      </rPr>
      <t>Opyt’</t>
    </r>
    <r>
      <rPr>
        <sz val="12"/>
        <rFont val="Arial"/>
      </rPr>
      <t xml:space="preserve">(1906).  </t>
    </r>
    <phoneticPr fontId="5" type="noConversion"/>
  </si>
  <si>
    <t xml:space="preserve">Only for zem E would urban real estate be merged with other real estate in a single return.  </t>
    <phoneticPr fontId="5" type="noConversion"/>
  </si>
  <si>
    <t>[Equals "zem A", all classes; see land taxonomy below]</t>
    <phoneticPr fontId="5" type="noConversion"/>
  </si>
  <si>
    <t>Now revised slightly,</t>
    <phoneticPr fontId="5" type="noConversion"/>
  </si>
  <si>
    <t>, or</t>
    <phoneticPr fontId="5" type="noConversion"/>
  </si>
  <si>
    <t>households, of which 37,605 owners</t>
    <phoneticPr fontId="5" type="noConversion"/>
  </si>
  <si>
    <t>In addition to their individual private holdings, the same estates held private land collectively, amounting to about 12.3 percent of all private land area. Thses collective private holdings are included here.</t>
    <phoneticPr fontId="5" type="noConversion"/>
  </si>
  <si>
    <t>Most of this was held by the peasantry. Adding to peasants' individual holdings, some peasants owners gained 219,925,350 rubles in rental incomes on 78,959 collectively owned private lands (obshchestvennye i tovarishchvennye zemli)).  These were excluded here.</t>
    <phoneticPr fontId="5" type="noConversion"/>
  </si>
  <si>
    <t>Sources and notes to Table __:</t>
    <phoneticPr fontId="5" type="noConversion"/>
  </si>
  <si>
    <t xml:space="preserve">Table __. </t>
    <phoneticPr fontId="5" type="noConversion"/>
  </si>
  <si>
    <t>(E.2) Repeating the provincial totals, from Worksheets (B.), (C.)</t>
    <phoneticPr fontId="5" type="noConversion"/>
  </si>
  <si>
    <t>landless</t>
    <phoneticPr fontId="5" type="noConversion"/>
  </si>
  <si>
    <r>
      <t>% with</t>
    </r>
    <r>
      <rPr>
        <sz val="12"/>
        <color indexed="57"/>
        <rFont val="Arial"/>
      </rPr>
      <t xml:space="preserve"> land</t>
    </r>
    <phoneticPr fontId="5" type="noConversion"/>
  </si>
  <si>
    <r>
      <t>% with</t>
    </r>
    <r>
      <rPr>
        <sz val="12"/>
        <color indexed="57"/>
        <rFont val="Arial"/>
      </rPr>
      <t xml:space="preserve"> land</t>
    </r>
    <phoneticPr fontId="5" type="noConversion"/>
  </si>
  <si>
    <t>All 6 estates</t>
    <phoneticPr fontId="5" type="noConversion"/>
  </si>
  <si>
    <t>of owners in</t>
    <phoneticPr fontId="5" type="noConversion"/>
  </si>
  <si>
    <t>owners as</t>
    <phoneticPr fontId="5" type="noConversion"/>
  </si>
  <si>
    <r>
      <t xml:space="preserve">% share of </t>
    </r>
    <r>
      <rPr>
        <b/>
        <u/>
        <sz val="12"/>
        <rFont val="Arial"/>
      </rPr>
      <t>six</t>
    </r>
    <phoneticPr fontId="5" type="noConversion"/>
  </si>
  <si>
    <t>estates' HHs</t>
    <phoneticPr fontId="5" type="noConversion"/>
  </si>
  <si>
    <t>for 6 estates</t>
    <phoneticPr fontId="5" type="noConversion"/>
  </si>
  <si>
    <r>
      <t>six</t>
    </r>
    <r>
      <rPr>
        <sz val="12"/>
        <rFont val="Arial"/>
      </rPr>
      <t xml:space="preserve"> estates</t>
    </r>
    <phoneticPr fontId="5" type="noConversion"/>
  </si>
  <si>
    <t>For the land income summary table =&gt;</t>
    <phoneticPr fontId="5" type="noConversion"/>
  </si>
  <si>
    <t>percent ownership</t>
    <phoneticPr fontId="5" type="noConversion"/>
  </si>
  <si>
    <t>overall</t>
    <phoneticPr fontId="5" type="noConversion"/>
  </si>
  <si>
    <t>[Reminder: So far, just 5 estates and just individual holdings.]</t>
    <phoneticPr fontId="5" type="noConversion"/>
  </si>
  <si>
    <t>Owners</t>
    <phoneticPr fontId="5" type="noConversion"/>
  </si>
  <si>
    <t>Rents</t>
    <phoneticPr fontId="5" type="noConversion"/>
  </si>
  <si>
    <t>Foreigners &amp; others (@ 384r)</t>
    <phoneticPr fontId="5" type="noConversion"/>
  </si>
  <si>
    <t>Owners</t>
    <phoneticPr fontId="5" type="noConversion"/>
  </si>
  <si>
    <t>to match those of the</t>
    <phoneticPr fontId="5" type="noConversion"/>
  </si>
  <si>
    <t>file "HHs by estate and</t>
    <phoneticPr fontId="5" type="noConversion"/>
  </si>
  <si>
    <t>sector", 23 march 2012</t>
    <phoneticPr fontId="5" type="noConversion"/>
  </si>
  <si>
    <t>(E.4) Peasant obshchestvennye i tovarishchvennye zemli [Private collective lands], all size classes together:</t>
    <phoneticPr fontId="5" type="noConversion"/>
  </si>
  <si>
    <t>and differentiating a few top individuals from the rest of the very richest in the top groups has little effect on measures of overall inequality.</t>
    <phoneticPr fontId="5" type="noConversion"/>
  </si>
  <si>
    <t>Sum from 5 estates =</t>
    <phoneticPr fontId="5" type="noConversion"/>
  </si>
  <si>
    <r>
      <t xml:space="preserve">(C.) Private individual landowners, whether below or above the </t>
    </r>
    <r>
      <rPr>
        <b/>
        <i/>
        <sz val="14"/>
        <color indexed="10"/>
        <rFont val="Arial"/>
      </rPr>
      <t>Opyt'</t>
    </r>
    <r>
      <rPr>
        <b/>
        <sz val="14"/>
        <color indexed="10"/>
        <rFont val="Arial"/>
      </rPr>
      <t xml:space="preserve"> 1,000-ruble threshold, for 6 estate classes zem A1-A5), in 50 provinces, 1904-1905)</t>
    </r>
    <phoneticPr fontId="5" type="noConversion"/>
  </si>
  <si>
    <t>5 estates</t>
    <phoneticPr fontId="5" type="noConversion"/>
  </si>
  <si>
    <t>Landless</t>
    <phoneticPr fontId="5" type="noConversion"/>
  </si>
  <si>
    <t>Implied owners</t>
  </si>
  <si>
    <t xml:space="preserve">for 6 estates, </t>
  </si>
  <si>
    <t>incl. foreigners</t>
  </si>
  <si>
    <t>rents per owner</t>
  </si>
  <si>
    <t>Re-checked</t>
  </si>
  <si>
    <t>June 11th, 2014</t>
  </si>
  <si>
    <t>% shares of all owners, 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</si>
</sst>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72" formatCode="0.000"/>
    <numFmt numFmtId="174" formatCode="0,000"/>
    <numFmt numFmtId="177" formatCode="\(0\)"/>
    <numFmt numFmtId="178" formatCode="0,000.0"/>
    <numFmt numFmtId="181" formatCode="#,##0.0"/>
    <numFmt numFmtId="182" formatCode="#,##0.000"/>
  </numFmts>
  <fonts count="60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</font>
    <font>
      <sz val="8"/>
      <name val="Verdana"/>
    </font>
    <font>
      <sz val="12"/>
      <name val="Arial"/>
    </font>
    <font>
      <sz val="12"/>
      <name val="Times New Roman"/>
    </font>
    <font>
      <i/>
      <sz val="12"/>
      <name val="Times New Roman"/>
    </font>
    <font>
      <i/>
      <sz val="12"/>
      <name val="Arial"/>
    </font>
    <font>
      <sz val="12"/>
      <color indexed="10"/>
      <name val="Arial"/>
    </font>
    <font>
      <b/>
      <sz val="12"/>
      <name val="Times New Roman"/>
      <family val="1"/>
    </font>
    <font>
      <u/>
      <sz val="12"/>
      <name val="Arial"/>
    </font>
    <font>
      <sz val="11"/>
      <color indexed="10"/>
      <name val="Times New Roman"/>
    </font>
    <font>
      <b/>
      <sz val="12"/>
      <color indexed="17"/>
      <name val="Arial"/>
    </font>
    <font>
      <i/>
      <sz val="11"/>
      <name val="Times New Roman"/>
    </font>
    <font>
      <sz val="12"/>
      <color indexed="10"/>
      <name val="Times New Roman"/>
    </font>
    <font>
      <u/>
      <sz val="11"/>
      <name val="Times New Roman"/>
    </font>
    <font>
      <b/>
      <sz val="14"/>
      <color indexed="10"/>
      <name val="Arial"/>
    </font>
    <font>
      <b/>
      <sz val="12"/>
      <color indexed="8"/>
      <name val="Arial"/>
    </font>
    <font>
      <b/>
      <i/>
      <sz val="12"/>
      <color indexed="8"/>
      <name val="Arial"/>
    </font>
    <font>
      <b/>
      <sz val="12"/>
      <name val="Arial"/>
    </font>
    <font>
      <i/>
      <sz val="11"/>
      <color indexed="10"/>
      <name val="Times New Roman"/>
    </font>
    <font>
      <b/>
      <u/>
      <sz val="11"/>
      <name val="Times New Roman"/>
    </font>
    <font>
      <b/>
      <u/>
      <sz val="12"/>
      <name val="Arial"/>
    </font>
    <font>
      <i/>
      <u/>
      <sz val="12"/>
      <name val="Arial"/>
    </font>
    <font>
      <b/>
      <i/>
      <sz val="14"/>
      <color indexed="10"/>
      <name val="Arial"/>
    </font>
    <font>
      <b/>
      <sz val="12"/>
      <color indexed="10"/>
      <name val="Arial"/>
    </font>
    <font>
      <sz val="12"/>
      <color indexed="8"/>
      <name val="Arial"/>
    </font>
    <font>
      <i/>
      <sz val="12"/>
      <color indexed="8"/>
      <name val="Arial"/>
    </font>
    <font>
      <b/>
      <sz val="12"/>
      <color indexed="10"/>
      <name val="Times New Roman"/>
    </font>
    <font>
      <b/>
      <sz val="14"/>
      <color indexed="10"/>
      <name val="Times New Roman"/>
    </font>
    <font>
      <b/>
      <sz val="10"/>
      <name val="Verdana"/>
    </font>
    <font>
      <b/>
      <sz val="12"/>
      <color indexed="8"/>
      <name val="Times New Roman"/>
    </font>
    <font>
      <b/>
      <sz val="10"/>
      <color indexed="10"/>
      <name val="Verdana"/>
    </font>
    <font>
      <b/>
      <sz val="14"/>
      <name val="Arial"/>
    </font>
    <font>
      <u/>
      <sz val="12"/>
      <color indexed="10"/>
      <name val="Arial"/>
    </font>
    <font>
      <u/>
      <sz val="12"/>
      <color indexed="8"/>
      <name val="Arial"/>
    </font>
    <font>
      <b/>
      <i/>
      <sz val="14"/>
      <name val="Arial"/>
    </font>
    <font>
      <b/>
      <i/>
      <sz val="12"/>
      <color indexed="10"/>
      <name val="Arial"/>
    </font>
    <font>
      <b/>
      <sz val="14"/>
      <color indexed="8"/>
      <name val="Arial"/>
    </font>
    <font>
      <b/>
      <u/>
      <sz val="12"/>
      <color indexed="10"/>
      <name val="Arial"/>
    </font>
    <font>
      <b/>
      <i/>
      <sz val="12"/>
      <name val="Arial"/>
    </font>
    <font>
      <b/>
      <i/>
      <sz val="12"/>
      <name val="Times New Roman"/>
    </font>
    <font>
      <sz val="18"/>
      <color indexed="10"/>
      <name val="Arial"/>
    </font>
    <font>
      <sz val="14"/>
      <name val="Arial"/>
    </font>
    <font>
      <i/>
      <sz val="14"/>
      <name val="Arial"/>
    </font>
    <font>
      <b/>
      <sz val="16"/>
      <color indexed="10"/>
      <name val="Arial"/>
    </font>
    <font>
      <sz val="14"/>
      <color indexed="8"/>
      <name val="Arial"/>
      <family val="2"/>
    </font>
    <font>
      <b/>
      <sz val="12"/>
      <name val="Times New Roman"/>
      <family val="1"/>
    </font>
    <font>
      <sz val="8"/>
      <name val="Calibri"/>
      <family val="2"/>
    </font>
    <font>
      <b/>
      <u/>
      <sz val="16"/>
      <color indexed="10"/>
      <name val="Arial"/>
    </font>
    <font>
      <sz val="10"/>
      <name val="Arial"/>
    </font>
    <font>
      <b/>
      <u/>
      <sz val="14"/>
      <name val="Arial"/>
    </font>
    <font>
      <u/>
      <sz val="10"/>
      <name val="Arial"/>
    </font>
    <font>
      <b/>
      <u/>
      <sz val="12"/>
      <color indexed="57"/>
      <name val="Arial"/>
    </font>
    <font>
      <sz val="12"/>
      <color indexed="57"/>
      <name val="Arial"/>
    </font>
    <font>
      <b/>
      <sz val="12"/>
      <color indexed="57"/>
      <name val="Arial"/>
    </font>
    <font>
      <sz val="10"/>
      <color indexed="8"/>
      <name val="Arial"/>
    </font>
    <font>
      <sz val="12"/>
      <color rgb="FFFF0000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2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/>
    <xf numFmtId="164" fontId="2" fillId="0" borderId="0" xfId="1" applyNumberFormat="1" applyFont="1"/>
    <xf numFmtId="165" fontId="2" fillId="0" borderId="0" xfId="1" applyNumberFormat="1" applyFont="1"/>
    <xf numFmtId="165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1" xfId="1" applyNumberFormat="1" applyFont="1" applyBorder="1" applyAlignment="1">
      <alignment horizontal="center"/>
    </xf>
    <xf numFmtId="0" fontId="2" fillId="0" borderId="1" xfId="0" applyFont="1" applyBorder="1"/>
    <xf numFmtId="165" fontId="2" fillId="0" borderId="1" xfId="1" applyNumberFormat="1" applyFont="1" applyBorder="1"/>
    <xf numFmtId="43" fontId="2" fillId="0" borderId="1" xfId="1" applyFont="1" applyBorder="1"/>
    <xf numFmtId="164" fontId="2" fillId="0" borderId="1" xfId="1" applyNumberFormat="1" applyFont="1" applyBorder="1"/>
    <xf numFmtId="165" fontId="2" fillId="0" borderId="0" xfId="1" applyNumberFormat="1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2" xfId="1" applyNumberFormat="1" applyFont="1" applyBorder="1"/>
    <xf numFmtId="165" fontId="2" fillId="0" borderId="2" xfId="1" applyNumberFormat="1" applyFont="1" applyBorder="1"/>
    <xf numFmtId="43" fontId="2" fillId="0" borderId="0" xfId="1" applyNumberFormat="1" applyFont="1"/>
    <xf numFmtId="43" fontId="2" fillId="0" borderId="1" xfId="1" applyNumberFormat="1" applyFont="1" applyBorder="1"/>
    <xf numFmtId="0" fontId="2" fillId="0" borderId="0" xfId="0" applyFont="1" applyBorder="1" applyAlignment="1">
      <alignment horizontal="right"/>
    </xf>
    <xf numFmtId="166" fontId="2" fillId="0" borderId="0" xfId="1" applyNumberFormat="1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1" applyNumberFormat="1" applyFont="1"/>
    <xf numFmtId="164" fontId="3" fillId="0" borderId="0" xfId="1" applyNumberFormat="1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165" fontId="6" fillId="0" borderId="1" xfId="1" applyNumberFormat="1" applyFont="1" applyBorder="1" applyAlignment="1">
      <alignment horizontal="center"/>
    </xf>
    <xf numFmtId="165" fontId="6" fillId="0" borderId="0" xfId="1" applyNumberFormat="1" applyFont="1"/>
    <xf numFmtId="165" fontId="6" fillId="0" borderId="0" xfId="1" applyNumberFormat="1" applyFont="1" applyAlignment="1">
      <alignment horizontal="right"/>
    </xf>
    <xf numFmtId="0" fontId="6" fillId="0" borderId="3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/>
    <xf numFmtId="164" fontId="2" fillId="0" borderId="0" xfId="1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164" fontId="11" fillId="0" borderId="0" xfId="1" applyNumberFormat="1" applyFont="1"/>
    <xf numFmtId="0" fontId="11" fillId="0" borderId="0" xfId="0" applyFont="1" applyBorder="1" applyAlignment="1">
      <alignment horizontal="right"/>
    </xf>
    <xf numFmtId="164" fontId="11" fillId="0" borderId="0" xfId="1" applyNumberFormat="1" applyFont="1" applyBorder="1"/>
    <xf numFmtId="165" fontId="11" fillId="0" borderId="0" xfId="1" applyNumberFormat="1" applyFont="1" applyBorder="1"/>
    <xf numFmtId="165" fontId="3" fillId="0" borderId="0" xfId="1" applyNumberFormat="1" applyFont="1" applyBorder="1"/>
    <xf numFmtId="0" fontId="6" fillId="0" borderId="0" xfId="0" applyFont="1" applyFill="1"/>
    <xf numFmtId="0" fontId="13" fillId="0" borderId="0" xfId="0" applyFont="1"/>
    <xf numFmtId="0" fontId="2" fillId="0" borderId="2" xfId="0" applyFont="1" applyBorder="1"/>
    <xf numFmtId="0" fontId="7" fillId="0" borderId="0" xfId="0" applyFont="1" applyAlignment="1">
      <alignment horizontal="right"/>
    </xf>
    <xf numFmtId="0" fontId="14" fillId="0" borderId="0" xfId="0" applyFont="1"/>
    <xf numFmtId="164" fontId="13" fillId="0" borderId="0" xfId="1" applyNumberFormat="1" applyFont="1"/>
    <xf numFmtId="0" fontId="3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11" fillId="0" borderId="0" xfId="0" applyFont="1" applyAlignment="1">
      <alignment horizontal="right"/>
    </xf>
    <xf numFmtId="0" fontId="16" fillId="0" borderId="0" xfId="0" applyFont="1"/>
    <xf numFmtId="0" fontId="7" fillId="2" borderId="0" xfId="0" applyFont="1" applyFill="1"/>
    <xf numFmtId="0" fontId="7" fillId="0" borderId="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Border="1"/>
    <xf numFmtId="165" fontId="2" fillId="0" borderId="0" xfId="1" applyNumberFormat="1" applyFont="1" applyAlignment="1">
      <alignment horizontal="right"/>
    </xf>
    <xf numFmtId="0" fontId="17" fillId="0" borderId="0" xfId="0" applyFont="1"/>
    <xf numFmtId="0" fontId="18" fillId="0" borderId="0" xfId="0" applyFont="1"/>
    <xf numFmtId="0" fontId="2" fillId="0" borderId="0" xfId="0" applyFont="1" applyFill="1"/>
    <xf numFmtId="165" fontId="2" fillId="0" borderId="0" xfId="0" applyNumberFormat="1" applyFont="1" applyBorder="1"/>
    <xf numFmtId="165" fontId="11" fillId="0" borderId="0" xfId="0" applyNumberFormat="1" applyFont="1" applyBorder="1"/>
    <xf numFmtId="165" fontId="2" fillId="0" borderId="0" xfId="0" applyNumberFormat="1" applyFont="1"/>
    <xf numFmtId="167" fontId="2" fillId="0" borderId="0" xfId="0" applyNumberFormat="1" applyFont="1"/>
    <xf numFmtId="0" fontId="1" fillId="0" borderId="0" xfId="0" applyFont="1" applyAlignment="1">
      <alignment horizontal="left"/>
    </xf>
    <xf numFmtId="0" fontId="19" fillId="3" borderId="3" xfId="0" applyFont="1" applyFill="1" applyBorder="1"/>
    <xf numFmtId="164" fontId="2" fillId="0" borderId="0" xfId="1" applyNumberFormat="1" applyFont="1" applyBorder="1"/>
    <xf numFmtId="0" fontId="11" fillId="0" borderId="0" xfId="0" applyFont="1" applyBorder="1"/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left"/>
    </xf>
    <xf numFmtId="165" fontId="2" fillId="0" borderId="1" xfId="0" applyNumberFormat="1" applyFont="1" applyBorder="1"/>
    <xf numFmtId="165" fontId="2" fillId="0" borderId="2" xfId="0" applyNumberFormat="1" applyFont="1" applyBorder="1"/>
    <xf numFmtId="0" fontId="17" fillId="0" borderId="0" xfId="0" applyFont="1" applyAlignment="1">
      <alignment horizontal="right"/>
    </xf>
    <xf numFmtId="0" fontId="21" fillId="4" borderId="3" xfId="0" applyFont="1" applyFill="1" applyBorder="1"/>
    <xf numFmtId="167" fontId="18" fillId="0" borderId="0" xfId="0" applyNumberFormat="1" applyFont="1"/>
    <xf numFmtId="167" fontId="2" fillId="0" borderId="0" xfId="1" applyNumberFormat="1" applyFont="1" applyAlignment="1">
      <alignment horizontal="right"/>
    </xf>
    <xf numFmtId="167" fontId="3" fillId="0" borderId="0" xfId="0" applyNumberFormat="1" applyFont="1"/>
    <xf numFmtId="167" fontId="2" fillId="0" borderId="0" xfId="0" applyNumberFormat="1" applyFont="1" applyBorder="1"/>
    <xf numFmtId="167" fontId="2" fillId="0" borderId="0" xfId="0" applyNumberFormat="1" applyFont="1" applyAlignment="1">
      <alignment horizontal="right"/>
    </xf>
    <xf numFmtId="167" fontId="2" fillId="0" borderId="1" xfId="0" applyNumberFormat="1" applyFont="1" applyBorder="1"/>
    <xf numFmtId="167" fontId="2" fillId="0" borderId="2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right"/>
    </xf>
    <xf numFmtId="164" fontId="22" fillId="0" borderId="0" xfId="1" applyNumberFormat="1" applyFont="1"/>
    <xf numFmtId="165" fontId="3" fillId="0" borderId="0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3" fillId="0" borderId="0" xfId="0" applyFont="1"/>
    <xf numFmtId="43" fontId="3" fillId="0" borderId="0" xfId="1" applyNumberFormat="1" applyFont="1"/>
    <xf numFmtId="0" fontId="24" fillId="0" borderId="0" xfId="0" applyFont="1"/>
    <xf numFmtId="174" fontId="2" fillId="0" borderId="0" xfId="0" applyNumberFormat="1" applyFont="1"/>
    <xf numFmtId="174" fontId="3" fillId="0" borderId="0" xfId="0" applyNumberFormat="1" applyFont="1"/>
    <xf numFmtId="1" fontId="2" fillId="0" borderId="0" xfId="0" applyNumberFormat="1" applyFont="1"/>
    <xf numFmtId="174" fontId="3" fillId="0" borderId="0" xfId="0" applyNumberFormat="1" applyFont="1" applyBorder="1" applyAlignment="1">
      <alignment horizontal="right"/>
    </xf>
    <xf numFmtId="0" fontId="9" fillId="0" borderId="0" xfId="0" applyFont="1"/>
    <xf numFmtId="0" fontId="25" fillId="0" borderId="0" xfId="0" applyFont="1"/>
    <xf numFmtId="167" fontId="6" fillId="0" borderId="0" xfId="0" applyNumberFormat="1" applyFont="1"/>
    <xf numFmtId="167" fontId="6" fillId="0" borderId="0" xfId="0" applyNumberFormat="1" applyFont="1" applyAlignment="1">
      <alignment horizontal="right"/>
    </xf>
    <xf numFmtId="1" fontId="6" fillId="0" borderId="0" xfId="0" applyNumberFormat="1" applyFont="1"/>
    <xf numFmtId="167" fontId="2" fillId="0" borderId="0" xfId="0" applyNumberFormat="1" applyFont="1" applyBorder="1" applyAlignment="1">
      <alignment horizontal="left"/>
    </xf>
    <xf numFmtId="167" fontId="21" fillId="4" borderId="2" xfId="0" applyNumberFormat="1" applyFont="1" applyFill="1" applyBorder="1"/>
    <xf numFmtId="174" fontId="2" fillId="0" borderId="1" xfId="0" applyNumberFormat="1" applyFont="1" applyBorder="1"/>
    <xf numFmtId="1" fontId="2" fillId="0" borderId="1" xfId="0" applyNumberFormat="1" applyFont="1" applyBorder="1"/>
    <xf numFmtId="174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74" fontId="2" fillId="0" borderId="0" xfId="0" applyNumberFormat="1" applyFont="1" applyBorder="1"/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5" borderId="7" xfId="0" applyFont="1" applyFill="1" applyBorder="1"/>
    <xf numFmtId="0" fontId="6" fillId="6" borderId="7" xfId="0" applyFont="1" applyFill="1" applyBorder="1"/>
    <xf numFmtId="174" fontId="2" fillId="0" borderId="0" xfId="0" applyNumberFormat="1" applyFont="1" applyFill="1"/>
    <xf numFmtId="174" fontId="2" fillId="0" borderId="2" xfId="1" applyNumberFormat="1" applyFont="1" applyBorder="1" applyAlignment="1">
      <alignment horizontal="left"/>
    </xf>
    <xf numFmtId="174" fontId="2" fillId="0" borderId="8" xfId="0" applyNumberFormat="1" applyFont="1" applyBorder="1"/>
    <xf numFmtId="174" fontId="11" fillId="0" borderId="1" xfId="0" applyNumberFormat="1" applyFont="1" applyBorder="1"/>
    <xf numFmtId="174" fontId="2" fillId="0" borderId="0" xfId="1" applyNumberFormat="1" applyFont="1" applyBorder="1" applyAlignment="1">
      <alignment horizontal="right"/>
    </xf>
    <xf numFmtId="174" fontId="11" fillId="0" borderId="0" xfId="0" applyNumberFormat="1" applyFont="1" applyBorder="1"/>
    <xf numFmtId="174" fontId="2" fillId="0" borderId="2" xfId="0" applyNumberFormat="1" applyFont="1" applyBorder="1"/>
    <xf numFmtId="167" fontId="17" fillId="0" borderId="0" xfId="1" applyNumberFormat="1" applyFont="1" applyAlignment="1">
      <alignment horizontal="right"/>
    </xf>
    <xf numFmtId="164" fontId="17" fillId="0" borderId="0" xfId="1" applyNumberFormat="1" applyFont="1" applyAlignment="1">
      <alignment horizontal="right"/>
    </xf>
    <xf numFmtId="0" fontId="17" fillId="0" borderId="0" xfId="0" applyFont="1" applyBorder="1"/>
    <xf numFmtId="164" fontId="17" fillId="0" borderId="0" xfId="1" applyNumberFormat="1" applyFont="1" applyBorder="1" applyAlignment="1">
      <alignment horizontal="right"/>
    </xf>
    <xf numFmtId="174" fontId="17" fillId="0" borderId="0" xfId="1" applyNumberFormat="1" applyFont="1" applyBorder="1" applyAlignment="1">
      <alignment horizontal="right"/>
    </xf>
    <xf numFmtId="167" fontId="2" fillId="0" borderId="0" xfId="0" applyNumberFormat="1" applyFont="1" applyFill="1"/>
    <xf numFmtId="167" fontId="3" fillId="0" borderId="0" xfId="0" applyNumberFormat="1" applyFont="1" applyBorder="1"/>
    <xf numFmtId="0" fontId="19" fillId="6" borderId="3" xfId="0" applyFont="1" applyFill="1" applyBorder="1"/>
    <xf numFmtId="0" fontId="19" fillId="6" borderId="2" xfId="0" applyFont="1" applyFill="1" applyBorder="1"/>
    <xf numFmtId="0" fontId="21" fillId="5" borderId="3" xfId="0" applyFont="1" applyFill="1" applyBorder="1"/>
    <xf numFmtId="0" fontId="21" fillId="5" borderId="2" xfId="0" applyFont="1" applyFill="1" applyBorder="1"/>
    <xf numFmtId="0" fontId="21" fillId="0" borderId="0" xfId="0" applyFont="1"/>
    <xf numFmtId="0" fontId="21" fillId="0" borderId="0" xfId="0" applyFont="1" applyFill="1" applyBorder="1"/>
    <xf numFmtId="165" fontId="21" fillId="3" borderId="2" xfId="1" applyNumberFormat="1" applyFont="1" applyFill="1" applyBorder="1"/>
    <xf numFmtId="164" fontId="21" fillId="3" borderId="2" xfId="1" applyNumberFormat="1" applyFont="1" applyFill="1" applyBorder="1"/>
    <xf numFmtId="164" fontId="21" fillId="3" borderId="4" xfId="1" applyNumberFormat="1" applyFont="1" applyFill="1" applyBorder="1"/>
    <xf numFmtId="167" fontId="21" fillId="5" borderId="2" xfId="0" applyNumberFormat="1" applyFont="1" applyFill="1" applyBorder="1"/>
    <xf numFmtId="0" fontId="21" fillId="5" borderId="4" xfId="0" applyFont="1" applyFill="1" applyBorder="1"/>
    <xf numFmtId="174" fontId="21" fillId="6" borderId="2" xfId="0" applyNumberFormat="1" applyFont="1" applyFill="1" applyBorder="1"/>
    <xf numFmtId="0" fontId="21" fillId="6" borderId="4" xfId="0" applyFont="1" applyFill="1" applyBorder="1"/>
    <xf numFmtId="0" fontId="21" fillId="0" borderId="0" xfId="0" applyFont="1" applyFill="1"/>
    <xf numFmtId="0" fontId="28" fillId="0" borderId="0" xfId="0" applyFont="1"/>
    <xf numFmtId="0" fontId="6" fillId="5" borderId="0" xfId="0" applyFont="1" applyFill="1"/>
    <xf numFmtId="0" fontId="18" fillId="0" borderId="0" xfId="0" applyFont="1" applyFill="1"/>
    <xf numFmtId="0" fontId="24" fillId="0" borderId="0" xfId="0" applyFont="1" applyFill="1"/>
    <xf numFmtId="0" fontId="2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12" fillId="5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2" fillId="0" borderId="0" xfId="0" applyFont="1"/>
    <xf numFmtId="0" fontId="6" fillId="2" borderId="0" xfId="0" applyFont="1" applyFill="1"/>
    <xf numFmtId="0" fontId="6" fillId="7" borderId="0" xfId="0" applyFont="1" applyFill="1"/>
    <xf numFmtId="0" fontId="30" fillId="0" borderId="0" xfId="0" applyFont="1"/>
    <xf numFmtId="164" fontId="13" fillId="0" borderId="0" xfId="1" applyNumberFormat="1" applyFont="1" applyBorder="1"/>
    <xf numFmtId="167" fontId="3" fillId="0" borderId="9" xfId="0" applyNumberFormat="1" applyFont="1" applyBorder="1" applyAlignment="1">
      <alignment horizontal="right"/>
    </xf>
    <xf numFmtId="0" fontId="6" fillId="3" borderId="0" xfId="0" applyFont="1" applyFill="1"/>
    <xf numFmtId="0" fontId="6" fillId="6" borderId="0" xfId="0" applyFont="1" applyFill="1"/>
    <xf numFmtId="0" fontId="12" fillId="6" borderId="0" xfId="0" applyFont="1" applyFill="1" applyAlignment="1">
      <alignment horizontal="right"/>
    </xf>
    <xf numFmtId="0" fontId="1" fillId="0" borderId="10" xfId="0" applyFont="1" applyBorder="1"/>
    <xf numFmtId="0" fontId="31" fillId="0" borderId="0" xfId="0" applyFont="1"/>
    <xf numFmtId="0" fontId="6" fillId="2" borderId="0" xfId="0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/>
    <xf numFmtId="0" fontId="21" fillId="5" borderId="0" xfId="0" applyFont="1" applyFill="1" applyBorder="1" applyAlignment="1">
      <alignment horizontal="right"/>
    </xf>
    <xf numFmtId="0" fontId="6" fillId="6" borderId="0" xfId="0" applyFont="1" applyFill="1" applyBorder="1"/>
    <xf numFmtId="0" fontId="6" fillId="6" borderId="0" xfId="0" applyFont="1" applyFill="1" applyBorder="1" applyAlignment="1">
      <alignment horizontal="right"/>
    </xf>
    <xf numFmtId="0" fontId="6" fillId="6" borderId="0" xfId="0" applyFont="1" applyFill="1" applyAlignment="1">
      <alignment horizontal="right"/>
    </xf>
    <xf numFmtId="0" fontId="12" fillId="6" borderId="0" xfId="0" applyFont="1" applyFill="1" applyBorder="1" applyAlignment="1">
      <alignment horizontal="right"/>
    </xf>
    <xf numFmtId="0" fontId="12" fillId="6" borderId="0" xfId="0" applyFont="1" applyFill="1" applyBorder="1"/>
    <xf numFmtId="0" fontId="21" fillId="6" borderId="0" xfId="0" applyFont="1" applyFill="1" applyBorder="1" applyAlignment="1">
      <alignment horizontal="right"/>
    </xf>
    <xf numFmtId="0" fontId="12" fillId="6" borderId="0" xfId="0" applyFont="1" applyFill="1"/>
    <xf numFmtId="0" fontId="6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/>
    <xf numFmtId="0" fontId="12" fillId="2" borderId="0" xfId="0" applyFont="1" applyFill="1"/>
    <xf numFmtId="0" fontId="21" fillId="2" borderId="0" xfId="0" applyFont="1" applyFill="1" applyBorder="1" applyAlignment="1">
      <alignment horizontal="right"/>
    </xf>
    <xf numFmtId="0" fontId="6" fillId="7" borderId="0" xfId="0" applyFont="1" applyFill="1" applyBorder="1"/>
    <xf numFmtId="0" fontId="6" fillId="7" borderId="0" xfId="0" applyFont="1" applyFill="1" applyBorder="1" applyAlignment="1">
      <alignment horizontal="right"/>
    </xf>
    <xf numFmtId="0" fontId="6" fillId="7" borderId="0" xfId="0" applyFont="1" applyFill="1" applyAlignment="1">
      <alignment horizontal="right"/>
    </xf>
    <xf numFmtId="0" fontId="12" fillId="7" borderId="0" xfId="0" applyFont="1" applyFill="1"/>
    <xf numFmtId="0" fontId="12" fillId="7" borderId="0" xfId="0" applyFont="1" applyFill="1" applyAlignment="1">
      <alignment horizontal="right"/>
    </xf>
    <xf numFmtId="0" fontId="12" fillId="7" borderId="0" xfId="0" applyFont="1" applyFill="1" applyBorder="1" applyAlignment="1">
      <alignment horizontal="right"/>
    </xf>
    <xf numFmtId="0" fontId="12" fillId="7" borderId="0" xfId="0" applyFont="1" applyFill="1" applyBorder="1"/>
    <xf numFmtId="0" fontId="21" fillId="7" borderId="0" xfId="0" applyFont="1" applyFill="1" applyBorder="1" applyAlignment="1">
      <alignment horizontal="right"/>
    </xf>
    <xf numFmtId="167" fontId="3" fillId="0" borderId="0" xfId="1" applyNumberFormat="1" applyFont="1" applyAlignment="1">
      <alignment horizontal="right"/>
    </xf>
    <xf numFmtId="0" fontId="13" fillId="0" borderId="0" xfId="0" applyFont="1" applyAlignment="1">
      <alignment horizontal="right"/>
    </xf>
    <xf numFmtId="3" fontId="6" fillId="0" borderId="0" xfId="0" applyNumberFormat="1" applyFont="1"/>
    <xf numFmtId="3" fontId="24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6" fillId="0" borderId="0" xfId="0" applyNumberFormat="1" applyFont="1" applyBorder="1"/>
    <xf numFmtId="3" fontId="21" fillId="0" borderId="0" xfId="0" applyNumberFormat="1" applyFont="1"/>
    <xf numFmtId="3" fontId="32" fillId="0" borderId="0" xfId="0" applyNumberFormat="1" applyFont="1" applyAlignment="1">
      <alignment horizontal="right"/>
    </xf>
    <xf numFmtId="16" fontId="1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21" fillId="6" borderId="11" xfId="0" applyNumberFormat="1" applyFont="1" applyFill="1" applyBorder="1"/>
    <xf numFmtId="3" fontId="6" fillId="6" borderId="7" xfId="0" applyNumberFormat="1" applyFont="1" applyFill="1" applyBorder="1"/>
    <xf numFmtId="3" fontId="6" fillId="6" borderId="7" xfId="0" applyNumberFormat="1" applyFont="1" applyFill="1" applyBorder="1" applyAlignment="1">
      <alignment horizontal="right"/>
    </xf>
    <xf numFmtId="3" fontId="6" fillId="0" borderId="0" xfId="1" applyNumberFormat="1" applyFont="1" applyBorder="1" applyAlignment="1">
      <alignment horizontal="left"/>
    </xf>
    <xf numFmtId="3" fontId="6" fillId="0" borderId="0" xfId="1" applyNumberFormat="1" applyFont="1" applyBorder="1" applyAlignment="1">
      <alignment horizontal="right"/>
    </xf>
    <xf numFmtId="3" fontId="6" fillId="0" borderId="0" xfId="1" applyNumberFormat="1" applyFont="1" applyAlignment="1">
      <alignment horizontal="right"/>
    </xf>
    <xf numFmtId="3" fontId="12" fillId="0" borderId="0" xfId="1" applyNumberFormat="1" applyFont="1" applyBorder="1" applyAlignment="1">
      <alignment horizontal="right"/>
    </xf>
    <xf numFmtId="3" fontId="28" fillId="0" borderId="0" xfId="0" applyNumberFormat="1" applyFont="1" applyBorder="1"/>
    <xf numFmtId="3" fontId="28" fillId="0" borderId="0" xfId="0" applyNumberFormat="1" applyFont="1" applyFill="1" applyBorder="1"/>
    <xf numFmtId="3" fontId="6" fillId="4" borderId="0" xfId="0" applyNumberFormat="1" applyFont="1" applyFill="1" applyBorder="1" applyAlignment="1">
      <alignment horizontal="right"/>
    </xf>
    <xf numFmtId="3" fontId="10" fillId="0" borderId="0" xfId="0" applyNumberFormat="1" applyFont="1" applyBorder="1"/>
    <xf numFmtId="3" fontId="21" fillId="2" borderId="11" xfId="0" applyNumberFormat="1" applyFont="1" applyFill="1" applyBorder="1"/>
    <xf numFmtId="3" fontId="6" fillId="2" borderId="7" xfId="0" applyNumberFormat="1" applyFont="1" applyFill="1" applyBorder="1"/>
    <xf numFmtId="3" fontId="21" fillId="7" borderId="11" xfId="0" applyNumberFormat="1" applyFont="1" applyFill="1" applyBorder="1"/>
    <xf numFmtId="3" fontId="6" fillId="7" borderId="7" xfId="0" applyNumberFormat="1" applyFont="1" applyFill="1" applyBorder="1"/>
    <xf numFmtId="3" fontId="27" fillId="0" borderId="11" xfId="0" applyNumberFormat="1" applyFont="1" applyBorder="1"/>
    <xf numFmtId="3" fontId="6" fillId="0" borderId="7" xfId="0" applyNumberFormat="1" applyFont="1" applyBorder="1"/>
    <xf numFmtId="3" fontId="27" fillId="0" borderId="7" xfId="0" applyNumberFormat="1" applyFont="1" applyBorder="1"/>
    <xf numFmtId="3" fontId="6" fillId="0" borderId="12" xfId="0" applyNumberFormat="1" applyFont="1" applyBorder="1"/>
    <xf numFmtId="0" fontId="6" fillId="0" borderId="7" xfId="0" applyFont="1" applyBorder="1"/>
    <xf numFmtId="0" fontId="1" fillId="0" borderId="0" xfId="0" applyFont="1" applyBorder="1" applyAlignment="1">
      <alignment horizontal="right"/>
    </xf>
    <xf numFmtId="3" fontId="27" fillId="0" borderId="12" xfId="0" applyNumberFormat="1" applyFont="1" applyBorder="1"/>
    <xf numFmtId="3" fontId="6" fillId="0" borderId="13" xfId="0" applyNumberFormat="1" applyFont="1" applyBorder="1"/>
    <xf numFmtId="3" fontId="6" fillId="0" borderId="1" xfId="0" applyNumberFormat="1" applyFont="1" applyBorder="1"/>
    <xf numFmtId="3" fontId="6" fillId="0" borderId="6" xfId="0" applyNumberFormat="1" applyFont="1" applyBorder="1"/>
    <xf numFmtId="3" fontId="21" fillId="5" borderId="11" xfId="0" applyNumberFormat="1" applyFont="1" applyFill="1" applyBorder="1"/>
    <xf numFmtId="3" fontId="6" fillId="5" borderId="7" xfId="0" applyNumberFormat="1" applyFont="1" applyFill="1" applyBorder="1"/>
    <xf numFmtId="3" fontId="21" fillId="5" borderId="7" xfId="0" applyNumberFormat="1" applyFont="1" applyFill="1" applyBorder="1"/>
    <xf numFmtId="0" fontId="6" fillId="0" borderId="12" xfId="0" applyFont="1" applyBorder="1"/>
    <xf numFmtId="0" fontId="21" fillId="5" borderId="12" xfId="0" applyFont="1" applyFill="1" applyBorder="1"/>
    <xf numFmtId="0" fontId="21" fillId="6" borderId="12" xfId="0" applyFont="1" applyFill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6" fillId="6" borderId="0" xfId="0" applyNumberFormat="1" applyFont="1" applyFill="1" applyBorder="1"/>
    <xf numFmtId="3" fontId="6" fillId="0" borderId="14" xfId="0" applyNumberFormat="1" applyFont="1" applyBorder="1"/>
    <xf numFmtId="3" fontId="6" fillId="6" borderId="14" xfId="0" applyNumberFormat="1" applyFont="1" applyFill="1" applyBorder="1"/>
    <xf numFmtId="3" fontId="27" fillId="0" borderId="15" xfId="0" applyNumberFormat="1" applyFont="1" applyBorder="1"/>
    <xf numFmtId="3" fontId="6" fillId="6" borderId="15" xfId="0" applyNumberFormat="1" applyFont="1" applyFill="1" applyBorder="1"/>
    <xf numFmtId="2" fontId="6" fillId="0" borderId="0" xfId="0" applyNumberFormat="1" applyFont="1"/>
    <xf numFmtId="181" fontId="6" fillId="0" borderId="0" xfId="0" applyNumberFormat="1" applyFont="1" applyBorder="1"/>
    <xf numFmtId="3" fontId="21" fillId="7" borderId="7" xfId="0" applyNumberFormat="1" applyFont="1" applyFill="1" applyBorder="1"/>
    <xf numFmtId="3" fontId="21" fillId="2" borderId="7" xfId="0" applyNumberFormat="1" applyFont="1" applyFill="1" applyBorder="1"/>
    <xf numFmtId="0" fontId="6" fillId="2" borderId="7" xfId="0" applyFont="1" applyFill="1" applyBorder="1"/>
    <xf numFmtId="0" fontId="6" fillId="2" borderId="12" xfId="0" applyFont="1" applyFill="1" applyBorder="1"/>
    <xf numFmtId="0" fontId="6" fillId="7" borderId="7" xfId="0" applyFont="1" applyFill="1" applyBorder="1"/>
    <xf numFmtId="181" fontId="6" fillId="3" borderId="0" xfId="0" applyNumberFormat="1" applyFont="1" applyFill="1" applyBorder="1"/>
    <xf numFmtId="3" fontId="6" fillId="3" borderId="0" xfId="0" applyNumberFormat="1" applyFont="1" applyFill="1"/>
    <xf numFmtId="165" fontId="33" fillId="0" borderId="0" xfId="1" applyNumberFormat="1" applyFont="1" applyBorder="1"/>
    <xf numFmtId="164" fontId="6" fillId="0" borderId="0" xfId="1" applyNumberFormat="1" applyFont="1" applyAlignment="1">
      <alignment horizontal="right"/>
    </xf>
    <xf numFmtId="164" fontId="12" fillId="0" borderId="0" xfId="1" applyNumberFormat="1" applyFont="1" applyAlignment="1">
      <alignment horizontal="right"/>
    </xf>
    <xf numFmtId="164" fontId="6" fillId="0" borderId="0" xfId="1" applyNumberFormat="1" applyFont="1" applyBorder="1"/>
    <xf numFmtId="164" fontId="21" fillId="0" borderId="0" xfId="1" applyNumberFormat="1" applyFont="1" applyBorder="1"/>
    <xf numFmtId="1" fontId="16" fillId="0" borderId="0" xfId="1" applyNumberFormat="1" applyFont="1" applyBorder="1"/>
    <xf numFmtId="164" fontId="13" fillId="0" borderId="0" xfId="1" applyNumberFormat="1" applyFont="1" applyAlignment="1">
      <alignment horizontal="left"/>
    </xf>
    <xf numFmtId="17" fontId="6" fillId="0" borderId="0" xfId="0" applyNumberFormat="1" applyFont="1"/>
    <xf numFmtId="167" fontId="6" fillId="8" borderId="0" xfId="0" applyNumberFormat="1" applyFont="1" applyFill="1"/>
    <xf numFmtId="167" fontId="6" fillId="3" borderId="0" xfId="0" applyNumberFormat="1" applyFont="1" applyFill="1"/>
    <xf numFmtId="3" fontId="34" fillId="0" borderId="0" xfId="0" applyNumberFormat="1" applyFont="1"/>
    <xf numFmtId="0" fontId="6" fillId="0" borderId="0" xfId="0" applyFont="1" applyFill="1" applyBorder="1"/>
    <xf numFmtId="3" fontId="6" fillId="8" borderId="0" xfId="0" applyNumberFormat="1" applyFont="1" applyFill="1"/>
    <xf numFmtId="3" fontId="6" fillId="0" borderId="0" xfId="0" applyNumberFormat="1" applyFont="1" applyAlignment="1">
      <alignment horizontal="right"/>
    </xf>
    <xf numFmtId="3" fontId="6" fillId="6" borderId="0" xfId="0" applyNumberFormat="1" applyFont="1" applyFill="1"/>
    <xf numFmtId="0" fontId="35" fillId="8" borderId="0" xfId="0" applyFont="1" applyFill="1"/>
    <xf numFmtId="0" fontId="35" fillId="3" borderId="0" xfId="0" applyFont="1" applyFill="1"/>
    <xf numFmtId="3" fontId="2" fillId="0" borderId="0" xfId="0" applyNumberFormat="1" applyFont="1"/>
    <xf numFmtId="3" fontId="21" fillId="5" borderId="2" xfId="0" applyNumberFormat="1" applyFont="1" applyFill="1" applyBorder="1"/>
    <xf numFmtId="3" fontId="2" fillId="0" borderId="0" xfId="0" applyNumberFormat="1" applyFont="1" applyBorder="1"/>
    <xf numFmtId="3" fontId="2" fillId="0" borderId="0" xfId="1" applyNumberFormat="1" applyFont="1" applyBorder="1" applyAlignment="1">
      <alignment horizontal="right"/>
    </xf>
    <xf numFmtId="3" fontId="17" fillId="0" borderId="0" xfId="1" applyNumberFormat="1" applyFont="1" applyBorder="1" applyAlignment="1">
      <alignment horizontal="right"/>
    </xf>
    <xf numFmtId="3" fontId="2" fillId="0" borderId="0" xfId="1" applyNumberFormat="1" applyFont="1"/>
    <xf numFmtId="3" fontId="2" fillId="0" borderId="1" xfId="1" applyNumberFormat="1" applyFont="1" applyBorder="1"/>
    <xf numFmtId="3" fontId="3" fillId="0" borderId="0" xfId="0" applyNumberFormat="1" applyFont="1"/>
    <xf numFmtId="3" fontId="11" fillId="0" borderId="0" xfId="1" applyNumberFormat="1" applyFont="1" applyBorder="1"/>
    <xf numFmtId="3" fontId="2" fillId="0" borderId="0" xfId="1" applyNumberFormat="1" applyFont="1" applyBorder="1"/>
    <xf numFmtId="3" fontId="2" fillId="0" borderId="2" xfId="1" applyNumberFormat="1" applyFont="1" applyBorder="1"/>
    <xf numFmtId="3" fontId="11" fillId="0" borderId="0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177" fontId="17" fillId="0" borderId="0" xfId="1" applyNumberFormat="1" applyFont="1" applyBorder="1" applyAlignment="1">
      <alignment horizontal="right"/>
    </xf>
    <xf numFmtId="3" fontId="21" fillId="6" borderId="2" xfId="0" applyNumberFormat="1" applyFont="1" applyFill="1" applyBorder="1"/>
    <xf numFmtId="3" fontId="2" fillId="0" borderId="0" xfId="0" applyNumberFormat="1" applyFont="1" applyFill="1"/>
    <xf numFmtId="3" fontId="3" fillId="0" borderId="3" xfId="1" applyNumberFormat="1" applyFont="1" applyBorder="1" applyAlignment="1">
      <alignment horizontal="left"/>
    </xf>
    <xf numFmtId="3" fontId="3" fillId="0" borderId="2" xfId="1" applyNumberFormat="1" applyFont="1" applyBorder="1" applyAlignment="1">
      <alignment horizontal="left"/>
    </xf>
    <xf numFmtId="3" fontId="2" fillId="0" borderId="2" xfId="1" applyNumberFormat="1" applyFont="1" applyBorder="1" applyAlignment="1">
      <alignment horizontal="left"/>
    </xf>
    <xf numFmtId="3" fontId="2" fillId="0" borderId="2" xfId="1" applyNumberFormat="1" applyFont="1" applyBorder="1" applyAlignment="1">
      <alignment horizontal="right"/>
    </xf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3" xfId="1" applyNumberFormat="1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3" fontId="13" fillId="0" borderId="0" xfId="0" applyNumberFormat="1" applyFont="1"/>
    <xf numFmtId="3" fontId="2" fillId="0" borderId="16" xfId="0" applyNumberFormat="1" applyFont="1" applyBorder="1"/>
    <xf numFmtId="3" fontId="2" fillId="0" borderId="8" xfId="0" applyNumberFormat="1" applyFont="1" applyBorder="1"/>
    <xf numFmtId="3" fontId="11" fillId="0" borderId="13" xfId="0" applyNumberFormat="1" applyFont="1" applyBorder="1"/>
    <xf numFmtId="3" fontId="11" fillId="0" borderId="1" xfId="0" applyNumberFormat="1" applyFont="1" applyBorder="1"/>
    <xf numFmtId="3" fontId="15" fillId="0" borderId="0" xfId="1" applyNumberFormat="1" applyFont="1" applyBorder="1" applyAlignment="1">
      <alignment horizontal="right"/>
    </xf>
    <xf numFmtId="3" fontId="3" fillId="0" borderId="0" xfId="0" applyNumberFormat="1" applyFont="1" applyBorder="1"/>
    <xf numFmtId="3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/>
    <xf numFmtId="3" fontId="22" fillId="0" borderId="0" xfId="0" applyNumberFormat="1" applyFont="1"/>
    <xf numFmtId="3" fontId="3" fillId="0" borderId="0" xfId="1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3" fontId="23" fillId="0" borderId="0" xfId="1" applyNumberFormat="1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3" fontId="11" fillId="0" borderId="0" xfId="0" applyNumberFormat="1" applyFont="1"/>
    <xf numFmtId="0" fontId="6" fillId="0" borderId="0" xfId="0" applyFont="1" applyAlignment="1">
      <alignment horizontal="left"/>
    </xf>
    <xf numFmtId="15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6" fillId="9" borderId="7" xfId="0" applyFont="1" applyFill="1" applyBorder="1"/>
    <xf numFmtId="3" fontId="6" fillId="9" borderId="7" xfId="0" applyNumberFormat="1" applyFont="1" applyFill="1" applyBorder="1"/>
    <xf numFmtId="0" fontId="6" fillId="9" borderId="12" xfId="0" applyFont="1" applyFill="1" applyBorder="1"/>
    <xf numFmtId="3" fontId="12" fillId="0" borderId="0" xfId="0" applyNumberFormat="1" applyFont="1" applyAlignment="1">
      <alignment horizontal="right"/>
    </xf>
    <xf numFmtId="0" fontId="10" fillId="0" borderId="11" xfId="0" applyFont="1" applyBorder="1"/>
    <xf numFmtId="0" fontId="36" fillId="0" borderId="0" xfId="0" applyFont="1" applyAlignment="1">
      <alignment horizontal="right"/>
    </xf>
    <xf numFmtId="3" fontId="36" fillId="0" borderId="0" xfId="0" applyNumberFormat="1" applyFont="1" applyAlignment="1">
      <alignment horizontal="right"/>
    </xf>
    <xf numFmtId="3" fontId="6" fillId="10" borderId="7" xfId="0" applyNumberFormat="1" applyFont="1" applyFill="1" applyBorder="1"/>
    <xf numFmtId="0" fontId="6" fillId="10" borderId="7" xfId="0" applyFont="1" applyFill="1" applyBorder="1"/>
    <xf numFmtId="0" fontId="6" fillId="10" borderId="12" xfId="0" applyFont="1" applyFill="1" applyBorder="1"/>
    <xf numFmtId="0" fontId="6" fillId="5" borderId="12" xfId="0" applyFont="1" applyFill="1" applyBorder="1"/>
    <xf numFmtId="3" fontId="6" fillId="4" borderId="7" xfId="0" applyNumberFormat="1" applyFont="1" applyFill="1" applyBorder="1"/>
    <xf numFmtId="0" fontId="6" fillId="4" borderId="7" xfId="0" applyFont="1" applyFill="1" applyBorder="1"/>
    <xf numFmtId="0" fontId="6" fillId="4" borderId="12" xfId="0" applyFont="1" applyFill="1" applyBorder="1"/>
    <xf numFmtId="3" fontId="35" fillId="0" borderId="0" xfId="0" applyNumberFormat="1" applyFont="1"/>
    <xf numFmtId="3" fontId="21" fillId="9" borderId="11" xfId="0" applyNumberFormat="1" applyFont="1" applyFill="1" applyBorder="1"/>
    <xf numFmtId="3" fontId="21" fillId="10" borderId="11" xfId="0" applyNumberFormat="1" applyFont="1" applyFill="1" applyBorder="1"/>
    <xf numFmtId="3" fontId="21" fillId="4" borderId="11" xfId="0" applyNumberFormat="1" applyFont="1" applyFill="1" applyBorder="1"/>
    <xf numFmtId="3" fontId="18" fillId="0" borderId="0" xfId="0" applyNumberFormat="1" applyFont="1"/>
    <xf numFmtId="3" fontId="10" fillId="0" borderId="0" xfId="0" applyNumberFormat="1" applyFont="1"/>
    <xf numFmtId="3" fontId="21" fillId="4" borderId="2" xfId="0" applyNumberFormat="1" applyFont="1" applyFill="1" applyBorder="1"/>
    <xf numFmtId="3" fontId="2" fillId="0" borderId="0" xfId="1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5" fillId="0" borderId="0" xfId="0" applyNumberFormat="1" applyFont="1" applyAlignment="1">
      <alignment horizontal="right"/>
    </xf>
    <xf numFmtId="3" fontId="17" fillId="0" borderId="0" xfId="1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4" fontId="2" fillId="0" borderId="0" xfId="0" applyNumberFormat="1" applyFont="1"/>
    <xf numFmtId="3" fontId="6" fillId="0" borderId="0" xfId="0" applyNumberFormat="1" applyFont="1" applyFill="1" applyAlignment="1">
      <alignment horizontal="right"/>
    </xf>
    <xf numFmtId="3" fontId="21" fillId="0" borderId="0" xfId="0" applyNumberFormat="1" applyFont="1" applyFill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19" fillId="0" borderId="0" xfId="0" applyFont="1"/>
    <xf numFmtId="0" fontId="37" fillId="0" borderId="0" xfId="0" applyFont="1"/>
    <xf numFmtId="181" fontId="10" fillId="0" borderId="0" xfId="0" applyNumberFormat="1" applyFont="1"/>
    <xf numFmtId="3" fontId="39" fillId="0" borderId="0" xfId="0" applyNumberFormat="1" applyFont="1"/>
    <xf numFmtId="3" fontId="21" fillId="9" borderId="7" xfId="0" applyNumberFormat="1" applyFont="1" applyFill="1" applyBorder="1"/>
    <xf numFmtId="3" fontId="6" fillId="2" borderId="3" xfId="0" applyNumberFormat="1" applyFont="1" applyFill="1" applyBorder="1"/>
    <xf numFmtId="3" fontId="6" fillId="2" borderId="4" xfId="0" applyNumberFormat="1" applyFont="1" applyFill="1" applyBorder="1"/>
    <xf numFmtId="3" fontId="6" fillId="11" borderId="3" xfId="0" applyNumberFormat="1" applyFont="1" applyFill="1" applyBorder="1"/>
    <xf numFmtId="3" fontId="6" fillId="11" borderId="4" xfId="0" applyNumberFormat="1" applyFont="1" applyFill="1" applyBorder="1"/>
    <xf numFmtId="3" fontId="6" fillId="6" borderId="3" xfId="0" applyNumberFormat="1" applyFont="1" applyFill="1" applyBorder="1"/>
    <xf numFmtId="3" fontId="6" fillId="6" borderId="4" xfId="0" applyNumberFormat="1" applyFont="1" applyFill="1" applyBorder="1"/>
    <xf numFmtId="3" fontId="6" fillId="12" borderId="3" xfId="0" applyNumberFormat="1" applyFont="1" applyFill="1" applyBorder="1"/>
    <xf numFmtId="3" fontId="6" fillId="12" borderId="4" xfId="0" applyNumberFormat="1" applyFont="1" applyFill="1" applyBorder="1"/>
    <xf numFmtId="3" fontId="6" fillId="8" borderId="3" xfId="0" applyNumberFormat="1" applyFont="1" applyFill="1" applyBorder="1"/>
    <xf numFmtId="3" fontId="6" fillId="8" borderId="2" xfId="0" applyNumberFormat="1" applyFont="1" applyFill="1" applyBorder="1"/>
    <xf numFmtId="3" fontId="21" fillId="10" borderId="7" xfId="0" applyNumberFormat="1" applyFont="1" applyFill="1" applyBorder="1"/>
    <xf numFmtId="3" fontId="21" fillId="4" borderId="7" xfId="0" applyNumberFormat="1" applyFont="1" applyFill="1" applyBorder="1"/>
    <xf numFmtId="3" fontId="40" fillId="11" borderId="11" xfId="0" applyNumberFormat="1" applyFont="1" applyFill="1" applyBorder="1"/>
    <xf numFmtId="3" fontId="28" fillId="11" borderId="7" xfId="0" applyNumberFormat="1" applyFont="1" applyFill="1" applyBorder="1"/>
    <xf numFmtId="0" fontId="28" fillId="11" borderId="7" xfId="0" applyFont="1" applyFill="1" applyBorder="1"/>
    <xf numFmtId="3" fontId="40" fillId="11" borderId="7" xfId="0" applyNumberFormat="1" applyFont="1" applyFill="1" applyBorder="1"/>
    <xf numFmtId="0" fontId="28" fillId="11" borderId="12" xfId="0" applyFont="1" applyFill="1" applyBorder="1"/>
    <xf numFmtId="2" fontId="6" fillId="9" borderId="7" xfId="0" applyNumberFormat="1" applyFont="1" applyFill="1" applyBorder="1"/>
    <xf numFmtId="2" fontId="21" fillId="0" borderId="0" xfId="0" applyNumberFormat="1" applyFont="1"/>
    <xf numFmtId="2" fontId="12" fillId="2" borderId="0" xfId="0" applyNumberFormat="1" applyFont="1" applyFill="1" applyAlignment="1">
      <alignment horizontal="right"/>
    </xf>
    <xf numFmtId="2" fontId="12" fillId="11" borderId="0" xfId="0" applyNumberFormat="1" applyFont="1" applyFill="1" applyAlignment="1">
      <alignment horizontal="right"/>
    </xf>
    <xf numFmtId="2" fontId="12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2" borderId="7" xfId="0" applyNumberFormat="1" applyFont="1" applyFill="1" applyBorder="1"/>
    <xf numFmtId="2" fontId="6" fillId="10" borderId="7" xfId="0" applyNumberFormat="1" applyFont="1" applyFill="1" applyBorder="1"/>
    <xf numFmtId="2" fontId="6" fillId="5" borderId="7" xfId="0" applyNumberFormat="1" applyFont="1" applyFill="1" applyBorder="1"/>
    <xf numFmtId="2" fontId="6" fillId="4" borderId="7" xfId="0" applyNumberFormat="1" applyFont="1" applyFill="1" applyBorder="1"/>
    <xf numFmtId="2" fontId="28" fillId="11" borderId="7" xfId="0" applyNumberFormat="1" applyFont="1" applyFill="1" applyBorder="1"/>
    <xf numFmtId="2" fontId="40" fillId="11" borderId="7" xfId="0" applyNumberFormat="1" applyFont="1" applyFill="1" applyBorder="1"/>
    <xf numFmtId="2" fontId="12" fillId="0" borderId="0" xfId="0" applyNumberFormat="1" applyFont="1" applyBorder="1"/>
    <xf numFmtId="2" fontId="6" fillId="0" borderId="0" xfId="0" applyNumberFormat="1" applyFont="1" applyBorder="1"/>
    <xf numFmtId="2" fontId="21" fillId="0" borderId="0" xfId="0" applyNumberFormat="1" applyFont="1" applyBorder="1" applyAlignment="1">
      <alignment horizontal="right"/>
    </xf>
    <xf numFmtId="3" fontId="6" fillId="4" borderId="0" xfId="0" applyNumberFormat="1" applyFont="1" applyFill="1"/>
    <xf numFmtId="181" fontId="6" fillId="0" borderId="0" xfId="0" applyNumberFormat="1" applyFont="1"/>
    <xf numFmtId="181" fontId="6" fillId="4" borderId="0" xfId="0" applyNumberFormat="1" applyFont="1" applyFill="1"/>
    <xf numFmtId="181" fontId="21" fillId="0" borderId="0" xfId="0" applyNumberFormat="1" applyFont="1"/>
    <xf numFmtId="2" fontId="12" fillId="0" borderId="0" xfId="0" applyNumberFormat="1" applyFont="1"/>
    <xf numFmtId="2" fontId="21" fillId="0" borderId="0" xfId="0" applyNumberFormat="1" applyFont="1" applyAlignment="1">
      <alignment horizontal="right"/>
    </xf>
    <xf numFmtId="172" fontId="6" fillId="0" borderId="0" xfId="0" applyNumberFormat="1" applyFont="1"/>
    <xf numFmtId="172" fontId="6" fillId="9" borderId="7" xfId="0" applyNumberFormat="1" applyFont="1" applyFill="1" applyBorder="1"/>
    <xf numFmtId="172" fontId="6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right"/>
    </xf>
    <xf numFmtId="172" fontId="10" fillId="0" borderId="0" xfId="0" applyNumberFormat="1" applyFont="1"/>
    <xf numFmtId="172" fontId="6" fillId="2" borderId="7" xfId="0" applyNumberFormat="1" applyFont="1" applyFill="1" applyBorder="1"/>
    <xf numFmtId="172" fontId="6" fillId="10" borderId="7" xfId="0" applyNumberFormat="1" applyFont="1" applyFill="1" applyBorder="1"/>
    <xf numFmtId="172" fontId="6" fillId="5" borderId="7" xfId="0" applyNumberFormat="1" applyFont="1" applyFill="1" applyBorder="1"/>
    <xf numFmtId="172" fontId="10" fillId="0" borderId="0" xfId="0" applyNumberFormat="1" applyFont="1" applyAlignment="1">
      <alignment horizontal="right"/>
    </xf>
    <xf numFmtId="172" fontId="6" fillId="4" borderId="7" xfId="0" applyNumberFormat="1" applyFont="1" applyFill="1" applyBorder="1"/>
    <xf numFmtId="172" fontId="28" fillId="11" borderId="7" xfId="0" applyNumberFormat="1" applyFont="1" applyFill="1" applyBorder="1"/>
    <xf numFmtId="164" fontId="2" fillId="0" borderId="3" xfId="1" applyNumberFormat="1" applyFont="1" applyBorder="1"/>
    <xf numFmtId="0" fontId="2" fillId="0" borderId="4" xfId="0" applyFont="1" applyFill="1" applyBorder="1"/>
    <xf numFmtId="164" fontId="2" fillId="0" borderId="16" xfId="1" applyNumberFormat="1" applyFont="1" applyBorder="1"/>
    <xf numFmtId="0" fontId="2" fillId="0" borderId="5" xfId="0" applyFont="1" applyFill="1" applyBorder="1"/>
    <xf numFmtId="164" fontId="2" fillId="0" borderId="17" xfId="1" applyNumberFormat="1" applyFont="1" applyBorder="1"/>
    <xf numFmtId="0" fontId="2" fillId="0" borderId="18" xfId="0" applyFont="1" applyFill="1" applyBorder="1"/>
    <xf numFmtId="164" fontId="2" fillId="0" borderId="13" xfId="1" applyNumberFormat="1" applyFont="1" applyBorder="1"/>
    <xf numFmtId="0" fontId="2" fillId="0" borderId="6" xfId="0" applyFont="1" applyFill="1" applyBorder="1"/>
    <xf numFmtId="3" fontId="21" fillId="0" borderId="9" xfId="0" applyNumberFormat="1" applyFont="1" applyBorder="1"/>
    <xf numFmtId="172" fontId="27" fillId="0" borderId="0" xfId="0" applyNumberFormat="1" applyFont="1"/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Border="1"/>
    <xf numFmtId="0" fontId="28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6" fillId="6" borderId="12" xfId="0" applyNumberFormat="1" applyFont="1" applyFill="1" applyBorder="1"/>
    <xf numFmtId="3" fontId="6" fillId="6" borderId="11" xfId="0" applyNumberFormat="1" applyFont="1" applyFill="1" applyBorder="1"/>
    <xf numFmtId="3" fontId="6" fillId="2" borderId="12" xfId="0" applyNumberFormat="1" applyFont="1" applyFill="1" applyBorder="1"/>
    <xf numFmtId="3" fontId="21" fillId="0" borderId="0" xfId="0" applyNumberFormat="1" applyFont="1" applyBorder="1"/>
    <xf numFmtId="3" fontId="6" fillId="7" borderId="12" xfId="0" applyNumberFormat="1" applyFont="1" applyFill="1" applyBorder="1"/>
    <xf numFmtId="182" fontId="10" fillId="0" borderId="0" xfId="0" applyNumberFormat="1" applyFont="1"/>
    <xf numFmtId="0" fontId="29" fillId="0" borderId="0" xfId="0" applyFont="1" applyAlignment="1">
      <alignment horizontal="left"/>
    </xf>
    <xf numFmtId="3" fontId="6" fillId="5" borderId="19" xfId="0" applyNumberFormat="1" applyFont="1" applyFill="1" applyBorder="1"/>
    <xf numFmtId="3" fontId="6" fillId="0" borderId="19" xfId="0" applyNumberFormat="1" applyFont="1" applyBorder="1"/>
    <xf numFmtId="0" fontId="15" fillId="0" borderId="0" xfId="0" applyFont="1" applyAlignment="1">
      <alignment horizontal="right"/>
    </xf>
    <xf numFmtId="167" fontId="7" fillId="0" borderId="0" xfId="1" applyNumberFormat="1" applyFont="1" applyAlignment="1">
      <alignment horizontal="right"/>
    </xf>
    <xf numFmtId="3" fontId="21" fillId="4" borderId="4" xfId="0" applyNumberFormat="1" applyFont="1" applyFill="1" applyBorder="1"/>
    <xf numFmtId="0" fontId="13" fillId="0" borderId="0" xfId="0" applyFont="1" applyFill="1" applyAlignment="1">
      <alignment horizontal="right"/>
    </xf>
    <xf numFmtId="0" fontId="11" fillId="3" borderId="3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21" fillId="3" borderId="11" xfId="0" applyFont="1" applyFill="1" applyBorder="1"/>
    <xf numFmtId="0" fontId="21" fillId="3" borderId="7" xfId="0" applyFont="1" applyFill="1" applyBorder="1"/>
    <xf numFmtId="0" fontId="21" fillId="3" borderId="12" xfId="0" applyFont="1" applyFill="1" applyBorder="1"/>
    <xf numFmtId="2" fontId="2" fillId="0" borderId="0" xfId="0" applyNumberFormat="1" applyFont="1"/>
    <xf numFmtId="3" fontId="2" fillId="3" borderId="8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/>
    </xf>
    <xf numFmtId="3" fontId="2" fillId="3" borderId="1" xfId="1" applyNumberFormat="1" applyFont="1" applyFill="1" applyBorder="1" applyAlignment="1">
      <alignment horizontal="left"/>
    </xf>
    <xf numFmtId="3" fontId="2" fillId="3" borderId="6" xfId="0" applyNumberFormat="1" applyFont="1" applyFill="1" applyBorder="1" applyAlignment="1">
      <alignment horizontal="right"/>
    </xf>
    <xf numFmtId="3" fontId="11" fillId="3" borderId="16" xfId="0" applyNumberFormat="1" applyFont="1" applyFill="1" applyBorder="1" applyAlignment="1">
      <alignment horizontal="left"/>
    </xf>
    <xf numFmtId="3" fontId="11" fillId="3" borderId="13" xfId="1" applyNumberFormat="1" applyFont="1" applyFill="1" applyBorder="1" applyAlignment="1">
      <alignment horizontal="left"/>
    </xf>
    <xf numFmtId="181" fontId="6" fillId="0" borderId="0" xfId="0" applyNumberFormat="1" applyFont="1" applyFill="1"/>
    <xf numFmtId="3" fontId="27" fillId="0" borderId="0" xfId="0" applyNumberFormat="1" applyFont="1"/>
    <xf numFmtId="3" fontId="2" fillId="0" borderId="0" xfId="0" applyNumberFormat="1" applyFont="1" applyAlignment="1">
      <alignment horizontal="left"/>
    </xf>
    <xf numFmtId="165" fontId="11" fillId="0" borderId="0" xfId="1" applyNumberFormat="1" applyFont="1"/>
    <xf numFmtId="0" fontId="7" fillId="0" borderId="3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165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165" fontId="7" fillId="0" borderId="0" xfId="1" applyNumberFormat="1" applyFont="1"/>
    <xf numFmtId="0" fontId="7" fillId="0" borderId="1" xfId="0" applyFont="1" applyBorder="1" applyAlignment="1">
      <alignment horizontal="left"/>
    </xf>
    <xf numFmtId="165" fontId="7" fillId="0" borderId="1" xfId="1" applyNumberFormat="1" applyFont="1" applyBorder="1"/>
    <xf numFmtId="0" fontId="11" fillId="0" borderId="1" xfId="0" applyFont="1" applyBorder="1"/>
    <xf numFmtId="0" fontId="21" fillId="6" borderId="0" xfId="0" applyFont="1" applyFill="1"/>
    <xf numFmtId="0" fontId="21" fillId="6" borderId="0" xfId="0" applyFont="1" applyFill="1" applyBorder="1"/>
    <xf numFmtId="3" fontId="21" fillId="8" borderId="0" xfId="0" applyNumberFormat="1" applyFont="1" applyFill="1" applyBorder="1"/>
    <xf numFmtId="3" fontId="6" fillId="10" borderId="19" xfId="0" applyNumberFormat="1" applyFont="1" applyFill="1" applyBorder="1"/>
    <xf numFmtId="0" fontId="44" fillId="0" borderId="0" xfId="0" applyFont="1"/>
    <xf numFmtId="3" fontId="6" fillId="13" borderId="0" xfId="0" applyNumberFormat="1" applyFont="1" applyFill="1"/>
    <xf numFmtId="0" fontId="21" fillId="0" borderId="0" xfId="0" applyFont="1" applyAlignment="1">
      <alignment horizontal="left"/>
    </xf>
    <xf numFmtId="0" fontId="35" fillId="13" borderId="11" xfId="0" applyFont="1" applyFill="1" applyBorder="1" applyAlignment="1">
      <alignment horizontal="left"/>
    </xf>
    <xf numFmtId="3" fontId="6" fillId="13" borderId="7" xfId="0" applyNumberFormat="1" applyFont="1" applyFill="1" applyBorder="1"/>
    <xf numFmtId="0" fontId="6" fillId="13" borderId="7" xfId="0" applyFont="1" applyFill="1" applyBorder="1"/>
    <xf numFmtId="0" fontId="6" fillId="13" borderId="12" xfId="0" applyFont="1" applyFill="1" applyBorder="1"/>
    <xf numFmtId="2" fontId="6" fillId="13" borderId="7" xfId="0" applyNumberFormat="1" applyFont="1" applyFill="1" applyBorder="1"/>
    <xf numFmtId="172" fontId="6" fillId="13" borderId="7" xfId="0" applyNumberFormat="1" applyFont="1" applyFill="1" applyBorder="1"/>
    <xf numFmtId="3" fontId="35" fillId="13" borderId="7" xfId="0" applyNumberFormat="1" applyFont="1" applyFill="1" applyBorder="1"/>
    <xf numFmtId="0" fontId="35" fillId="0" borderId="0" xfId="0" applyFont="1" applyAlignment="1">
      <alignment horizontal="right"/>
    </xf>
    <xf numFmtId="3" fontId="35" fillId="14" borderId="3" xfId="0" applyNumberFormat="1" applyFont="1" applyFill="1" applyBorder="1"/>
    <xf numFmtId="3" fontId="6" fillId="14" borderId="2" xfId="0" applyNumberFormat="1" applyFont="1" applyFill="1" applyBorder="1"/>
    <xf numFmtId="0" fontId="6" fillId="14" borderId="2" xfId="0" applyFont="1" applyFill="1" applyBorder="1"/>
    <xf numFmtId="2" fontId="6" fillId="14" borderId="2" xfId="0" applyNumberFormat="1" applyFont="1" applyFill="1" applyBorder="1"/>
    <xf numFmtId="172" fontId="6" fillId="14" borderId="2" xfId="0" applyNumberFormat="1" applyFont="1" applyFill="1" applyBorder="1"/>
    <xf numFmtId="0" fontId="6" fillId="14" borderId="4" xfId="0" applyFont="1" applyFill="1" applyBorder="1"/>
    <xf numFmtId="0" fontId="35" fillId="0" borderId="0" xfId="0" applyFont="1" applyAlignment="1">
      <alignment horizontal="left"/>
    </xf>
    <xf numFmtId="3" fontId="35" fillId="15" borderId="11" xfId="0" applyNumberFormat="1" applyFont="1" applyFill="1" applyBorder="1"/>
    <xf numFmtId="3" fontId="35" fillId="15" borderId="7" xfId="0" applyNumberFormat="1" applyFont="1" applyFill="1" applyBorder="1"/>
    <xf numFmtId="3" fontId="6" fillId="15" borderId="7" xfId="0" applyNumberFormat="1" applyFont="1" applyFill="1" applyBorder="1"/>
    <xf numFmtId="0" fontId="6" fillId="15" borderId="7" xfId="0" applyFont="1" applyFill="1" applyBorder="1"/>
    <xf numFmtId="2" fontId="6" fillId="15" borderId="7" xfId="0" applyNumberFormat="1" applyFont="1" applyFill="1" applyBorder="1"/>
    <xf numFmtId="2" fontId="35" fillId="15" borderId="7" xfId="0" applyNumberFormat="1" applyFont="1" applyFill="1" applyBorder="1"/>
    <xf numFmtId="172" fontId="6" fillId="15" borderId="7" xfId="0" applyNumberFormat="1" applyFont="1" applyFill="1" applyBorder="1"/>
    <xf numFmtId="0" fontId="6" fillId="15" borderId="12" xfId="0" applyFont="1" applyFill="1" applyBorder="1"/>
    <xf numFmtId="0" fontId="6" fillId="15" borderId="0" xfId="0" applyFont="1" applyFill="1"/>
    <xf numFmtId="2" fontId="21" fillId="0" borderId="0" xfId="0" applyNumberFormat="1" applyFont="1" applyAlignment="1">
      <alignment horizontal="left"/>
    </xf>
    <xf numFmtId="3" fontId="21" fillId="9" borderId="0" xfId="0" applyNumberFormat="1" applyFont="1" applyFill="1"/>
    <xf numFmtId="3" fontId="6" fillId="9" borderId="0" xfId="0" applyNumberFormat="1" applyFont="1" applyFill="1"/>
    <xf numFmtId="3" fontId="6" fillId="9" borderId="0" xfId="0" applyNumberFormat="1" applyFont="1" applyFill="1" applyAlignment="1">
      <alignment horizontal="right"/>
    </xf>
    <xf numFmtId="3" fontId="12" fillId="9" borderId="0" xfId="0" applyNumberFormat="1" applyFont="1" applyFill="1" applyAlignment="1">
      <alignment horizontal="right"/>
    </xf>
    <xf numFmtId="3" fontId="6" fillId="2" borderId="0" xfId="0" applyNumberFormat="1" applyFont="1" applyFill="1"/>
    <xf numFmtId="3" fontId="6" fillId="10" borderId="0" xfId="0" applyNumberFormat="1" applyFont="1" applyFill="1"/>
    <xf numFmtId="3" fontId="6" fillId="5" borderId="0" xfId="0" applyNumberFormat="1" applyFont="1" applyFill="1"/>
    <xf numFmtId="3" fontId="6" fillId="11" borderId="0" xfId="0" applyNumberFormat="1" applyFont="1" applyFill="1"/>
    <xf numFmtId="3" fontId="24" fillId="11" borderId="0" xfId="0" applyNumberFormat="1" applyFont="1" applyFill="1" applyAlignment="1">
      <alignment horizontal="right"/>
    </xf>
    <xf numFmtId="3" fontId="21" fillId="11" borderId="0" xfId="0" applyNumberFormat="1" applyFont="1" applyFill="1"/>
    <xf numFmtId="3" fontId="6" fillId="15" borderId="0" xfId="0" applyNumberFormat="1" applyFont="1" applyFill="1"/>
    <xf numFmtId="3" fontId="6" fillId="15" borderId="0" xfId="0" applyNumberFormat="1" applyFont="1" applyFill="1" applyAlignment="1">
      <alignment horizontal="right"/>
    </xf>
    <xf numFmtId="3" fontId="12" fillId="15" borderId="0" xfId="0" applyNumberFormat="1" applyFont="1" applyFill="1" applyAlignment="1">
      <alignment horizontal="right"/>
    </xf>
    <xf numFmtId="3" fontId="21" fillId="15" borderId="0" xfId="0" applyNumberFormat="1" applyFont="1" applyFill="1"/>
    <xf numFmtId="3" fontId="21" fillId="14" borderId="0" xfId="0" applyNumberFormat="1" applyFont="1" applyFill="1"/>
    <xf numFmtId="3" fontId="6" fillId="14" borderId="0" xfId="0" applyNumberFormat="1" applyFont="1" applyFill="1"/>
    <xf numFmtId="3" fontId="6" fillId="14" borderId="0" xfId="0" applyNumberFormat="1" applyFont="1" applyFill="1" applyAlignment="1">
      <alignment horizontal="right"/>
    </xf>
    <xf numFmtId="3" fontId="12" fillId="14" borderId="0" xfId="0" applyNumberFormat="1" applyFont="1" applyFill="1" applyAlignment="1">
      <alignment horizontal="right"/>
    </xf>
    <xf numFmtId="3" fontId="24" fillId="13" borderId="0" xfId="0" applyNumberFormat="1" applyFont="1" applyFill="1" applyAlignment="1">
      <alignment horizontal="right"/>
    </xf>
    <xf numFmtId="3" fontId="45" fillId="0" borderId="0" xfId="0" applyNumberFormat="1" applyFont="1"/>
    <xf numFmtId="0" fontId="47" fillId="0" borderId="0" xfId="0" applyFont="1"/>
    <xf numFmtId="3" fontId="6" fillId="4" borderId="0" xfId="0" applyNumberFormat="1" applyFont="1" applyFill="1" applyBorder="1"/>
    <xf numFmtId="3" fontId="48" fillId="0" borderId="0" xfId="0" applyNumberFormat="1" applyFont="1" applyFill="1" applyBorder="1"/>
    <xf numFmtId="3" fontId="45" fillId="0" borderId="0" xfId="0" applyNumberFormat="1" applyFont="1" applyFill="1" applyBorder="1"/>
    <xf numFmtId="0" fontId="45" fillId="0" borderId="0" xfId="0" applyFont="1" applyFill="1" applyBorder="1" applyAlignment="1">
      <alignment horizontal="left"/>
    </xf>
    <xf numFmtId="0" fontId="48" fillId="0" borderId="0" xfId="0" applyFont="1" applyFill="1"/>
    <xf numFmtId="0" fontId="6" fillId="13" borderId="0" xfId="0" applyFont="1" applyFill="1" applyBorder="1"/>
    <xf numFmtId="0" fontId="6" fillId="14" borderId="0" xfId="0" applyFont="1" applyFill="1" applyBorder="1"/>
    <xf numFmtId="0" fontId="6" fillId="15" borderId="0" xfId="0" applyFont="1" applyFill="1" applyBorder="1"/>
    <xf numFmtId="0" fontId="6" fillId="11" borderId="0" xfId="0" applyFont="1" applyFill="1" applyBorder="1"/>
    <xf numFmtId="3" fontId="6" fillId="9" borderId="0" xfId="0" applyNumberFormat="1" applyFont="1" applyFill="1" applyBorder="1"/>
    <xf numFmtId="3" fontId="6" fillId="2" borderId="0" xfId="0" applyNumberFormat="1" applyFont="1" applyFill="1" applyBorder="1"/>
    <xf numFmtId="3" fontId="6" fillId="10" borderId="0" xfId="0" applyNumberFormat="1" applyFont="1" applyFill="1" applyBorder="1"/>
    <xf numFmtId="3" fontId="6" fillId="5" borderId="0" xfId="0" applyNumberFormat="1" applyFont="1" applyFill="1" applyBorder="1"/>
    <xf numFmtId="164" fontId="7" fillId="0" borderId="0" xfId="1" applyNumberFormat="1" applyFont="1"/>
    <xf numFmtId="165" fontId="49" fillId="0" borderId="0" xfId="1" applyNumberFormat="1" applyFont="1"/>
    <xf numFmtId="0" fontId="49" fillId="0" borderId="0" xfId="0" applyFont="1"/>
    <xf numFmtId="0" fontId="49" fillId="2" borderId="0" xfId="0" applyFont="1" applyFill="1"/>
    <xf numFmtId="0" fontId="49" fillId="0" borderId="1" xfId="0" applyFont="1" applyBorder="1"/>
    <xf numFmtId="165" fontId="49" fillId="0" borderId="1" xfId="1" applyNumberFormat="1" applyFont="1" applyBorder="1"/>
    <xf numFmtId="164" fontId="7" fillId="0" borderId="0" xfId="1" applyNumberFormat="1" applyFont="1" applyBorder="1"/>
    <xf numFmtId="164" fontId="7" fillId="0" borderId="1" xfId="1" applyNumberFormat="1" applyFont="1" applyBorder="1"/>
    <xf numFmtId="165" fontId="7" fillId="0" borderId="0" xfId="1" applyNumberFormat="1" applyFont="1" applyBorder="1"/>
    <xf numFmtId="164" fontId="7" fillId="0" borderId="2" xfId="1" applyNumberFormat="1" applyFont="1" applyBorder="1"/>
    <xf numFmtId="165" fontId="7" fillId="0" borderId="2" xfId="1" applyNumberFormat="1" applyFont="1" applyBorder="1"/>
    <xf numFmtId="164" fontId="49" fillId="0" borderId="1" xfId="1" applyNumberFormat="1" applyFont="1" applyBorder="1"/>
    <xf numFmtId="164" fontId="7" fillId="0" borderId="0" xfId="1" applyNumberFormat="1" applyFont="1" applyAlignment="1">
      <alignment horizontal="right"/>
    </xf>
    <xf numFmtId="164" fontId="11" fillId="0" borderId="1" xfId="1" applyNumberFormat="1" applyFont="1" applyBorder="1"/>
    <xf numFmtId="164" fontId="49" fillId="0" borderId="0" xfId="1" applyNumberFormat="1" applyFont="1"/>
    <xf numFmtId="164" fontId="7" fillId="0" borderId="1" xfId="1" applyNumberFormat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11" fillId="0" borderId="1" xfId="1" applyNumberFormat="1" applyFont="1" applyBorder="1"/>
    <xf numFmtId="165" fontId="7" fillId="0" borderId="1" xfId="1" applyNumberFormat="1" applyFont="1" applyBorder="1" applyAlignment="1">
      <alignment horizontal="right"/>
    </xf>
    <xf numFmtId="0" fontId="49" fillId="0" borderId="2" xfId="0" applyFont="1" applyBorder="1" applyAlignment="1">
      <alignment horizontal="right"/>
    </xf>
    <xf numFmtId="165" fontId="49" fillId="0" borderId="2" xfId="1" applyNumberFormat="1" applyFont="1" applyBorder="1"/>
    <xf numFmtId="0" fontId="49" fillId="0" borderId="0" xfId="0" applyFont="1" applyAlignment="1">
      <alignment horizontal="right"/>
    </xf>
    <xf numFmtId="164" fontId="49" fillId="0" borderId="2" xfId="1" applyNumberFormat="1" applyFont="1" applyBorder="1"/>
    <xf numFmtId="1" fontId="16" fillId="0" borderId="0" xfId="1" applyNumberFormat="1" applyFont="1" applyAlignment="1">
      <alignment horizontal="right"/>
    </xf>
    <xf numFmtId="1" fontId="7" fillId="0" borderId="0" xfId="0" applyNumberFormat="1" applyFont="1"/>
    <xf numFmtId="165" fontId="7" fillId="2" borderId="3" xfId="1" applyNumberFormat="1" applyFont="1" applyFill="1" applyBorder="1"/>
    <xf numFmtId="165" fontId="7" fillId="2" borderId="2" xfId="1" applyNumberFormat="1" applyFont="1" applyFill="1" applyBorder="1"/>
    <xf numFmtId="164" fontId="7" fillId="2" borderId="4" xfId="1" applyNumberFormat="1" applyFont="1" applyFill="1" applyBorder="1"/>
    <xf numFmtId="165" fontId="7" fillId="10" borderId="3" xfId="1" applyNumberFormat="1" applyFont="1" applyFill="1" applyBorder="1"/>
    <xf numFmtId="165" fontId="7" fillId="10" borderId="2" xfId="1" applyNumberFormat="1" applyFont="1" applyFill="1" applyBorder="1"/>
    <xf numFmtId="164" fontId="7" fillId="10" borderId="4" xfId="1" applyNumberFormat="1" applyFont="1" applyFill="1" applyBorder="1"/>
    <xf numFmtId="165" fontId="7" fillId="5" borderId="3" xfId="1" applyNumberFormat="1" applyFont="1" applyFill="1" applyBorder="1"/>
    <xf numFmtId="165" fontId="7" fillId="5" borderId="2" xfId="1" applyNumberFormat="1" applyFont="1" applyFill="1" applyBorder="1"/>
    <xf numFmtId="164" fontId="7" fillId="5" borderId="4" xfId="1" applyNumberFormat="1" applyFont="1" applyFill="1" applyBorder="1"/>
    <xf numFmtId="165" fontId="7" fillId="3" borderId="3" xfId="1" applyNumberFormat="1" applyFont="1" applyFill="1" applyBorder="1"/>
    <xf numFmtId="165" fontId="7" fillId="3" borderId="2" xfId="1" applyNumberFormat="1" applyFont="1" applyFill="1" applyBorder="1"/>
    <xf numFmtId="164" fontId="7" fillId="3" borderId="4" xfId="1" applyNumberFormat="1" applyFont="1" applyFill="1" applyBorder="1"/>
    <xf numFmtId="165" fontId="7" fillId="4" borderId="3" xfId="1" applyNumberFormat="1" applyFont="1" applyFill="1" applyBorder="1"/>
    <xf numFmtId="165" fontId="7" fillId="4" borderId="2" xfId="1" applyNumberFormat="1" applyFont="1" applyFill="1" applyBorder="1"/>
    <xf numFmtId="164" fontId="7" fillId="4" borderId="4" xfId="1" applyNumberFormat="1" applyFont="1" applyFill="1" applyBorder="1"/>
    <xf numFmtId="165" fontId="7" fillId="0" borderId="11" xfId="1" applyNumberFormat="1" applyFont="1" applyFill="1" applyBorder="1" applyAlignment="1">
      <alignment horizontal="left"/>
    </xf>
    <xf numFmtId="165" fontId="7" fillId="0" borderId="7" xfId="1" applyNumberFormat="1" applyFont="1" applyFill="1" applyBorder="1"/>
    <xf numFmtId="164" fontId="7" fillId="0" borderId="12" xfId="1" applyNumberFormat="1" applyFont="1" applyFill="1" applyBorder="1" applyAlignment="1">
      <alignment horizontal="right"/>
    </xf>
    <xf numFmtId="3" fontId="21" fillId="3" borderId="11" xfId="0" applyNumberFormat="1" applyFont="1" applyFill="1" applyBorder="1"/>
    <xf numFmtId="3" fontId="6" fillId="3" borderId="7" xfId="0" applyNumberFormat="1" applyFont="1" applyFill="1" applyBorder="1"/>
    <xf numFmtId="0" fontId="6" fillId="3" borderId="7" xfId="0" applyFont="1" applyFill="1" applyBorder="1"/>
    <xf numFmtId="2" fontId="6" fillId="3" borderId="7" xfId="0" applyNumberFormat="1" applyFont="1" applyFill="1" applyBorder="1"/>
    <xf numFmtId="172" fontId="6" fillId="3" borderId="7" xfId="0" applyNumberFormat="1" applyFont="1" applyFill="1" applyBorder="1"/>
    <xf numFmtId="3" fontId="21" fillId="3" borderId="7" xfId="0" applyNumberFormat="1" applyFont="1" applyFill="1" applyBorder="1"/>
    <xf numFmtId="0" fontId="6" fillId="3" borderId="12" xfId="0" applyFont="1" applyFill="1" applyBorder="1"/>
    <xf numFmtId="0" fontId="11" fillId="2" borderId="0" xfId="0" applyFont="1" applyFill="1"/>
    <xf numFmtId="0" fontId="11" fillId="2" borderId="0" xfId="0" applyFont="1" applyFill="1" applyBorder="1" applyAlignment="1">
      <alignment horizontal="right"/>
    </xf>
    <xf numFmtId="165" fontId="11" fillId="2" borderId="0" xfId="1" applyNumberFormat="1" applyFont="1" applyFill="1"/>
    <xf numFmtId="164" fontId="11" fillId="2" borderId="0" xfId="1" applyNumberFormat="1" applyFont="1" applyFill="1"/>
    <xf numFmtId="3" fontId="12" fillId="0" borderId="0" xfId="0" applyNumberFormat="1" applyFont="1" applyAlignment="1">
      <alignment horizontal="left"/>
    </xf>
    <xf numFmtId="0" fontId="28" fillId="0" borderId="0" xfId="0" applyFont="1" applyBorder="1"/>
    <xf numFmtId="0" fontId="19" fillId="0" borderId="0" xfId="0" applyFont="1" applyBorder="1"/>
    <xf numFmtId="0" fontId="37" fillId="0" borderId="0" xfId="0" applyFont="1" applyBorder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/>
    <xf numFmtId="3" fontId="6" fillId="2" borderId="13" xfId="0" applyNumberFormat="1" applyFont="1" applyFill="1" applyBorder="1"/>
    <xf numFmtId="3" fontId="6" fillId="2" borderId="6" xfId="0" applyNumberFormat="1" applyFont="1" applyFill="1" applyBorder="1"/>
    <xf numFmtId="3" fontId="6" fillId="11" borderId="13" xfId="0" applyNumberFormat="1" applyFont="1" applyFill="1" applyBorder="1"/>
    <xf numFmtId="3" fontId="6" fillId="11" borderId="6" xfId="0" applyNumberFormat="1" applyFont="1" applyFill="1" applyBorder="1"/>
    <xf numFmtId="3" fontId="6" fillId="6" borderId="13" xfId="0" applyNumberFormat="1" applyFont="1" applyFill="1" applyBorder="1"/>
    <xf numFmtId="3" fontId="6" fillId="6" borderId="6" xfId="0" applyNumberFormat="1" applyFont="1" applyFill="1" applyBorder="1"/>
    <xf numFmtId="3" fontId="6" fillId="12" borderId="13" xfId="0" applyNumberFormat="1" applyFont="1" applyFill="1" applyBorder="1"/>
    <xf numFmtId="3" fontId="6" fillId="12" borderId="6" xfId="0" applyNumberFormat="1" applyFont="1" applyFill="1" applyBorder="1"/>
    <xf numFmtId="3" fontId="6" fillId="8" borderId="13" xfId="0" applyNumberFormat="1" applyFont="1" applyFill="1" applyBorder="1"/>
    <xf numFmtId="3" fontId="6" fillId="8" borderId="6" xfId="0" applyNumberFormat="1" applyFont="1" applyFill="1" applyBorder="1"/>
    <xf numFmtId="3" fontId="35" fillId="0" borderId="11" xfId="0" applyNumberFormat="1" applyFont="1" applyBorder="1"/>
    <xf numFmtId="3" fontId="35" fillId="0" borderId="7" xfId="0" applyNumberFormat="1" applyFont="1" applyBorder="1"/>
    <xf numFmtId="2" fontId="6" fillId="0" borderId="7" xfId="0" applyNumberFormat="1" applyFont="1" applyBorder="1"/>
    <xf numFmtId="172" fontId="6" fillId="0" borderId="7" xfId="0" applyNumberFormat="1" applyFont="1" applyBorder="1"/>
    <xf numFmtId="0" fontId="6" fillId="4" borderId="0" xfId="0" applyFont="1" applyFill="1"/>
    <xf numFmtId="3" fontId="21" fillId="14" borderId="2" xfId="0" applyNumberFormat="1" applyFont="1" applyFill="1" applyBorder="1"/>
    <xf numFmtId="182" fontId="6" fillId="0" borderId="9" xfId="0" applyNumberFormat="1" applyFont="1" applyBorder="1"/>
    <xf numFmtId="3" fontId="6" fillId="0" borderId="0" xfId="0" applyNumberFormat="1" applyFont="1" applyAlignment="1">
      <alignment horizontal="left"/>
    </xf>
    <xf numFmtId="172" fontId="6" fillId="0" borderId="9" xfId="0" applyNumberFormat="1" applyFont="1" applyBorder="1"/>
    <xf numFmtId="181" fontId="6" fillId="0" borderId="0" xfId="0" applyNumberFormat="1" applyFont="1" applyAlignment="1">
      <alignment horizontal="right"/>
    </xf>
    <xf numFmtId="0" fontId="21" fillId="5" borderId="0" xfId="0" applyFont="1" applyFill="1" applyBorder="1"/>
    <xf numFmtId="3" fontId="27" fillId="0" borderId="0" xfId="0" applyNumberFormat="1" applyFont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7" borderId="3" xfId="0" applyFont="1" applyFill="1" applyBorder="1"/>
    <xf numFmtId="0" fontId="6" fillId="7" borderId="4" xfId="0" applyFont="1" applyFill="1" applyBorder="1"/>
    <xf numFmtId="167" fontId="21" fillId="0" borderId="0" xfId="0" applyNumberFormat="1" applyFont="1"/>
    <xf numFmtId="0" fontId="12" fillId="0" borderId="0" xfId="0" applyFont="1" applyBorder="1" applyAlignment="1">
      <alignment horizontal="right"/>
    </xf>
    <xf numFmtId="3" fontId="6" fillId="2" borderId="2" xfId="0" applyNumberFormat="1" applyFont="1" applyFill="1" applyBorder="1"/>
    <xf numFmtId="3" fontId="21" fillId="0" borderId="3" xfId="0" applyNumberFormat="1" applyFont="1" applyBorder="1"/>
    <xf numFmtId="3" fontId="21" fillId="0" borderId="2" xfId="0" applyNumberFormat="1" applyFont="1" applyBorder="1"/>
    <xf numFmtId="3" fontId="21" fillId="0" borderId="4" xfId="0" applyNumberFormat="1" applyFont="1" applyBorder="1"/>
    <xf numFmtId="3" fontId="21" fillId="2" borderId="3" xfId="0" applyNumberFormat="1" applyFont="1" applyFill="1" applyBorder="1"/>
    <xf numFmtId="3" fontId="21" fillId="2" borderId="2" xfId="0" applyNumberFormat="1" applyFont="1" applyFill="1" applyBorder="1"/>
    <xf numFmtId="3" fontId="27" fillId="0" borderId="19" xfId="0" applyNumberFormat="1" applyFont="1" applyBorder="1"/>
    <xf numFmtId="0" fontId="21" fillId="5" borderId="0" xfId="0" applyFont="1" applyFill="1"/>
    <xf numFmtId="3" fontId="21" fillId="7" borderId="12" xfId="0" applyNumberFormat="1" applyFont="1" applyFill="1" applyBorder="1"/>
    <xf numFmtId="178" fontId="6" fillId="0" borderId="0" xfId="0" applyNumberFormat="1" applyFont="1"/>
    <xf numFmtId="0" fontId="27" fillId="0" borderId="0" xfId="0" applyFont="1" applyAlignment="1">
      <alignment horizontal="left"/>
    </xf>
    <xf numFmtId="2" fontId="6" fillId="0" borderId="4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/>
    </xf>
    <xf numFmtId="2" fontId="9" fillId="0" borderId="0" xfId="0" applyNumberFormat="1" applyFont="1"/>
    <xf numFmtId="164" fontId="6" fillId="0" borderId="0" xfId="1" applyNumberFormat="1" applyFont="1" applyAlignment="1">
      <alignment horizontal="center"/>
    </xf>
    <xf numFmtId="174" fontId="6" fillId="0" borderId="0" xfId="0" applyNumberFormat="1" applyFont="1" applyBorder="1"/>
    <xf numFmtId="1" fontId="6" fillId="0" borderId="0" xfId="0" applyNumberFormat="1" applyFont="1" applyBorder="1"/>
    <xf numFmtId="164" fontId="6" fillId="0" borderId="0" xfId="1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4" fontId="21" fillId="0" borderId="0" xfId="1" applyNumberFormat="1" applyFont="1" applyBorder="1" applyAlignment="1">
      <alignment horizontal="center"/>
    </xf>
    <xf numFmtId="0" fontId="51" fillId="0" borderId="0" xfId="0" applyFont="1"/>
    <xf numFmtId="0" fontId="47" fillId="0" borderId="0" xfId="0" applyFont="1" applyAlignment="1">
      <alignment horizontal="left"/>
    </xf>
    <xf numFmtId="0" fontId="27" fillId="0" borderId="0" xfId="0" applyFont="1" applyFill="1"/>
    <xf numFmtId="2" fontId="6" fillId="6" borderId="0" xfId="0" applyNumberFormat="1" applyFont="1" applyFill="1"/>
    <xf numFmtId="2" fontId="12" fillId="6" borderId="0" xfId="0" applyNumberFormat="1" applyFont="1" applyFill="1" applyAlignment="1">
      <alignment horizontal="right"/>
    </xf>
    <xf numFmtId="2" fontId="6" fillId="12" borderId="0" xfId="0" applyNumberFormat="1" applyFont="1" applyFill="1"/>
    <xf numFmtId="2" fontId="12" fillId="12" borderId="0" xfId="0" applyNumberFormat="1" applyFont="1" applyFill="1"/>
    <xf numFmtId="2" fontId="6" fillId="8" borderId="0" xfId="0" applyNumberFormat="1" applyFont="1" applyFill="1"/>
    <xf numFmtId="2" fontId="12" fillId="8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181" fontId="9" fillId="0" borderId="0" xfId="0" applyNumberFormat="1" applyFont="1"/>
    <xf numFmtId="2" fontId="9" fillId="0" borderId="0" xfId="0" applyNumberFormat="1" applyFont="1" applyAlignment="1">
      <alignment horizontal="left"/>
    </xf>
    <xf numFmtId="2" fontId="21" fillId="0" borderId="9" xfId="0" applyNumberFormat="1" applyFont="1" applyBorder="1"/>
    <xf numFmtId="174" fontId="21" fillId="0" borderId="9" xfId="0" applyNumberFormat="1" applyFont="1" applyBorder="1"/>
    <xf numFmtId="174" fontId="21" fillId="0" borderId="9" xfId="0" applyNumberFormat="1" applyFont="1" applyBorder="1" applyAlignment="1">
      <alignment horizontal="right"/>
    </xf>
    <xf numFmtId="15" fontId="52" fillId="0" borderId="20" xfId="0" applyNumberFormat="1" applyFont="1" applyBorder="1"/>
    <xf numFmtId="15" fontId="52" fillId="0" borderId="21" xfId="0" applyNumberFormat="1" applyFont="1" applyBorder="1"/>
    <xf numFmtId="0" fontId="6" fillId="0" borderId="0" xfId="0" applyFont="1" applyAlignment="1"/>
    <xf numFmtId="0" fontId="52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 applyAlignment="1">
      <alignment horizontal="left" indent="3"/>
    </xf>
    <xf numFmtId="0" fontId="53" fillId="0" borderId="0" xfId="0" applyFont="1"/>
    <xf numFmtId="164" fontId="21" fillId="0" borderId="22" xfId="1" applyNumberFormat="1" applyFont="1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4" fillId="0" borderId="0" xfId="0" applyFont="1"/>
    <xf numFmtId="181" fontId="0" fillId="0" borderId="0" xfId="0" applyNumberFormat="1"/>
    <xf numFmtId="4" fontId="6" fillId="0" borderId="0" xfId="0" applyNumberFormat="1" applyFont="1"/>
    <xf numFmtId="182" fontId="6" fillId="0" borderId="0" xfId="0" applyNumberFormat="1" applyFont="1"/>
    <xf numFmtId="3" fontId="6" fillId="3" borderId="0" xfId="0" applyNumberFormat="1" applyFont="1" applyFill="1" applyBorder="1"/>
    <xf numFmtId="181" fontId="6" fillId="0" borderId="9" xfId="0" applyNumberFormat="1" applyFont="1" applyBorder="1"/>
    <xf numFmtId="3" fontId="10" fillId="0" borderId="0" xfId="0" applyNumberFormat="1" applyFont="1" applyAlignment="1">
      <alignment horizontal="right"/>
    </xf>
    <xf numFmtId="3" fontId="55" fillId="0" borderId="0" xfId="0" applyNumberFormat="1" applyFont="1" applyAlignment="1">
      <alignment horizontal="right"/>
    </xf>
    <xf numFmtId="3" fontId="57" fillId="0" borderId="0" xfId="0" applyNumberFormat="1" applyFont="1"/>
    <xf numFmtId="0" fontId="28" fillId="0" borderId="11" xfId="0" applyFont="1" applyBorder="1"/>
    <xf numFmtId="0" fontId="28" fillId="0" borderId="12" xfId="0" applyFont="1" applyBorder="1"/>
    <xf numFmtId="3" fontId="37" fillId="0" borderId="0" xfId="0" applyNumberFormat="1" applyFont="1" applyAlignment="1">
      <alignment horizontal="right"/>
    </xf>
    <xf numFmtId="3" fontId="19" fillId="0" borderId="0" xfId="0" applyNumberFormat="1" applyFont="1"/>
    <xf numFmtId="15" fontId="10" fillId="0" borderId="0" xfId="0" applyNumberFormat="1" applyFont="1"/>
    <xf numFmtId="181" fontId="58" fillId="0" borderId="0" xfId="0" applyNumberFormat="1" applyFont="1"/>
    <xf numFmtId="3" fontId="58" fillId="0" borderId="0" xfId="0" applyNumberFormat="1" applyFont="1"/>
    <xf numFmtId="2" fontId="59" fillId="0" borderId="0" xfId="0" applyNumberFormat="1" applyFont="1"/>
    <xf numFmtId="3" fontId="59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'(J.) Pareto extension, urban '!$G$6</c:f>
              <c:strCache>
                <c:ptCount val="1"/>
                <c:pt idx="0">
                  <c:v>households)</c:v>
                </c:pt>
              </c:strCache>
            </c:strRef>
          </c:tx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'(J.) Pareto extension, urban '!$F$7:$F$11</c:f>
              <c:numCache>
                <c:formatCode>0.0</c:formatCode>
                <c:ptCount val="5"/>
                <c:pt idx="0">
                  <c:v>9.903487552536127</c:v>
                </c:pt>
                <c:pt idx="1">
                  <c:v>9.210340371976184</c:v>
                </c:pt>
                <c:pt idx="2">
                  <c:v>8.517193191416238</c:v>
                </c:pt>
                <c:pt idx="3">
                  <c:v>7.600902459542082</c:v>
                </c:pt>
                <c:pt idx="4">
                  <c:v>6.907755278982137</c:v>
                </c:pt>
              </c:numCache>
            </c:numRef>
          </c:xVal>
          <c:yVal>
            <c:numRef>
              <c:f>'(J.) Pareto extension, urban '!$G$7:$G$11</c:f>
              <c:numCache>
                <c:formatCode>0.00</c:formatCode>
                <c:ptCount val="5"/>
                <c:pt idx="0">
                  <c:v>7.052721049232323</c:v>
                </c:pt>
                <c:pt idx="1">
                  <c:v>8.29054350077274</c:v>
                </c:pt>
                <c:pt idx="2">
                  <c:v>9.154827662045925</c:v>
                </c:pt>
                <c:pt idx="3">
                  <c:v>10.07945563535791</c:v>
                </c:pt>
                <c:pt idx="4">
                  <c:v>10.73230134451761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9348344"/>
        <c:axId val="-2119344632"/>
      </c:scatterChart>
      <c:valAx>
        <c:axId val="-2119348344"/>
        <c:scaling>
          <c:orientation val="minMax"/>
          <c:max val="11.0"/>
          <c:min val="6.0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19344632"/>
        <c:crossesAt val="6.0"/>
        <c:crossBetween val="midCat"/>
        <c:majorUnit val="2.0"/>
        <c:minorUnit val="0.4"/>
      </c:valAx>
      <c:valAx>
        <c:axId val="-2119344632"/>
        <c:scaling>
          <c:orientation val="minMax"/>
          <c:max val="11.0"/>
          <c:min val="6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2119348344"/>
        <c:crossesAt val="6.0"/>
        <c:crossBetween val="midCat"/>
        <c:majorUnit val="2.0"/>
        <c:minorUnit val="0.4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2</xdr:row>
      <xdr:rowOff>101600</xdr:rowOff>
    </xdr:from>
    <xdr:to>
      <xdr:col>13</xdr:col>
      <xdr:colOff>342900</xdr:colOff>
      <xdr:row>16</xdr:row>
      <xdr:rowOff>177800</xdr:rowOff>
    </xdr:to>
    <xdr:graphicFrame macro="">
      <xdr:nvGraphicFramePr>
        <xdr:cNvPr id="134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/>
  </sheetViews>
  <sheetFormatPr baseColWidth="10" defaultColWidth="12.6640625" defaultRowHeight="12" customHeight="1" x14ac:dyDescent="0"/>
  <cols>
    <col min="1" max="1" width="15.83203125" style="28" customWidth="1"/>
    <col min="2" max="2" width="59" style="28" customWidth="1"/>
    <col min="3" max="3" width="9.6640625" style="28" customWidth="1"/>
    <col min="4" max="4" width="13" style="28" customWidth="1"/>
    <col min="5" max="5" width="13.33203125" style="28" customWidth="1"/>
    <col min="6" max="6" width="13.5" style="28" customWidth="1"/>
    <col min="7" max="7" width="15.6640625" style="28" customWidth="1"/>
    <col min="8" max="8" width="10.6640625" style="28" customWidth="1"/>
    <col min="9" max="10" width="8.83203125" style="28" customWidth="1"/>
    <col min="11" max="11" width="10.5" style="28" customWidth="1"/>
    <col min="12" max="12" width="6.83203125" style="28" customWidth="1"/>
    <col min="13" max="16384" width="12.6640625" style="28"/>
  </cols>
  <sheetData>
    <row r="1" spans="1:12" ht="20" customHeight="1">
      <c r="A1" s="180" t="s">
        <v>1215</v>
      </c>
      <c r="B1" s="67" t="s">
        <v>1332</v>
      </c>
    </row>
    <row r="2" spans="1:12" ht="15" customHeight="1">
      <c r="A2" s="672" t="s">
        <v>1333</v>
      </c>
    </row>
    <row r="3" spans="1:12" ht="15" customHeight="1">
      <c r="A3" s="673" t="s">
        <v>1334</v>
      </c>
      <c r="B3" s="151" t="s">
        <v>607</v>
      </c>
    </row>
    <row r="4" spans="1:12" ht="15" customHeight="1">
      <c r="B4" s="28" t="s">
        <v>421</v>
      </c>
    </row>
    <row r="5" spans="1:12" ht="15" customHeight="1">
      <c r="F5" s="28" t="s">
        <v>530</v>
      </c>
      <c r="G5" s="28" t="s">
        <v>1034</v>
      </c>
    </row>
    <row r="6" spans="1:12" ht="17" customHeight="1">
      <c r="A6" s="29" t="s">
        <v>480</v>
      </c>
      <c r="B6" s="29" t="s">
        <v>419</v>
      </c>
      <c r="C6" s="29" t="s">
        <v>422</v>
      </c>
      <c r="D6" s="29" t="s">
        <v>1335</v>
      </c>
      <c r="E6" s="29" t="s">
        <v>1336</v>
      </c>
      <c r="F6" s="29" t="s">
        <v>1337</v>
      </c>
      <c r="G6" s="29" t="s">
        <v>1338</v>
      </c>
      <c r="H6" s="29" t="s">
        <v>1339</v>
      </c>
    </row>
    <row r="7" spans="1:12" ht="15" customHeight="1">
      <c r="A7" s="28" t="s">
        <v>835</v>
      </c>
      <c r="B7" s="28" t="s">
        <v>686</v>
      </c>
      <c r="C7" s="28" t="s">
        <v>892</v>
      </c>
      <c r="D7" s="28" t="s">
        <v>1340</v>
      </c>
      <c r="E7" s="28" t="s">
        <v>1341</v>
      </c>
      <c r="F7" s="37" t="s">
        <v>798</v>
      </c>
      <c r="G7" s="37" t="s">
        <v>798</v>
      </c>
      <c r="H7" s="37"/>
    </row>
    <row r="8" spans="1:12" ht="15" customHeight="1">
      <c r="A8" s="28" t="s">
        <v>1051</v>
      </c>
      <c r="B8" s="28" t="s">
        <v>723</v>
      </c>
      <c r="C8" s="28" t="s">
        <v>427</v>
      </c>
      <c r="D8" s="28" t="s">
        <v>1340</v>
      </c>
      <c r="E8" s="28" t="s">
        <v>1341</v>
      </c>
      <c r="F8" s="37" t="s">
        <v>798</v>
      </c>
      <c r="G8" s="37" t="s">
        <v>798</v>
      </c>
      <c r="H8" s="37"/>
    </row>
    <row r="9" spans="1:12" ht="15" customHeight="1">
      <c r="A9" s="28" t="s">
        <v>580</v>
      </c>
      <c r="B9" s="28" t="s">
        <v>1084</v>
      </c>
      <c r="C9" s="28" t="s">
        <v>193</v>
      </c>
      <c r="D9" s="28" t="s">
        <v>1340</v>
      </c>
      <c r="E9" s="28" t="s">
        <v>1341</v>
      </c>
      <c r="F9" s="37" t="s">
        <v>798</v>
      </c>
      <c r="G9" s="37" t="s">
        <v>437</v>
      </c>
      <c r="H9" s="37"/>
    </row>
    <row r="10" spans="1:12" ht="15" customHeight="1">
      <c r="A10" s="28" t="s">
        <v>581</v>
      </c>
      <c r="B10" s="28" t="s">
        <v>1150</v>
      </c>
      <c r="C10" s="28" t="s">
        <v>424</v>
      </c>
      <c r="D10" s="28" t="s">
        <v>1340</v>
      </c>
      <c r="E10" s="28" t="s">
        <v>1341</v>
      </c>
      <c r="F10" s="37" t="s">
        <v>798</v>
      </c>
      <c r="G10" s="28" t="s">
        <v>1294</v>
      </c>
    </row>
    <row r="11" spans="1:12" ht="15" customHeight="1">
      <c r="A11" s="28" t="s">
        <v>582</v>
      </c>
      <c r="B11" s="28" t="s">
        <v>912</v>
      </c>
      <c r="C11" s="28" t="s">
        <v>190</v>
      </c>
      <c r="D11" s="49"/>
    </row>
    <row r="12" spans="1:12" ht="15" customHeight="1">
      <c r="A12" s="28" t="s">
        <v>1048</v>
      </c>
      <c r="B12" s="28" t="s">
        <v>1295</v>
      </c>
      <c r="C12" s="28" t="s">
        <v>708</v>
      </c>
      <c r="D12" s="49"/>
    </row>
    <row r="13" spans="1:12" ht="15" customHeight="1">
      <c r="A13" s="28" t="s">
        <v>823</v>
      </c>
      <c r="B13" s="28" t="s">
        <v>816</v>
      </c>
      <c r="C13" s="28" t="s">
        <v>891</v>
      </c>
      <c r="E13" s="28" t="s">
        <v>1343</v>
      </c>
      <c r="F13" s="28" t="s">
        <v>1344</v>
      </c>
      <c r="G13" s="28" t="s">
        <v>1345</v>
      </c>
      <c r="H13" s="28" t="s">
        <v>1239</v>
      </c>
      <c r="L13" s="53" t="s">
        <v>1298</v>
      </c>
    </row>
    <row r="14" spans="1:12" ht="15" customHeight="1"/>
    <row r="15" spans="1:12" ht="15" customHeight="1">
      <c r="E15" s="28" t="s">
        <v>1243</v>
      </c>
    </row>
    <row r="16" spans="1:12" ht="15" customHeight="1"/>
    <row r="17" spans="1:7" ht="15" customHeight="1">
      <c r="B17" s="151" t="s">
        <v>1244</v>
      </c>
    </row>
    <row r="18" spans="1:7" ht="15" customHeight="1">
      <c r="B18" s="151" t="s">
        <v>1245</v>
      </c>
    </row>
    <row r="19" spans="1:7" ht="15" customHeight="1">
      <c r="B19" s="151" t="s">
        <v>1253</v>
      </c>
    </row>
    <row r="20" spans="1:7" ht="15" customHeight="1"/>
    <row r="21" spans="1:7" ht="15" customHeight="1">
      <c r="A21" s="109" t="s">
        <v>1309</v>
      </c>
    </row>
    <row r="22" spans="1:7" ht="15" customHeight="1">
      <c r="A22" s="28" t="s">
        <v>1310</v>
      </c>
    </row>
    <row r="23" spans="1:7" ht="15" customHeight="1">
      <c r="A23" s="28" t="s">
        <v>1173</v>
      </c>
    </row>
    <row r="24" spans="1:7" ht="15" customHeight="1"/>
    <row r="25" spans="1:7" ht="15" customHeight="1">
      <c r="A25" s="109" t="s">
        <v>1174</v>
      </c>
      <c r="C25" s="28" t="s">
        <v>1364</v>
      </c>
    </row>
    <row r="26" spans="1:7" ht="15" customHeight="1">
      <c r="A26" s="28" t="s">
        <v>1317</v>
      </c>
    </row>
    <row r="27" spans="1:7" ht="15" customHeight="1">
      <c r="A27" s="28" t="s">
        <v>1271</v>
      </c>
    </row>
    <row r="28" spans="1:7" ht="15" customHeight="1">
      <c r="A28" s="28" t="s">
        <v>1272</v>
      </c>
    </row>
    <row r="29" spans="1:7" ht="15" customHeight="1">
      <c r="B29" s="115" t="s">
        <v>1273</v>
      </c>
      <c r="C29" s="115"/>
      <c r="D29" s="115" t="s">
        <v>1274</v>
      </c>
    </row>
    <row r="30" spans="1:7" ht="15" customHeight="1">
      <c r="A30" s="151" t="s">
        <v>1275</v>
      </c>
      <c r="B30" s="114" t="s">
        <v>1276</v>
      </c>
      <c r="C30" s="114"/>
      <c r="D30" s="28" t="s">
        <v>1277</v>
      </c>
      <c r="G30" s="28" t="s">
        <v>1278</v>
      </c>
    </row>
    <row r="31" spans="1:7" ht="15" customHeight="1">
      <c r="A31" s="151" t="s">
        <v>1279</v>
      </c>
      <c r="B31" s="28" t="s">
        <v>1280</v>
      </c>
      <c r="D31" s="28" t="s">
        <v>1281</v>
      </c>
      <c r="G31" s="28" t="s">
        <v>1282</v>
      </c>
    </row>
    <row r="32" spans="1:7" ht="15" customHeight="1">
      <c r="A32" s="151" t="s">
        <v>1283</v>
      </c>
      <c r="B32" s="28" t="s">
        <v>1284</v>
      </c>
      <c r="D32" s="28" t="s">
        <v>1209</v>
      </c>
      <c r="G32" s="28" t="s">
        <v>1278</v>
      </c>
    </row>
    <row r="33" spans="1:7" ht="15" customHeight="1">
      <c r="A33" s="151" t="s">
        <v>1283</v>
      </c>
      <c r="B33" s="28" t="s">
        <v>1210</v>
      </c>
      <c r="D33" s="28" t="s">
        <v>1281</v>
      </c>
      <c r="G33" s="28" t="s">
        <v>1282</v>
      </c>
    </row>
    <row r="34" spans="1:7" ht="15" customHeight="1"/>
    <row r="35" spans="1:7" ht="15" customHeight="1">
      <c r="A35" s="28" t="s">
        <v>1326</v>
      </c>
    </row>
    <row r="36" spans="1:7" ht="15" customHeight="1">
      <c r="A36" s="28" t="s">
        <v>1285</v>
      </c>
    </row>
    <row r="37" spans="1:7" ht="15" customHeight="1">
      <c r="A37" s="28" t="s">
        <v>1286</v>
      </c>
    </row>
    <row r="38" spans="1:7" ht="15" customHeight="1"/>
    <row r="39" spans="1:7" ht="15" customHeight="1">
      <c r="A39" s="109" t="s">
        <v>1287</v>
      </c>
    </row>
    <row r="40" spans="1:7" ht="15" customHeight="1">
      <c r="A40" s="28" t="s">
        <v>1331</v>
      </c>
    </row>
    <row r="41" spans="1:7" ht="15" customHeight="1">
      <c r="A41" s="28" t="s">
        <v>1288</v>
      </c>
    </row>
    <row r="42" spans="1:7" ht="15" customHeight="1">
      <c r="A42" s="28" t="s">
        <v>1289</v>
      </c>
    </row>
    <row r="43" spans="1:7" ht="15" customHeight="1">
      <c r="A43" s="28" t="s">
        <v>1301</v>
      </c>
    </row>
    <row r="44" spans="1:7" ht="15" customHeight="1"/>
    <row r="45" spans="1:7" ht="15" customHeight="1">
      <c r="A45" s="109" t="s">
        <v>1302</v>
      </c>
    </row>
    <row r="46" spans="1:7" ht="15" customHeight="1">
      <c r="B46" s="28" t="s">
        <v>1303</v>
      </c>
    </row>
    <row r="47" spans="1:7" ht="15" customHeight="1">
      <c r="B47" s="28" t="s">
        <v>1304</v>
      </c>
    </row>
    <row r="48" spans="1:7" ht="15" customHeight="1">
      <c r="B48" s="28" t="s">
        <v>1305</v>
      </c>
    </row>
    <row r="49" spans="1:3" ht="15" customHeight="1">
      <c r="B49" s="28" t="s">
        <v>1352</v>
      </c>
    </row>
    <row r="50" spans="1:3" ht="15" customHeight="1">
      <c r="B50" s="28" t="s">
        <v>1353</v>
      </c>
    </row>
    <row r="51" spans="1:3" ht="15" customHeight="1"/>
    <row r="52" spans="1:3" ht="15" customHeight="1">
      <c r="A52" s="109" t="s">
        <v>1354</v>
      </c>
    </row>
    <row r="53" spans="1:3" ht="15" customHeight="1"/>
    <row r="54" spans="1:3" ht="15" customHeight="1">
      <c r="A54" s="674" t="s">
        <v>749</v>
      </c>
      <c r="B54" s="675"/>
    </row>
    <row r="55" spans="1:3" ht="15" customHeight="1">
      <c r="A55" s="675"/>
      <c r="B55" s="676" t="s">
        <v>750</v>
      </c>
    </row>
    <row r="56" spans="1:3" ht="15" customHeight="1">
      <c r="B56" s="674" t="s">
        <v>389</v>
      </c>
      <c r="C56" s="28" t="s">
        <v>1355</v>
      </c>
    </row>
    <row r="57" spans="1:3" ht="15" customHeight="1">
      <c r="B57" s="674" t="s">
        <v>495</v>
      </c>
      <c r="C57" s="28" t="s">
        <v>1356</v>
      </c>
    </row>
    <row r="58" spans="1:3" ht="15" customHeight="1">
      <c r="B58" s="674" t="s">
        <v>496</v>
      </c>
      <c r="C58" s="28" t="s">
        <v>1306</v>
      </c>
    </row>
    <row r="59" spans="1:3" ht="15" customHeight="1">
      <c r="B59" s="674" t="s">
        <v>497</v>
      </c>
      <c r="C59" s="28" t="s">
        <v>1307</v>
      </c>
    </row>
    <row r="60" spans="1:3" ht="15" customHeight="1">
      <c r="B60" s="674" t="s">
        <v>498</v>
      </c>
    </row>
    <row r="61" spans="1:3" ht="15" customHeight="1">
      <c r="B61" s="674" t="s">
        <v>489</v>
      </c>
    </row>
    <row r="62" spans="1:3" ht="15" customHeight="1">
      <c r="B62" s="674" t="s">
        <v>1094</v>
      </c>
    </row>
    <row r="63" spans="1:3" ht="15" customHeight="1">
      <c r="A63" s="674" t="s">
        <v>221</v>
      </c>
    </row>
    <row r="64" spans="1:3" ht="15" customHeight="1">
      <c r="A64" s="675"/>
      <c r="B64" s="676" t="s">
        <v>750</v>
      </c>
    </row>
    <row r="65" spans="1:2" ht="15" customHeight="1">
      <c r="A65" s="675"/>
      <c r="B65" s="28" t="s">
        <v>392</v>
      </c>
    </row>
    <row r="66" spans="1:2" ht="15" customHeight="1">
      <c r="B66" s="28" t="s">
        <v>662</v>
      </c>
    </row>
    <row r="67" spans="1:2" ht="15" customHeight="1">
      <c r="B67" s="28" t="s">
        <v>229</v>
      </c>
    </row>
    <row r="68" spans="1:2" ht="15" customHeight="1">
      <c r="B68" s="28" t="s">
        <v>283</v>
      </c>
    </row>
    <row r="69" spans="1:2" ht="15" customHeight="1">
      <c r="B69" s="28" t="s">
        <v>610</v>
      </c>
    </row>
    <row r="70" spans="1:2" ht="15" customHeight="1">
      <c r="B70" s="28" t="s">
        <v>608</v>
      </c>
    </row>
    <row r="71" spans="1:2" ht="15" customHeight="1">
      <c r="B71" s="674" t="s">
        <v>207</v>
      </c>
    </row>
    <row r="72" spans="1:2" ht="15" customHeight="1">
      <c r="A72" s="674" t="s">
        <v>642</v>
      </c>
    </row>
    <row r="73" spans="1:2" ht="15" customHeight="1">
      <c r="A73" s="674" t="s">
        <v>222</v>
      </c>
    </row>
    <row r="74" spans="1:2" ht="15" customHeight="1">
      <c r="A74" s="674" t="s">
        <v>1308</v>
      </c>
    </row>
    <row r="75" spans="1:2" ht="15" customHeight="1">
      <c r="A75" s="677"/>
      <c r="B75" s="675"/>
    </row>
    <row r="76" spans="1:2" ht="15" customHeight="1">
      <c r="A76" s="28" t="s">
        <v>1362</v>
      </c>
      <c r="B76" s="675"/>
    </row>
    <row r="77" spans="1:2" ht="15" customHeight="1">
      <c r="A77" s="28" t="s">
        <v>1363</v>
      </c>
    </row>
    <row r="78" spans="1:2" ht="15" customHeight="1"/>
    <row r="79" spans="1:2" ht="15" customHeight="1"/>
    <row r="80" spans="1:2" ht="17" customHeight="1">
      <c r="A80" s="678" t="s">
        <v>1360</v>
      </c>
    </row>
    <row r="81" spans="1:2" ht="15" customHeight="1">
      <c r="A81" s="674"/>
      <c r="B81" s="674" t="s">
        <v>1359</v>
      </c>
    </row>
    <row r="82" spans="1:2" ht="15" customHeight="1">
      <c r="A82" s="28" t="s">
        <v>1358</v>
      </c>
    </row>
    <row r="83" spans="1:2" ht="15" customHeight="1">
      <c r="A83" s="28" t="s">
        <v>1300</v>
      </c>
    </row>
    <row r="84" spans="1:2" ht="15" customHeight="1">
      <c r="A84" s="28" t="s">
        <v>1357</v>
      </c>
    </row>
    <row r="85" spans="1:2" ht="15" customHeight="1">
      <c r="A85" s="28" t="s">
        <v>1323</v>
      </c>
    </row>
    <row r="86" spans="1:2" ht="15" customHeight="1">
      <c r="A86" s="28" t="s">
        <v>1350</v>
      </c>
    </row>
    <row r="87" spans="1:2" ht="15" customHeight="1">
      <c r="A87" s="28" t="s">
        <v>1349</v>
      </c>
    </row>
    <row r="88" spans="1:2" ht="15" customHeight="1">
      <c r="A88" s="28" t="s">
        <v>1322</v>
      </c>
    </row>
    <row r="89" spans="1:2" ht="15" customHeight="1">
      <c r="A89" s="28" t="s">
        <v>1342</v>
      </c>
    </row>
    <row r="90" spans="1:2" ht="15" customHeight="1">
      <c r="A90" s="28" t="s">
        <v>1324</v>
      </c>
    </row>
    <row r="91" spans="1:2" ht="15" customHeight="1">
      <c r="A91" s="28" t="s">
        <v>1299</v>
      </c>
    </row>
    <row r="92" spans="1:2" ht="15" customHeight="1"/>
    <row r="93" spans="1:2" ht="15" customHeight="1">
      <c r="A93" s="28" t="s">
        <v>1325</v>
      </c>
    </row>
    <row r="94" spans="1:2" ht="15" customHeight="1">
      <c r="A94" s="28" t="s">
        <v>1328</v>
      </c>
    </row>
    <row r="95" spans="1:2" ht="15" customHeight="1">
      <c r="A95" s="28" t="s">
        <v>1318</v>
      </c>
    </row>
    <row r="96" spans="1:2" ht="15" customHeight="1">
      <c r="A96" s="28" t="s">
        <v>1327</v>
      </c>
    </row>
    <row r="97" spans="1:1" ht="15" customHeight="1">
      <c r="A97" s="28" t="s">
        <v>1395</v>
      </c>
    </row>
    <row r="98" spans="1:1" ht="15" customHeight="1"/>
    <row r="99" spans="1:1" ht="15" customHeight="1"/>
    <row r="100" spans="1:1" ht="15" customHeight="1"/>
    <row r="101" spans="1:1" ht="15" customHeight="1"/>
    <row r="102" spans="1:1" ht="15" customHeight="1"/>
    <row r="103" spans="1:1" ht="15" customHeight="1"/>
    <row r="104" spans="1:1" ht="15" customHeight="1"/>
    <row r="105" spans="1:1" ht="15" customHeight="1"/>
    <row r="106" spans="1:1" ht="15" customHeight="1"/>
    <row r="107" spans="1:1" ht="15" customHeight="1"/>
    <row r="108" spans="1:1" ht="15" customHeight="1"/>
    <row r="109" spans="1:1" ht="15" customHeight="1"/>
    <row r="110" spans="1:1" ht="15" customHeight="1"/>
    <row r="111" spans="1:1" ht="15" customHeight="1"/>
    <row r="112" spans="1:1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phoneticPr fontId="5" type="noConversion"/>
  <pageMargins left="0.7" right="0.7" top="0.75" bottom="0.75" header="0.3" footer="0.3"/>
  <pageSetup paperSize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orkbookViewId="0"/>
  </sheetViews>
  <sheetFormatPr baseColWidth="10" defaultColWidth="12.6640625" defaultRowHeight="12" customHeight="1" x14ac:dyDescent="0"/>
  <cols>
    <col min="1" max="1" width="7.5" style="28" customWidth="1"/>
    <col min="2" max="2" width="9.1640625" style="28" customWidth="1"/>
    <col min="3" max="3" width="21.1640625" style="28" customWidth="1"/>
    <col min="4" max="4" width="10.6640625" style="28" customWidth="1"/>
    <col min="5" max="5" width="9.33203125" style="28" customWidth="1"/>
    <col min="6" max="6" width="17.5" style="28" customWidth="1"/>
    <col min="7" max="7" width="13.6640625" style="28" customWidth="1"/>
    <col min="8" max="11" width="11.33203125" style="28" customWidth="1"/>
    <col min="12" max="16384" width="12.6640625" style="28"/>
  </cols>
  <sheetData>
    <row r="1" spans="1:13" ht="15" customHeight="1"/>
    <row r="2" spans="1:13" ht="15" customHeight="1">
      <c r="C2" s="67" t="s">
        <v>1122</v>
      </c>
      <c r="H2" s="42" t="s">
        <v>404</v>
      </c>
    </row>
    <row r="3" spans="1:13" ht="15" customHeight="1">
      <c r="C3" s="28" t="s">
        <v>464</v>
      </c>
      <c r="G3" s="28" t="s">
        <v>769</v>
      </c>
      <c r="H3" s="34" t="s">
        <v>976</v>
      </c>
      <c r="I3" s="35"/>
      <c r="J3" s="35"/>
      <c r="K3" s="35"/>
      <c r="L3" s="35"/>
      <c r="M3" s="36"/>
    </row>
    <row r="4" spans="1:13" ht="15" customHeight="1">
      <c r="D4" s="41" t="s">
        <v>110</v>
      </c>
      <c r="G4" s="28" t="s">
        <v>770</v>
      </c>
      <c r="I4" s="30"/>
      <c r="J4" s="30"/>
      <c r="K4" s="30"/>
      <c r="L4" s="28" t="s">
        <v>923</v>
      </c>
    </row>
    <row r="5" spans="1:13" ht="15" customHeight="1">
      <c r="A5" s="37"/>
      <c r="B5" s="37" t="s">
        <v>455</v>
      </c>
      <c r="D5" s="34" t="s">
        <v>439</v>
      </c>
      <c r="E5" s="35"/>
      <c r="F5" s="36"/>
      <c r="G5" s="28" t="s">
        <v>768</v>
      </c>
      <c r="H5" s="30"/>
      <c r="I5" s="30"/>
      <c r="J5" s="39" t="s">
        <v>308</v>
      </c>
      <c r="K5" s="30"/>
      <c r="L5" s="28" t="s">
        <v>821</v>
      </c>
    </row>
    <row r="6" spans="1:13" ht="15" customHeight="1">
      <c r="A6" s="37"/>
      <c r="B6" s="37" t="s">
        <v>811</v>
      </c>
      <c r="D6" s="38" t="s">
        <v>771</v>
      </c>
      <c r="E6" s="38" t="s">
        <v>771</v>
      </c>
      <c r="F6" s="37" t="s">
        <v>308</v>
      </c>
      <c r="G6" s="28" t="s">
        <v>767</v>
      </c>
      <c r="H6" s="30" t="s">
        <v>826</v>
      </c>
      <c r="I6" s="30"/>
      <c r="J6" s="39" t="s">
        <v>1050</v>
      </c>
      <c r="K6" s="30"/>
      <c r="L6" s="28" t="s">
        <v>822</v>
      </c>
    </row>
    <row r="7" spans="1:13" ht="15" customHeight="1">
      <c r="A7" s="52" t="s">
        <v>481</v>
      </c>
      <c r="B7" s="37" t="s">
        <v>533</v>
      </c>
      <c r="C7" s="40"/>
      <c r="D7" s="38" t="s">
        <v>809</v>
      </c>
      <c r="E7" s="38" t="s">
        <v>810</v>
      </c>
      <c r="F7" s="37" t="s">
        <v>1050</v>
      </c>
      <c r="G7" s="28" t="s">
        <v>913</v>
      </c>
      <c r="H7" s="37" t="s">
        <v>255</v>
      </c>
      <c r="I7" s="37" t="s">
        <v>461</v>
      </c>
      <c r="J7" s="37" t="s">
        <v>255</v>
      </c>
      <c r="K7" s="37" t="s">
        <v>461</v>
      </c>
      <c r="L7" s="37" t="s">
        <v>255</v>
      </c>
      <c r="M7" s="37" t="s">
        <v>461</v>
      </c>
    </row>
    <row r="8" spans="1:13" ht="15" customHeight="1">
      <c r="A8" s="52" t="s">
        <v>639</v>
      </c>
      <c r="B8" s="37" t="s">
        <v>609</v>
      </c>
      <c r="C8" s="40"/>
      <c r="D8" s="31" t="s">
        <v>337</v>
      </c>
      <c r="E8" s="31" t="s">
        <v>338</v>
      </c>
      <c r="F8" s="31" t="s">
        <v>1267</v>
      </c>
      <c r="G8" s="31" t="s">
        <v>1208</v>
      </c>
      <c r="H8" s="31" t="s">
        <v>684</v>
      </c>
      <c r="I8" s="31" t="s">
        <v>948</v>
      </c>
      <c r="J8" s="31" t="s">
        <v>943</v>
      </c>
      <c r="K8" s="31" t="s">
        <v>406</v>
      </c>
      <c r="L8" s="31" t="s">
        <v>304</v>
      </c>
      <c r="M8" s="31" t="s">
        <v>945</v>
      </c>
    </row>
    <row r="9" spans="1:13" ht="15" customHeight="1">
      <c r="A9" s="40">
        <v>1</v>
      </c>
      <c r="B9" s="40"/>
      <c r="C9" s="43" t="s">
        <v>577</v>
      </c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5" customHeight="1">
      <c r="A10" s="40">
        <v>2</v>
      </c>
      <c r="B10" s="60">
        <v>1</v>
      </c>
      <c r="C10" s="59" t="s">
        <v>865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 customHeight="1">
      <c r="A11" s="40">
        <v>3</v>
      </c>
      <c r="B11" s="60">
        <v>7</v>
      </c>
      <c r="C11" s="40" t="s">
        <v>426</v>
      </c>
      <c r="D11" s="32">
        <v>16</v>
      </c>
      <c r="E11" s="32">
        <v>16</v>
      </c>
      <c r="F11" s="32">
        <v>34</v>
      </c>
      <c r="G11" s="32">
        <v>25</v>
      </c>
      <c r="H11" s="32">
        <v>0</v>
      </c>
      <c r="I11" s="32">
        <v>0</v>
      </c>
      <c r="J11" s="32">
        <v>18</v>
      </c>
      <c r="K11" s="32">
        <v>0</v>
      </c>
      <c r="L11" s="32">
        <v>9</v>
      </c>
      <c r="M11" s="32">
        <v>0</v>
      </c>
    </row>
    <row r="12" spans="1:13" ht="15" customHeight="1">
      <c r="A12" s="40">
        <v>4</v>
      </c>
      <c r="B12" s="60">
        <v>26</v>
      </c>
      <c r="C12" s="40" t="s">
        <v>726</v>
      </c>
      <c r="D12" s="32">
        <v>26</v>
      </c>
      <c r="E12" s="32">
        <v>15</v>
      </c>
      <c r="F12" s="32">
        <v>29</v>
      </c>
      <c r="G12" s="32">
        <v>22</v>
      </c>
      <c r="H12" s="32">
        <v>0</v>
      </c>
      <c r="I12" s="32">
        <v>11</v>
      </c>
      <c r="J12" s="32">
        <v>3</v>
      </c>
      <c r="K12" s="32">
        <v>0</v>
      </c>
      <c r="L12" s="32">
        <v>0</v>
      </c>
      <c r="M12" s="32">
        <v>4</v>
      </c>
    </row>
    <row r="13" spans="1:13" ht="15" customHeight="1">
      <c r="A13" s="40">
        <v>5</v>
      </c>
      <c r="B13" s="60">
        <v>27</v>
      </c>
      <c r="C13" s="40" t="s">
        <v>866</v>
      </c>
      <c r="D13" s="32">
        <v>18</v>
      </c>
      <c r="E13" s="32">
        <v>3</v>
      </c>
      <c r="F13" s="32">
        <v>3</v>
      </c>
      <c r="G13" s="32">
        <v>6</v>
      </c>
      <c r="H13" s="32">
        <v>0</v>
      </c>
      <c r="I13" s="32">
        <v>15</v>
      </c>
      <c r="J13" s="32">
        <v>0</v>
      </c>
      <c r="K13" s="32">
        <v>15</v>
      </c>
      <c r="L13" s="32">
        <v>0</v>
      </c>
      <c r="M13" s="32">
        <v>12</v>
      </c>
    </row>
    <row r="14" spans="1:13" ht="15" customHeight="1">
      <c r="A14" s="40">
        <v>6</v>
      </c>
      <c r="B14" s="60">
        <v>34</v>
      </c>
      <c r="C14" s="40" t="s">
        <v>727</v>
      </c>
      <c r="D14" s="32">
        <v>48</v>
      </c>
      <c r="E14" s="32">
        <v>25</v>
      </c>
      <c r="F14" s="32">
        <v>81</v>
      </c>
      <c r="G14" s="32">
        <v>45</v>
      </c>
      <c r="H14" s="32">
        <v>0</v>
      </c>
      <c r="I14" s="32">
        <v>23</v>
      </c>
      <c r="J14" s="32">
        <v>33</v>
      </c>
      <c r="K14" s="32">
        <v>0</v>
      </c>
      <c r="L14" s="32">
        <v>0</v>
      </c>
      <c r="M14" s="32">
        <v>3</v>
      </c>
    </row>
    <row r="15" spans="1:13" ht="15" customHeight="1">
      <c r="A15" s="40">
        <v>7</v>
      </c>
      <c r="B15" s="60">
        <v>37</v>
      </c>
      <c r="C15" s="57" t="s">
        <v>973</v>
      </c>
      <c r="D15" s="32">
        <v>59</v>
      </c>
      <c r="E15" s="32">
        <v>40</v>
      </c>
      <c r="F15" s="32">
        <v>46</v>
      </c>
      <c r="G15" s="32">
        <v>33</v>
      </c>
      <c r="H15" s="32">
        <v>0</v>
      </c>
      <c r="I15" s="32">
        <v>19</v>
      </c>
      <c r="J15" s="32">
        <v>0</v>
      </c>
      <c r="K15" s="32">
        <v>13</v>
      </c>
      <c r="L15" s="32">
        <v>0</v>
      </c>
      <c r="M15" s="32">
        <v>26</v>
      </c>
    </row>
    <row r="16" spans="1:13" ht="15" customHeight="1">
      <c r="A16" s="40">
        <v>8</v>
      </c>
      <c r="B16" s="40"/>
      <c r="C16" s="43" t="s">
        <v>383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 customHeight="1">
      <c r="A17" s="40">
        <v>9</v>
      </c>
      <c r="B17" s="60">
        <v>10</v>
      </c>
      <c r="C17" s="40" t="s">
        <v>909</v>
      </c>
      <c r="D17" s="32">
        <v>37</v>
      </c>
      <c r="E17" s="32">
        <v>48</v>
      </c>
      <c r="F17" s="33" t="s">
        <v>756</v>
      </c>
      <c r="G17" s="32">
        <v>24</v>
      </c>
      <c r="H17" s="32">
        <v>11</v>
      </c>
      <c r="I17" s="32">
        <v>0</v>
      </c>
      <c r="J17" s="32">
        <v>0</v>
      </c>
      <c r="K17" s="32">
        <v>0</v>
      </c>
      <c r="L17" s="32">
        <v>0</v>
      </c>
      <c r="M17" s="32">
        <v>13</v>
      </c>
    </row>
    <row r="18" spans="1:13" ht="15" customHeight="1">
      <c r="A18" s="40">
        <v>10</v>
      </c>
      <c r="B18" s="60">
        <v>14</v>
      </c>
      <c r="C18" s="40" t="s">
        <v>992</v>
      </c>
      <c r="D18" s="32">
        <v>74</v>
      </c>
      <c r="E18" s="32">
        <v>89</v>
      </c>
      <c r="F18" s="32">
        <v>65</v>
      </c>
      <c r="G18" s="32">
        <v>61</v>
      </c>
      <c r="H18" s="32">
        <v>15</v>
      </c>
      <c r="I18" s="32">
        <v>0</v>
      </c>
      <c r="J18" s="32">
        <v>0</v>
      </c>
      <c r="K18" s="32">
        <v>9</v>
      </c>
      <c r="L18" s="32">
        <v>0</v>
      </c>
      <c r="M18" s="32">
        <v>13</v>
      </c>
    </row>
    <row r="19" spans="1:13" ht="15" customHeight="1">
      <c r="A19" s="40">
        <v>11</v>
      </c>
      <c r="B19" s="60">
        <v>28</v>
      </c>
      <c r="C19" s="40" t="s">
        <v>885</v>
      </c>
      <c r="D19" s="32">
        <v>27</v>
      </c>
      <c r="E19" s="32">
        <v>27</v>
      </c>
      <c r="F19" s="32">
        <v>29</v>
      </c>
      <c r="G19" s="32">
        <v>18</v>
      </c>
      <c r="H19" s="32">
        <v>0</v>
      </c>
      <c r="I19" s="32">
        <v>0</v>
      </c>
      <c r="J19" s="32">
        <v>2</v>
      </c>
      <c r="K19" s="32">
        <v>0</v>
      </c>
      <c r="L19" s="32">
        <v>0</v>
      </c>
      <c r="M19" s="32">
        <v>9</v>
      </c>
    </row>
    <row r="20" spans="1:13" ht="15" customHeight="1">
      <c r="A20" s="40">
        <v>12</v>
      </c>
      <c r="B20" s="60">
        <v>31</v>
      </c>
      <c r="C20" s="40" t="s">
        <v>886</v>
      </c>
      <c r="D20" s="32">
        <v>15</v>
      </c>
      <c r="E20" s="32">
        <v>24</v>
      </c>
      <c r="F20" s="32">
        <v>19</v>
      </c>
      <c r="G20" s="32">
        <v>12</v>
      </c>
      <c r="H20" s="32">
        <v>9</v>
      </c>
      <c r="I20" s="32">
        <v>0</v>
      </c>
      <c r="J20" s="32">
        <v>4</v>
      </c>
      <c r="K20" s="32">
        <v>0</v>
      </c>
      <c r="L20" s="32">
        <v>0</v>
      </c>
      <c r="M20" s="32">
        <v>3</v>
      </c>
    </row>
    <row r="21" spans="1:13" ht="15" customHeight="1">
      <c r="A21" s="40">
        <v>13</v>
      </c>
      <c r="B21" s="60">
        <v>36</v>
      </c>
      <c r="C21" s="40" t="s">
        <v>887</v>
      </c>
      <c r="D21" s="32">
        <v>50</v>
      </c>
      <c r="E21" s="32">
        <v>51</v>
      </c>
      <c r="F21" s="32">
        <v>54</v>
      </c>
      <c r="G21" s="32">
        <v>38</v>
      </c>
      <c r="H21" s="32">
        <v>1</v>
      </c>
      <c r="I21" s="32">
        <v>0</v>
      </c>
      <c r="J21" s="32">
        <v>4</v>
      </c>
      <c r="K21" s="32">
        <v>0</v>
      </c>
      <c r="L21" s="32">
        <v>0</v>
      </c>
      <c r="M21" s="32">
        <v>12</v>
      </c>
    </row>
    <row r="22" spans="1:13" ht="15" customHeight="1">
      <c r="A22" s="40">
        <v>14</v>
      </c>
      <c r="B22" s="60">
        <v>45</v>
      </c>
      <c r="C22" s="57" t="s">
        <v>755</v>
      </c>
      <c r="D22" s="32">
        <v>33</v>
      </c>
      <c r="E22" s="32">
        <v>20</v>
      </c>
      <c r="F22" s="32">
        <v>35</v>
      </c>
      <c r="G22" s="32">
        <v>19</v>
      </c>
      <c r="H22" s="32">
        <v>0</v>
      </c>
      <c r="I22" s="32">
        <v>13</v>
      </c>
      <c r="J22" s="32">
        <v>2</v>
      </c>
      <c r="K22" s="32">
        <v>0</v>
      </c>
      <c r="L22" s="32">
        <v>0</v>
      </c>
      <c r="M22" s="32">
        <v>14</v>
      </c>
    </row>
    <row r="23" spans="1:13" ht="15" customHeight="1">
      <c r="A23" s="40">
        <v>15</v>
      </c>
      <c r="B23" s="40"/>
      <c r="C23" s="43" t="s">
        <v>72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 customHeight="1">
      <c r="A24" s="40">
        <v>16</v>
      </c>
      <c r="B24" s="60">
        <v>6</v>
      </c>
      <c r="C24" s="40" t="s">
        <v>250</v>
      </c>
      <c r="D24" s="32">
        <v>61</v>
      </c>
      <c r="E24" s="32">
        <v>34</v>
      </c>
      <c r="F24" s="32">
        <v>61</v>
      </c>
      <c r="G24" s="32">
        <v>56</v>
      </c>
      <c r="H24" s="32">
        <v>0</v>
      </c>
      <c r="I24" s="32">
        <v>27</v>
      </c>
      <c r="J24" s="32">
        <v>0</v>
      </c>
      <c r="K24" s="32">
        <v>0</v>
      </c>
      <c r="L24" s="32">
        <v>0</v>
      </c>
      <c r="M24" s="32">
        <v>5</v>
      </c>
    </row>
    <row r="25" spans="1:13" ht="15" customHeight="1">
      <c r="A25" s="40">
        <v>17</v>
      </c>
      <c r="B25" s="60">
        <v>15</v>
      </c>
      <c r="C25" s="1" t="s">
        <v>840</v>
      </c>
      <c r="D25" s="32">
        <v>80</v>
      </c>
      <c r="E25" s="32">
        <v>60</v>
      </c>
      <c r="F25" s="32">
        <v>77</v>
      </c>
      <c r="G25" s="32">
        <v>55</v>
      </c>
      <c r="H25" s="32">
        <v>0</v>
      </c>
      <c r="I25" s="32">
        <v>20</v>
      </c>
      <c r="J25" s="32">
        <v>0</v>
      </c>
      <c r="K25" s="32">
        <v>3</v>
      </c>
      <c r="L25" s="32">
        <v>0</v>
      </c>
      <c r="M25" s="32">
        <v>25</v>
      </c>
    </row>
    <row r="26" spans="1:13" ht="15" customHeight="1">
      <c r="A26" s="40">
        <v>18</v>
      </c>
      <c r="B26" s="60">
        <v>18</v>
      </c>
      <c r="C26" s="40" t="s">
        <v>1007</v>
      </c>
      <c r="D26" s="32">
        <v>19</v>
      </c>
      <c r="E26" s="32">
        <v>12</v>
      </c>
      <c r="F26" s="32">
        <v>23</v>
      </c>
      <c r="G26" s="32">
        <v>16</v>
      </c>
      <c r="H26" s="32">
        <v>0</v>
      </c>
      <c r="I26" s="32">
        <v>7</v>
      </c>
      <c r="J26" s="32">
        <v>4</v>
      </c>
      <c r="K26" s="32">
        <v>0</v>
      </c>
      <c r="L26" s="32">
        <v>0</v>
      </c>
      <c r="M26" s="32">
        <v>3</v>
      </c>
    </row>
    <row r="27" spans="1:13" ht="15" customHeight="1">
      <c r="A27" s="40">
        <v>19</v>
      </c>
      <c r="B27" s="60">
        <v>24</v>
      </c>
      <c r="C27" s="40" t="s">
        <v>1008</v>
      </c>
      <c r="D27" s="32">
        <v>171</v>
      </c>
      <c r="E27" s="32">
        <v>177</v>
      </c>
      <c r="F27" s="32">
        <v>89</v>
      </c>
      <c r="G27" s="32">
        <v>82</v>
      </c>
      <c r="H27" s="32">
        <v>6</v>
      </c>
      <c r="I27" s="32">
        <v>0</v>
      </c>
      <c r="J27" s="32">
        <v>0</v>
      </c>
      <c r="K27" s="32">
        <v>82</v>
      </c>
      <c r="L27" s="32">
        <v>0</v>
      </c>
      <c r="M27" s="32">
        <v>89</v>
      </c>
    </row>
    <row r="28" spans="1:13" ht="15" customHeight="1">
      <c r="A28" s="40">
        <v>20</v>
      </c>
      <c r="B28" s="60">
        <v>25</v>
      </c>
      <c r="C28" s="40" t="s">
        <v>601</v>
      </c>
      <c r="D28" s="32">
        <v>49</v>
      </c>
      <c r="E28" s="32">
        <v>67</v>
      </c>
      <c r="F28" s="32">
        <v>73</v>
      </c>
      <c r="G28" s="32">
        <v>48</v>
      </c>
      <c r="H28" s="32">
        <v>18</v>
      </c>
      <c r="I28" s="32">
        <v>0</v>
      </c>
      <c r="J28" s="32">
        <v>24</v>
      </c>
      <c r="K28" s="32">
        <v>0</v>
      </c>
      <c r="L28" s="32">
        <v>0</v>
      </c>
      <c r="M28" s="32">
        <v>1</v>
      </c>
    </row>
    <row r="29" spans="1:13" ht="15" customHeight="1">
      <c r="A29" s="40">
        <v>21</v>
      </c>
      <c r="B29" s="60">
        <v>40</v>
      </c>
      <c r="C29" s="40" t="s">
        <v>412</v>
      </c>
      <c r="D29" s="32">
        <v>68</v>
      </c>
      <c r="E29" s="32">
        <v>30</v>
      </c>
      <c r="F29" s="32">
        <v>83</v>
      </c>
      <c r="G29" s="32">
        <v>38</v>
      </c>
      <c r="H29" s="32">
        <v>0</v>
      </c>
      <c r="I29" s="32">
        <v>38</v>
      </c>
      <c r="J29" s="32">
        <v>15</v>
      </c>
      <c r="K29" s="32">
        <v>0</v>
      </c>
      <c r="L29" s="32">
        <v>0</v>
      </c>
      <c r="M29" s="32">
        <v>30</v>
      </c>
    </row>
    <row r="30" spans="1:13" ht="15" customHeight="1">
      <c r="A30" s="40">
        <v>22</v>
      </c>
      <c r="B30" s="60">
        <v>43</v>
      </c>
      <c r="C30" s="40" t="s">
        <v>413</v>
      </c>
      <c r="D30" s="32">
        <v>50</v>
      </c>
      <c r="E30" s="32">
        <v>28</v>
      </c>
      <c r="F30" s="32">
        <v>66</v>
      </c>
      <c r="G30" s="32">
        <v>40</v>
      </c>
      <c r="H30" s="32">
        <v>0</v>
      </c>
      <c r="I30" s="32">
        <v>22</v>
      </c>
      <c r="J30" s="32">
        <v>16</v>
      </c>
      <c r="K30" s="32">
        <v>0</v>
      </c>
      <c r="L30" s="32">
        <v>0</v>
      </c>
      <c r="M30" s="32">
        <v>10</v>
      </c>
    </row>
    <row r="31" spans="1:13" ht="15" customHeight="1">
      <c r="A31" s="40">
        <v>23</v>
      </c>
      <c r="B31" s="60">
        <v>50</v>
      </c>
      <c r="C31" s="57" t="s">
        <v>321</v>
      </c>
      <c r="D31" s="32">
        <v>44</v>
      </c>
      <c r="E31" s="32">
        <v>23</v>
      </c>
      <c r="F31" s="32">
        <v>62</v>
      </c>
      <c r="G31" s="32">
        <v>38</v>
      </c>
      <c r="H31" s="32">
        <v>0</v>
      </c>
      <c r="I31" s="32">
        <v>21</v>
      </c>
      <c r="J31" s="32">
        <v>18</v>
      </c>
      <c r="K31" s="32">
        <v>0</v>
      </c>
      <c r="L31" s="32">
        <v>0</v>
      </c>
      <c r="M31" s="32">
        <v>6</v>
      </c>
    </row>
    <row r="32" spans="1:13" ht="15" customHeight="1">
      <c r="A32" s="40">
        <v>24</v>
      </c>
      <c r="B32" s="40"/>
      <c r="C32" s="43" t="s">
        <v>322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 customHeight="1">
      <c r="A33" s="40">
        <v>25</v>
      </c>
      <c r="B33" s="60">
        <v>9</v>
      </c>
      <c r="C33" s="40" t="s">
        <v>831</v>
      </c>
      <c r="D33" s="32">
        <v>115</v>
      </c>
      <c r="E33" s="32">
        <v>92</v>
      </c>
      <c r="F33" s="32">
        <v>112</v>
      </c>
      <c r="G33" s="32">
        <v>90</v>
      </c>
      <c r="H33" s="32">
        <v>0</v>
      </c>
      <c r="I33" s="32">
        <v>23</v>
      </c>
      <c r="J33" s="32">
        <v>0</v>
      </c>
      <c r="K33" s="32">
        <v>3</v>
      </c>
      <c r="L33" s="32">
        <v>0</v>
      </c>
      <c r="M33" s="32">
        <v>25</v>
      </c>
    </row>
    <row r="34" spans="1:13" ht="15" customHeight="1">
      <c r="A34" s="40">
        <v>26</v>
      </c>
      <c r="B34" s="60">
        <v>20</v>
      </c>
      <c r="C34" s="40" t="s">
        <v>251</v>
      </c>
      <c r="D34" s="32">
        <v>157</v>
      </c>
      <c r="E34" s="32">
        <v>99</v>
      </c>
      <c r="F34" s="32">
        <v>160</v>
      </c>
      <c r="G34" s="32">
        <v>129</v>
      </c>
      <c r="H34" s="32">
        <v>0</v>
      </c>
      <c r="I34" s="32">
        <v>58</v>
      </c>
      <c r="J34" s="32">
        <v>3</v>
      </c>
      <c r="K34" s="32">
        <v>0</v>
      </c>
      <c r="L34" s="32">
        <v>0</v>
      </c>
      <c r="M34" s="32">
        <v>28</v>
      </c>
    </row>
    <row r="35" spans="1:13" ht="15" customHeight="1">
      <c r="A35" s="40">
        <v>27</v>
      </c>
      <c r="B35" s="60">
        <v>29</v>
      </c>
      <c r="C35" s="40" t="s">
        <v>371</v>
      </c>
      <c r="D35" s="32">
        <v>122</v>
      </c>
      <c r="E35" s="32">
        <v>95</v>
      </c>
      <c r="F35" s="32">
        <v>137</v>
      </c>
      <c r="G35" s="32">
        <v>96</v>
      </c>
      <c r="H35" s="32">
        <v>0</v>
      </c>
      <c r="I35" s="32">
        <v>27</v>
      </c>
      <c r="J35" s="32">
        <v>15</v>
      </c>
      <c r="K35" s="32">
        <v>0</v>
      </c>
      <c r="L35" s="32">
        <v>0</v>
      </c>
      <c r="M35" s="32">
        <v>26</v>
      </c>
    </row>
    <row r="36" spans="1:13" ht="15" customHeight="1">
      <c r="A36" s="40">
        <v>28</v>
      </c>
      <c r="B36" s="60">
        <v>30</v>
      </c>
      <c r="C36" s="40" t="s">
        <v>509</v>
      </c>
      <c r="D36" s="32">
        <v>94</v>
      </c>
      <c r="E36" s="32">
        <v>67</v>
      </c>
      <c r="F36" s="32">
        <v>88</v>
      </c>
      <c r="G36" s="32">
        <v>73</v>
      </c>
      <c r="H36" s="32">
        <v>0</v>
      </c>
      <c r="I36" s="32">
        <v>27</v>
      </c>
      <c r="J36" s="32">
        <v>0</v>
      </c>
      <c r="K36" s="32">
        <v>6</v>
      </c>
      <c r="L36" s="32">
        <v>0</v>
      </c>
      <c r="M36" s="32">
        <v>21</v>
      </c>
    </row>
    <row r="37" spans="1:13" ht="15" customHeight="1">
      <c r="A37" s="40">
        <v>29</v>
      </c>
      <c r="B37" s="60">
        <v>35</v>
      </c>
      <c r="C37" s="40" t="s">
        <v>888</v>
      </c>
      <c r="D37" s="32">
        <v>110</v>
      </c>
      <c r="E37" s="32">
        <v>92</v>
      </c>
      <c r="F37" s="32">
        <v>114</v>
      </c>
      <c r="G37" s="32">
        <v>95</v>
      </c>
      <c r="H37" s="32">
        <v>0</v>
      </c>
      <c r="I37" s="32">
        <v>18</v>
      </c>
      <c r="J37" s="32">
        <v>4</v>
      </c>
      <c r="K37" s="32">
        <v>0</v>
      </c>
      <c r="L37" s="32">
        <v>0</v>
      </c>
      <c r="M37" s="32">
        <v>15</v>
      </c>
    </row>
    <row r="38" spans="1:13" ht="15" customHeight="1">
      <c r="A38" s="40">
        <v>30</v>
      </c>
      <c r="B38" s="60">
        <v>38</v>
      </c>
      <c r="C38" s="40" t="s">
        <v>889</v>
      </c>
      <c r="D38" s="32">
        <v>92</v>
      </c>
      <c r="E38" s="32">
        <v>68</v>
      </c>
      <c r="F38" s="32">
        <v>92</v>
      </c>
      <c r="G38" s="32">
        <v>63</v>
      </c>
      <c r="H38" s="32">
        <v>0</v>
      </c>
      <c r="I38" s="32">
        <v>24</v>
      </c>
      <c r="J38" s="32">
        <v>0</v>
      </c>
      <c r="K38" s="32">
        <v>0</v>
      </c>
      <c r="L38" s="32">
        <v>0</v>
      </c>
      <c r="M38" s="32">
        <v>29</v>
      </c>
    </row>
    <row r="39" spans="1:13" ht="15" customHeight="1">
      <c r="A39" s="40">
        <v>31</v>
      </c>
      <c r="B39" s="60">
        <v>39</v>
      </c>
      <c r="C39" s="40" t="s">
        <v>366</v>
      </c>
      <c r="D39" s="32">
        <v>73</v>
      </c>
      <c r="E39" s="32">
        <v>61</v>
      </c>
      <c r="F39" s="32">
        <v>83</v>
      </c>
      <c r="G39" s="32">
        <v>63</v>
      </c>
      <c r="H39" s="32">
        <v>0</v>
      </c>
      <c r="I39" s="32">
        <v>12</v>
      </c>
      <c r="J39" s="32">
        <v>10</v>
      </c>
      <c r="K39" s="32">
        <v>0</v>
      </c>
      <c r="L39" s="32">
        <v>0</v>
      </c>
      <c r="M39" s="32">
        <v>10</v>
      </c>
    </row>
    <row r="40" spans="1:13" ht="15" customHeight="1">
      <c r="A40" s="40">
        <v>32</v>
      </c>
      <c r="B40" s="60">
        <v>42</v>
      </c>
      <c r="C40" s="40" t="s">
        <v>360</v>
      </c>
      <c r="D40" s="32">
        <v>119</v>
      </c>
      <c r="E40" s="32">
        <v>74</v>
      </c>
      <c r="F40" s="32">
        <v>124</v>
      </c>
      <c r="G40" s="32">
        <v>96</v>
      </c>
      <c r="H40" s="32">
        <v>0</v>
      </c>
      <c r="I40" s="32">
        <v>45</v>
      </c>
      <c r="J40" s="32">
        <v>5</v>
      </c>
      <c r="K40" s="32">
        <v>0</v>
      </c>
      <c r="L40" s="32">
        <v>0</v>
      </c>
      <c r="M40" s="32">
        <v>23</v>
      </c>
    </row>
    <row r="41" spans="1:13" ht="15" customHeight="1">
      <c r="A41" s="40">
        <v>33</v>
      </c>
      <c r="B41" s="60">
        <v>44</v>
      </c>
      <c r="C41" s="9" t="s">
        <v>1116</v>
      </c>
      <c r="D41" s="32">
        <v>123</v>
      </c>
      <c r="E41" s="32">
        <v>97</v>
      </c>
      <c r="F41" s="32">
        <v>116</v>
      </c>
      <c r="G41" s="32">
        <v>102</v>
      </c>
      <c r="H41" s="32">
        <v>0</v>
      </c>
      <c r="I41" s="32">
        <v>26</v>
      </c>
      <c r="J41" s="32">
        <v>0</v>
      </c>
      <c r="K41" s="32">
        <v>7</v>
      </c>
      <c r="L41" s="32">
        <v>0</v>
      </c>
      <c r="M41" s="32">
        <v>21</v>
      </c>
    </row>
    <row r="42" spans="1:13" ht="15" customHeight="1">
      <c r="A42" s="40">
        <v>34</v>
      </c>
      <c r="B42" s="40"/>
      <c r="C42" s="43" t="s">
        <v>818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 customHeight="1">
      <c r="A43" s="40">
        <v>35</v>
      </c>
      <c r="B43" s="60">
        <v>33</v>
      </c>
      <c r="C43" s="40" t="s">
        <v>1234</v>
      </c>
      <c r="D43" s="32">
        <v>159</v>
      </c>
      <c r="E43" s="32">
        <v>116</v>
      </c>
      <c r="F43" s="32">
        <v>186</v>
      </c>
      <c r="G43" s="32">
        <v>118</v>
      </c>
      <c r="H43" s="32">
        <v>0</v>
      </c>
      <c r="I43" s="32">
        <v>43</v>
      </c>
      <c r="J43" s="32">
        <v>27</v>
      </c>
      <c r="K43" s="32">
        <v>0</v>
      </c>
      <c r="L43" s="32">
        <v>0</v>
      </c>
      <c r="M43" s="32">
        <v>41</v>
      </c>
    </row>
    <row r="44" spans="1:13" ht="15" customHeight="1">
      <c r="A44" s="40">
        <v>36</v>
      </c>
      <c r="B44" s="60">
        <v>46</v>
      </c>
      <c r="C44" s="40" t="s">
        <v>713</v>
      </c>
      <c r="D44" s="32">
        <v>139</v>
      </c>
      <c r="E44" s="32">
        <v>114</v>
      </c>
      <c r="F44" s="32">
        <v>134</v>
      </c>
      <c r="G44" s="32">
        <v>94</v>
      </c>
      <c r="H44" s="32">
        <v>0</v>
      </c>
      <c r="I44" s="32">
        <v>25</v>
      </c>
      <c r="J44" s="32">
        <v>0</v>
      </c>
      <c r="K44" s="32">
        <v>5</v>
      </c>
      <c r="L44" s="32">
        <v>0</v>
      </c>
      <c r="M44" s="32">
        <v>45</v>
      </c>
    </row>
    <row r="45" spans="1:13" ht="15" customHeight="1">
      <c r="A45" s="40">
        <v>37</v>
      </c>
      <c r="B45" s="60">
        <v>48</v>
      </c>
      <c r="C45" s="57" t="s">
        <v>425</v>
      </c>
      <c r="D45" s="32">
        <v>101</v>
      </c>
      <c r="E45" s="32">
        <v>78</v>
      </c>
      <c r="F45" s="32">
        <v>129</v>
      </c>
      <c r="G45" s="32">
        <v>74</v>
      </c>
      <c r="H45" s="32">
        <v>0</v>
      </c>
      <c r="I45" s="32">
        <v>23</v>
      </c>
      <c r="J45" s="32">
        <v>28</v>
      </c>
      <c r="K45" s="32">
        <v>0</v>
      </c>
      <c r="L45" s="32">
        <v>0</v>
      </c>
      <c r="M45" s="32">
        <v>27</v>
      </c>
    </row>
    <row r="46" spans="1:13" ht="15" customHeight="1">
      <c r="A46" s="40">
        <v>38</v>
      </c>
      <c r="B46" s="40"/>
      <c r="C46" s="43" t="s">
        <v>804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 customHeight="1">
      <c r="A47" s="40">
        <v>39</v>
      </c>
      <c r="B47" s="60">
        <v>19</v>
      </c>
      <c r="C47" s="40" t="s">
        <v>471</v>
      </c>
      <c r="D47" s="32">
        <v>75</v>
      </c>
      <c r="E47" s="32">
        <v>0</v>
      </c>
      <c r="F47" s="32">
        <v>0</v>
      </c>
      <c r="G47" s="32">
        <v>58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17</v>
      </c>
    </row>
    <row r="48" spans="1:13" ht="15" customHeight="1">
      <c r="A48" s="40">
        <v>40</v>
      </c>
      <c r="B48" s="60">
        <v>21</v>
      </c>
      <c r="C48" s="40" t="s">
        <v>597</v>
      </c>
      <c r="D48" s="32">
        <v>48</v>
      </c>
      <c r="E48" s="32">
        <v>0</v>
      </c>
      <c r="F48" s="32">
        <v>0</v>
      </c>
      <c r="G48" s="32">
        <v>37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11</v>
      </c>
    </row>
    <row r="49" spans="1:13" ht="15" customHeight="1">
      <c r="A49" s="40">
        <v>41</v>
      </c>
      <c r="B49" s="60">
        <v>49</v>
      </c>
      <c r="C49" s="57" t="s">
        <v>953</v>
      </c>
      <c r="D49" s="32">
        <v>34</v>
      </c>
      <c r="E49" s="32">
        <v>0</v>
      </c>
      <c r="F49" s="32">
        <v>0</v>
      </c>
      <c r="G49" s="32">
        <v>26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8</v>
      </c>
    </row>
    <row r="50" spans="1:13" ht="15" customHeight="1">
      <c r="A50" s="40">
        <v>42</v>
      </c>
      <c r="B50" s="40"/>
      <c r="C50" s="43" t="s">
        <v>189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 customHeight="1">
      <c r="A51" s="40">
        <v>43</v>
      </c>
      <c r="B51" s="60">
        <v>4</v>
      </c>
      <c r="C51" s="40" t="s">
        <v>954</v>
      </c>
      <c r="D51" s="32">
        <v>66</v>
      </c>
      <c r="E51" s="32">
        <v>46</v>
      </c>
      <c r="F51" s="32">
        <v>74</v>
      </c>
      <c r="G51" s="32">
        <v>52</v>
      </c>
      <c r="H51" s="32">
        <v>0</v>
      </c>
      <c r="I51" s="32">
        <v>20</v>
      </c>
      <c r="J51" s="32">
        <v>8</v>
      </c>
      <c r="K51" s="32">
        <v>0</v>
      </c>
      <c r="L51" s="32">
        <v>0</v>
      </c>
      <c r="M51" s="32">
        <v>14</v>
      </c>
    </row>
    <row r="52" spans="1:13" ht="15" customHeight="1">
      <c r="A52" s="40">
        <v>44</v>
      </c>
      <c r="B52" s="60">
        <v>5</v>
      </c>
      <c r="C52" s="40" t="s">
        <v>955</v>
      </c>
      <c r="D52" s="32">
        <v>56</v>
      </c>
      <c r="E52" s="32">
        <v>42</v>
      </c>
      <c r="F52" s="32">
        <v>76</v>
      </c>
      <c r="G52" s="32">
        <v>41</v>
      </c>
      <c r="H52" s="32">
        <v>0</v>
      </c>
      <c r="I52" s="32">
        <v>14</v>
      </c>
      <c r="J52" s="32">
        <v>20</v>
      </c>
      <c r="K52" s="32">
        <v>0</v>
      </c>
      <c r="L52" s="32">
        <v>0</v>
      </c>
      <c r="M52" s="32">
        <v>15</v>
      </c>
    </row>
    <row r="53" spans="1:13" ht="15" customHeight="1">
      <c r="A53" s="40">
        <v>45</v>
      </c>
      <c r="B53" s="60">
        <v>11</v>
      </c>
      <c r="C53" s="40" t="s">
        <v>844</v>
      </c>
      <c r="D53" s="32">
        <v>65</v>
      </c>
      <c r="E53" s="32">
        <v>38</v>
      </c>
      <c r="F53" s="32">
        <v>79</v>
      </c>
      <c r="G53" s="32">
        <v>54</v>
      </c>
      <c r="H53" s="32">
        <v>0</v>
      </c>
      <c r="I53" s="32">
        <v>27</v>
      </c>
      <c r="J53" s="32">
        <v>14</v>
      </c>
      <c r="K53" s="32">
        <v>0</v>
      </c>
      <c r="L53" s="32">
        <v>0</v>
      </c>
      <c r="M53" s="32">
        <v>11</v>
      </c>
    </row>
    <row r="54" spans="1:13" ht="15" customHeight="1">
      <c r="A54" s="40">
        <v>46</v>
      </c>
      <c r="B54" s="60">
        <v>17</v>
      </c>
      <c r="C54" s="40" t="s">
        <v>833</v>
      </c>
      <c r="D54" s="32">
        <v>83</v>
      </c>
      <c r="E54" s="32">
        <v>62</v>
      </c>
      <c r="F54" s="32">
        <v>69</v>
      </c>
      <c r="G54" s="32">
        <v>68</v>
      </c>
      <c r="H54" s="32">
        <v>0</v>
      </c>
      <c r="I54" s="32">
        <v>21</v>
      </c>
      <c r="J54" s="32">
        <v>0</v>
      </c>
      <c r="K54" s="32">
        <v>14</v>
      </c>
      <c r="L54" s="32">
        <v>0</v>
      </c>
      <c r="M54" s="32">
        <v>15</v>
      </c>
    </row>
    <row r="55" spans="1:13" ht="15" customHeight="1">
      <c r="A55" s="40">
        <v>47</v>
      </c>
      <c r="B55" s="60">
        <v>22</v>
      </c>
      <c r="C55" s="40" t="s">
        <v>1058</v>
      </c>
      <c r="D55" s="32">
        <v>34</v>
      </c>
      <c r="E55" s="32">
        <v>31</v>
      </c>
      <c r="F55" s="32">
        <v>45</v>
      </c>
      <c r="G55" s="32">
        <v>27</v>
      </c>
      <c r="H55" s="32">
        <v>0</v>
      </c>
      <c r="I55" s="32">
        <v>3</v>
      </c>
      <c r="J55" s="32">
        <v>11</v>
      </c>
      <c r="K55" s="32">
        <v>0</v>
      </c>
      <c r="L55" s="32">
        <v>0</v>
      </c>
      <c r="M55" s="32">
        <v>7</v>
      </c>
    </row>
    <row r="56" spans="1:13" ht="15" customHeight="1">
      <c r="A56" s="40">
        <v>48</v>
      </c>
      <c r="B56" s="60">
        <v>23</v>
      </c>
      <c r="C56" s="57" t="s">
        <v>813</v>
      </c>
      <c r="D56" s="32">
        <v>63</v>
      </c>
      <c r="E56" s="32">
        <v>28</v>
      </c>
      <c r="F56" s="32">
        <v>76</v>
      </c>
      <c r="G56" s="32">
        <v>43</v>
      </c>
      <c r="H56" s="32">
        <v>0</v>
      </c>
      <c r="I56" s="32">
        <v>35</v>
      </c>
      <c r="J56" s="32">
        <v>13</v>
      </c>
      <c r="K56" s="32">
        <v>0</v>
      </c>
      <c r="L56" s="32">
        <v>0</v>
      </c>
      <c r="M56" s="32">
        <v>20</v>
      </c>
    </row>
    <row r="57" spans="1:13" ht="15" customHeight="1">
      <c r="A57" s="40">
        <v>49</v>
      </c>
      <c r="B57" s="40"/>
      <c r="C57" s="43" t="s">
        <v>611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 customHeight="1">
      <c r="A58" s="40">
        <v>50</v>
      </c>
      <c r="B58" s="60">
        <v>8</v>
      </c>
      <c r="C58" s="1" t="s">
        <v>709</v>
      </c>
      <c r="D58" s="32">
        <v>74</v>
      </c>
      <c r="E58" s="32">
        <v>62</v>
      </c>
      <c r="F58" s="32">
        <v>100</v>
      </c>
      <c r="G58" s="32">
        <v>53</v>
      </c>
      <c r="H58" s="32">
        <v>0</v>
      </c>
      <c r="I58" s="32">
        <v>12</v>
      </c>
      <c r="J58" s="32">
        <v>26</v>
      </c>
      <c r="K58" s="32">
        <v>0</v>
      </c>
      <c r="L58" s="32">
        <v>0</v>
      </c>
      <c r="M58" s="32">
        <v>21</v>
      </c>
    </row>
    <row r="59" spans="1:13" ht="15" customHeight="1">
      <c r="A59" s="40">
        <v>51</v>
      </c>
      <c r="B59" s="60">
        <v>16</v>
      </c>
      <c r="C59" s="40" t="s">
        <v>438</v>
      </c>
      <c r="D59" s="32">
        <v>128</v>
      </c>
      <c r="E59" s="32">
        <v>131</v>
      </c>
      <c r="F59" s="32">
        <v>147</v>
      </c>
      <c r="G59" s="32">
        <v>110</v>
      </c>
      <c r="H59" s="32">
        <v>3</v>
      </c>
      <c r="I59" s="32">
        <v>0</v>
      </c>
      <c r="J59" s="32">
        <v>19</v>
      </c>
      <c r="K59" s="32">
        <v>0</v>
      </c>
      <c r="L59" s="32">
        <v>0</v>
      </c>
      <c r="M59" s="32">
        <v>18</v>
      </c>
    </row>
    <row r="60" spans="1:13" ht="15" customHeight="1">
      <c r="A60" s="40">
        <v>52</v>
      </c>
      <c r="B60" s="60">
        <v>32</v>
      </c>
      <c r="C60" s="57" t="s">
        <v>364</v>
      </c>
      <c r="D60" s="32">
        <v>183</v>
      </c>
      <c r="E60" s="32">
        <v>131</v>
      </c>
      <c r="F60" s="32">
        <v>166</v>
      </c>
      <c r="G60" s="32">
        <v>118</v>
      </c>
      <c r="H60" s="32">
        <v>0</v>
      </c>
      <c r="I60" s="32">
        <v>52</v>
      </c>
      <c r="J60" s="32">
        <v>0</v>
      </c>
      <c r="K60" s="32">
        <v>17</v>
      </c>
      <c r="L60" s="32">
        <v>0</v>
      </c>
      <c r="M60" s="32">
        <v>65</v>
      </c>
    </row>
    <row r="61" spans="1:13" ht="15" customHeight="1">
      <c r="A61" s="40">
        <v>53</v>
      </c>
      <c r="B61" s="40"/>
      <c r="C61" s="43" t="s">
        <v>469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 customHeight="1">
      <c r="A62" s="40">
        <v>54</v>
      </c>
      <c r="B62" s="60">
        <v>2</v>
      </c>
      <c r="C62" s="40" t="s">
        <v>365</v>
      </c>
      <c r="D62" s="32">
        <v>36</v>
      </c>
      <c r="E62" s="32">
        <v>7</v>
      </c>
      <c r="F62" s="33" t="s">
        <v>756</v>
      </c>
      <c r="G62" s="32">
        <v>24</v>
      </c>
      <c r="H62" s="32">
        <v>0</v>
      </c>
      <c r="I62" s="32">
        <v>29</v>
      </c>
      <c r="J62" s="32">
        <v>0</v>
      </c>
      <c r="K62" s="32">
        <v>0</v>
      </c>
      <c r="L62" s="32">
        <v>0</v>
      </c>
      <c r="M62" s="32">
        <v>12</v>
      </c>
    </row>
    <row r="63" spans="1:13" ht="15" customHeight="1">
      <c r="A63" s="40">
        <v>55</v>
      </c>
      <c r="B63" s="60">
        <v>3</v>
      </c>
      <c r="C63" s="40" t="s">
        <v>629</v>
      </c>
      <c r="D63" s="32">
        <v>150</v>
      </c>
      <c r="E63" s="32">
        <v>126</v>
      </c>
      <c r="F63" s="32">
        <v>158</v>
      </c>
      <c r="G63" s="32">
        <v>123</v>
      </c>
      <c r="H63" s="32">
        <v>0</v>
      </c>
      <c r="I63" s="32">
        <v>24</v>
      </c>
      <c r="J63" s="32">
        <v>8</v>
      </c>
      <c r="K63" s="32">
        <v>0</v>
      </c>
      <c r="L63" s="32">
        <v>0</v>
      </c>
      <c r="M63" s="32">
        <v>27</v>
      </c>
    </row>
    <row r="64" spans="1:13" ht="15" customHeight="1">
      <c r="A64" s="40">
        <v>56</v>
      </c>
      <c r="B64" s="60">
        <v>12</v>
      </c>
      <c r="C64" s="40" t="s">
        <v>257</v>
      </c>
      <c r="D64" s="32">
        <v>84</v>
      </c>
      <c r="E64" s="32">
        <v>61</v>
      </c>
      <c r="F64" s="32">
        <v>80</v>
      </c>
      <c r="G64" s="32">
        <v>63</v>
      </c>
      <c r="H64" s="32">
        <v>0</v>
      </c>
      <c r="I64" s="32">
        <v>23</v>
      </c>
      <c r="J64" s="32">
        <v>0</v>
      </c>
      <c r="K64" s="32">
        <v>4</v>
      </c>
      <c r="L64" s="32">
        <v>0</v>
      </c>
      <c r="M64" s="32">
        <v>21</v>
      </c>
    </row>
    <row r="65" spans="1:13" ht="15" customHeight="1">
      <c r="A65" s="40">
        <v>57</v>
      </c>
      <c r="B65" s="60">
        <v>13</v>
      </c>
      <c r="C65" s="40" t="s">
        <v>101</v>
      </c>
      <c r="D65" s="32">
        <v>158</v>
      </c>
      <c r="E65" s="32">
        <v>78</v>
      </c>
      <c r="F65" s="32">
        <v>157</v>
      </c>
      <c r="G65" s="32">
        <v>81</v>
      </c>
      <c r="H65" s="32">
        <v>0</v>
      </c>
      <c r="I65" s="32">
        <v>80</v>
      </c>
      <c r="J65" s="32">
        <v>0</v>
      </c>
      <c r="K65" s="32">
        <v>1</v>
      </c>
      <c r="L65" s="32">
        <v>0</v>
      </c>
      <c r="M65" s="32">
        <v>77</v>
      </c>
    </row>
    <row r="66" spans="1:13" ht="15" customHeight="1">
      <c r="A66" s="40">
        <v>58</v>
      </c>
      <c r="B66" s="60">
        <v>41</v>
      </c>
      <c r="C66" s="40" t="s">
        <v>1096</v>
      </c>
      <c r="D66" s="32">
        <v>127</v>
      </c>
      <c r="E66" s="32">
        <v>67</v>
      </c>
      <c r="F66" s="32">
        <v>145</v>
      </c>
      <c r="G66" s="32">
        <v>85</v>
      </c>
      <c r="H66" s="32">
        <v>0</v>
      </c>
      <c r="I66" s="32">
        <v>60</v>
      </c>
      <c r="J66" s="32">
        <v>18</v>
      </c>
      <c r="K66" s="32">
        <v>0</v>
      </c>
      <c r="L66" s="32">
        <v>0</v>
      </c>
      <c r="M66" s="32">
        <v>42</v>
      </c>
    </row>
    <row r="67" spans="1:13" ht="15" customHeight="1">
      <c r="A67" s="40">
        <v>59</v>
      </c>
      <c r="B67" s="60">
        <v>47</v>
      </c>
      <c r="C67" s="57" t="s">
        <v>501</v>
      </c>
      <c r="D67" s="32">
        <v>154</v>
      </c>
      <c r="E67" s="32">
        <v>101</v>
      </c>
      <c r="F67" s="32">
        <v>148</v>
      </c>
      <c r="G67" s="32">
        <v>97</v>
      </c>
      <c r="H67" s="32">
        <v>0</v>
      </c>
      <c r="I67" s="32">
        <v>53</v>
      </c>
      <c r="J67" s="32">
        <v>0</v>
      </c>
      <c r="K67" s="32">
        <v>6</v>
      </c>
      <c r="L67" s="32">
        <v>0</v>
      </c>
      <c r="M67" s="32">
        <v>57</v>
      </c>
    </row>
    <row r="68" spans="1:13" ht="15" customHeight="1">
      <c r="A68" s="40">
        <v>60</v>
      </c>
      <c r="B68" s="40"/>
      <c r="C68" s="45" t="s">
        <v>562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 customHeight="1">
      <c r="A69" s="40">
        <v>61</v>
      </c>
      <c r="B69" s="40"/>
      <c r="C69" s="43" t="s">
        <v>423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 customHeight="1">
      <c r="A70" s="40">
        <v>62</v>
      </c>
      <c r="B70" s="40"/>
      <c r="C70" s="40" t="s">
        <v>534</v>
      </c>
      <c r="D70" s="32">
        <v>0</v>
      </c>
      <c r="E70" s="32">
        <v>0</v>
      </c>
      <c r="F70" s="32">
        <v>0</v>
      </c>
      <c r="G70" s="32">
        <v>71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</row>
    <row r="71" spans="1:13" ht="15" customHeight="1">
      <c r="A71" s="40">
        <v>63</v>
      </c>
      <c r="B71" s="40"/>
      <c r="C71" s="64" t="s">
        <v>535</v>
      </c>
      <c r="D71" s="32">
        <v>0</v>
      </c>
      <c r="E71" s="32">
        <v>0</v>
      </c>
      <c r="F71" s="32">
        <v>0</v>
      </c>
      <c r="G71" s="32">
        <v>39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</row>
    <row r="72" spans="1:13" ht="15" customHeight="1">
      <c r="A72" s="40">
        <v>64</v>
      </c>
      <c r="B72" s="40"/>
      <c r="C72" s="64" t="s">
        <v>467</v>
      </c>
      <c r="D72" s="32">
        <v>0</v>
      </c>
      <c r="E72" s="32">
        <v>0</v>
      </c>
      <c r="F72" s="32">
        <v>0</v>
      </c>
      <c r="G72" s="32">
        <v>30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</row>
    <row r="73" spans="1:13" ht="15" customHeight="1">
      <c r="A73" s="40">
        <v>65</v>
      </c>
      <c r="B73" s="40"/>
      <c r="C73" s="64" t="s">
        <v>689</v>
      </c>
      <c r="D73" s="32">
        <v>0</v>
      </c>
      <c r="E73" s="32">
        <v>0</v>
      </c>
      <c r="F73" s="32">
        <v>0</v>
      </c>
      <c r="G73" s="32">
        <v>33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</row>
    <row r="74" spans="1:13" ht="15" customHeight="1">
      <c r="A74" s="40">
        <v>66</v>
      </c>
      <c r="B74" s="40"/>
      <c r="C74" s="43" t="s">
        <v>1039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 customHeight="1">
      <c r="A75" s="40">
        <v>67</v>
      </c>
      <c r="B75" s="40"/>
      <c r="C75" s="40" t="s">
        <v>946</v>
      </c>
      <c r="D75" s="32">
        <v>138</v>
      </c>
      <c r="E75" s="32">
        <v>0</v>
      </c>
      <c r="F75" s="32">
        <v>0</v>
      </c>
      <c r="G75" s="32">
        <v>107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31</v>
      </c>
    </row>
    <row r="76" spans="1:13" ht="15" customHeight="1">
      <c r="A76" s="40">
        <v>68</v>
      </c>
      <c r="B76" s="40"/>
      <c r="C76" s="40" t="s">
        <v>783</v>
      </c>
      <c r="D76" s="32">
        <v>138</v>
      </c>
      <c r="E76" s="32">
        <v>0</v>
      </c>
      <c r="F76" s="32">
        <v>0</v>
      </c>
      <c r="G76" s="32">
        <v>108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30</v>
      </c>
    </row>
    <row r="77" spans="1:13" ht="15" customHeight="1">
      <c r="A77" s="40">
        <v>69</v>
      </c>
      <c r="B77" s="40"/>
      <c r="C77" s="40" t="s">
        <v>784</v>
      </c>
      <c r="D77" s="32">
        <v>129</v>
      </c>
      <c r="E77" s="32">
        <v>0</v>
      </c>
      <c r="F77" s="32">
        <v>0</v>
      </c>
      <c r="G77" s="32">
        <v>101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28</v>
      </c>
    </row>
    <row r="78" spans="1:13" ht="15" customHeight="1">
      <c r="A78" s="40">
        <v>70</v>
      </c>
      <c r="B78" s="40"/>
      <c r="C78" s="40" t="s">
        <v>929</v>
      </c>
      <c r="D78" s="32">
        <v>81</v>
      </c>
      <c r="E78" s="32">
        <v>0</v>
      </c>
      <c r="F78" s="32">
        <v>0</v>
      </c>
      <c r="G78" s="32">
        <v>63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18</v>
      </c>
    </row>
    <row r="79" spans="1:13" ht="15" customHeight="1">
      <c r="A79" s="40">
        <v>71</v>
      </c>
      <c r="B79" s="40"/>
      <c r="C79" s="40" t="s">
        <v>807</v>
      </c>
      <c r="D79" s="32">
        <v>131</v>
      </c>
      <c r="E79" s="32">
        <v>0</v>
      </c>
      <c r="F79" s="32">
        <v>0</v>
      </c>
      <c r="G79" s="32">
        <v>102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29</v>
      </c>
    </row>
    <row r="80" spans="1:13" ht="15" customHeight="1">
      <c r="A80" s="40">
        <v>72</v>
      </c>
      <c r="B80" s="40"/>
      <c r="C80" s="40" t="s">
        <v>808</v>
      </c>
      <c r="D80" s="32">
        <v>104</v>
      </c>
      <c r="E80" s="32">
        <v>0</v>
      </c>
      <c r="F80" s="32">
        <v>0</v>
      </c>
      <c r="G80" s="32">
        <v>80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24</v>
      </c>
    </row>
    <row r="81" spans="1:13" ht="15" customHeight="1">
      <c r="A81" s="40">
        <v>73</v>
      </c>
      <c r="B81" s="40"/>
      <c r="C81" s="40" t="s">
        <v>797</v>
      </c>
      <c r="D81" s="32">
        <v>119</v>
      </c>
      <c r="E81" s="32">
        <v>0</v>
      </c>
      <c r="F81" s="32">
        <v>0</v>
      </c>
      <c r="G81" s="32">
        <v>93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26</v>
      </c>
    </row>
    <row r="82" spans="1:13" ht="15" customHeight="1">
      <c r="A82" s="40">
        <v>74</v>
      </c>
      <c r="B82" s="40"/>
      <c r="C82" s="40" t="s">
        <v>796</v>
      </c>
      <c r="D82" s="32">
        <v>94</v>
      </c>
      <c r="E82" s="32">
        <v>0</v>
      </c>
      <c r="F82" s="32">
        <v>0</v>
      </c>
      <c r="G82" s="32">
        <v>73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21</v>
      </c>
    </row>
    <row r="83" spans="1:13" ht="15" customHeight="1">
      <c r="A83" s="40">
        <v>75</v>
      </c>
      <c r="B83" s="40"/>
      <c r="C83" s="40" t="s">
        <v>688</v>
      </c>
      <c r="D83" s="32">
        <v>121</v>
      </c>
      <c r="E83" s="32">
        <v>0</v>
      </c>
      <c r="F83" s="32">
        <v>0</v>
      </c>
      <c r="G83" s="32">
        <v>95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26</v>
      </c>
    </row>
    <row r="84" spans="1:13" ht="15" customHeight="1">
      <c r="A84" s="40">
        <v>76</v>
      </c>
      <c r="B84" s="40"/>
      <c r="C84" s="57" t="s">
        <v>635</v>
      </c>
      <c r="D84" s="32">
        <v>81</v>
      </c>
      <c r="E84" s="32">
        <v>0</v>
      </c>
      <c r="F84" s="32">
        <v>0</v>
      </c>
      <c r="G84" s="32">
        <v>63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18</v>
      </c>
    </row>
    <row r="85" spans="1:13" ht="15" customHeight="1">
      <c r="A85" s="40">
        <v>77</v>
      </c>
      <c r="B85" s="40"/>
      <c r="C85" s="43" t="s">
        <v>241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 customHeight="1">
      <c r="A86" s="40">
        <v>78</v>
      </c>
      <c r="B86" s="40"/>
      <c r="C86" s="40" t="s">
        <v>491</v>
      </c>
      <c r="D86" s="32">
        <v>0</v>
      </c>
      <c r="E86" s="32">
        <v>0</v>
      </c>
      <c r="F86" s="32">
        <v>0</v>
      </c>
      <c r="G86" s="32">
        <v>21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</row>
    <row r="87" spans="1:13" ht="15" customHeight="1">
      <c r="A87" s="40">
        <v>79</v>
      </c>
      <c r="B87" s="40"/>
      <c r="C87" s="40" t="s">
        <v>690</v>
      </c>
      <c r="D87" s="32">
        <v>0</v>
      </c>
      <c r="E87" s="32">
        <v>0</v>
      </c>
      <c r="F87" s="32">
        <v>0</v>
      </c>
      <c r="G87" s="32">
        <v>21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</row>
    <row r="88" spans="1:13" ht="15" customHeight="1">
      <c r="A88" s="40">
        <v>80</v>
      </c>
      <c r="B88" s="40"/>
      <c r="C88" s="40" t="s">
        <v>1102</v>
      </c>
      <c r="D88" s="32">
        <v>0</v>
      </c>
      <c r="E88" s="32">
        <v>0</v>
      </c>
      <c r="F88" s="32">
        <v>0</v>
      </c>
      <c r="G88" s="32">
        <v>58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</row>
    <row r="89" spans="1:13" ht="15" customHeight="1">
      <c r="A89" s="40">
        <v>81</v>
      </c>
      <c r="B89" s="40"/>
      <c r="C89" s="40" t="s">
        <v>492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 customHeight="1">
      <c r="A90" s="40">
        <v>82</v>
      </c>
      <c r="B90" s="40"/>
      <c r="C90" s="40" t="s">
        <v>687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 customHeight="1">
      <c r="A91" s="40">
        <v>83</v>
      </c>
      <c r="B91" s="40"/>
      <c r="C91" s="40" t="s">
        <v>1037</v>
      </c>
      <c r="D91" s="32">
        <v>0</v>
      </c>
      <c r="E91" s="32">
        <v>0</v>
      </c>
      <c r="F91" s="32">
        <v>0</v>
      </c>
      <c r="G91" s="32">
        <v>114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</row>
    <row r="92" spans="1:13" ht="15" customHeight="1">
      <c r="A92" s="40">
        <v>84</v>
      </c>
      <c r="B92" s="40"/>
      <c r="C92" s="64" t="s">
        <v>1038</v>
      </c>
      <c r="D92" s="32">
        <v>0</v>
      </c>
      <c r="E92" s="32">
        <v>0</v>
      </c>
      <c r="F92" s="32">
        <v>0</v>
      </c>
      <c r="G92" s="32">
        <v>20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</row>
    <row r="93" spans="1:13" ht="15" customHeight="1">
      <c r="A93" s="40">
        <v>85</v>
      </c>
      <c r="B93" s="40"/>
      <c r="C93" s="57" t="s">
        <v>493</v>
      </c>
      <c r="D93" s="32">
        <v>0</v>
      </c>
      <c r="E93" s="32">
        <v>0</v>
      </c>
      <c r="F93" s="32">
        <v>0</v>
      </c>
      <c r="G93" s="32">
        <v>47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</row>
    <row r="94" spans="1:13" ht="15" customHeight="1">
      <c r="A94" s="40">
        <v>86</v>
      </c>
      <c r="B94" s="40"/>
      <c r="C94" s="62" t="s">
        <v>334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 customHeight="1">
      <c r="A95" s="40">
        <v>87</v>
      </c>
      <c r="B95" s="40"/>
      <c r="C95" s="63" t="s">
        <v>1207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 customHeight="1">
      <c r="A96" s="40">
        <v>88</v>
      </c>
      <c r="B96" s="40"/>
      <c r="C96" s="40" t="s">
        <v>872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 customHeight="1">
      <c r="A97" s="40">
        <v>89</v>
      </c>
      <c r="B97" s="40"/>
      <c r="C97" s="64" t="s">
        <v>656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 customHeight="1">
      <c r="A98" s="40">
        <v>90</v>
      </c>
      <c r="B98" s="40"/>
      <c r="C98" s="64" t="s">
        <v>494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 customHeight="1">
      <c r="A99" s="40">
        <v>91</v>
      </c>
      <c r="B99" s="40"/>
      <c r="C99" s="52" t="s">
        <v>334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 customHeight="1">
      <c r="A100" s="40">
        <v>92</v>
      </c>
      <c r="B100" s="40"/>
      <c r="C100" s="43" t="s">
        <v>657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 customHeight="1">
      <c r="A101" s="40">
        <v>93</v>
      </c>
      <c r="B101" s="40"/>
      <c r="C101" s="40" t="s">
        <v>526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 customHeight="1">
      <c r="A102" s="40">
        <v>94</v>
      </c>
      <c r="B102" s="40"/>
      <c r="C102" s="40" t="s">
        <v>638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 customHeight="1">
      <c r="A103" s="40">
        <v>95</v>
      </c>
      <c r="B103" s="40"/>
      <c r="C103" s="40" t="s">
        <v>182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 customHeight="1">
      <c r="A104" s="40">
        <v>96</v>
      </c>
      <c r="B104" s="40"/>
      <c r="C104" s="40" t="s">
        <v>183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 customHeight="1">
      <c r="A105" s="40">
        <v>97</v>
      </c>
      <c r="B105" s="40"/>
      <c r="C105" s="57" t="s">
        <v>184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 customHeight="1">
      <c r="A106" s="40">
        <v>98</v>
      </c>
      <c r="B106" s="40"/>
      <c r="C106" s="56" t="s">
        <v>334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 customHeight="1">
      <c r="A107" s="40">
        <v>99</v>
      </c>
      <c r="B107" s="40"/>
      <c r="C107" s="58" t="s">
        <v>372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 customHeight="1"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 customHeight="1"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 customHeight="1"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 customHeight="1"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 customHeight="1"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4:13" ht="15" customHeight="1"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4:13" ht="15" customHeight="1"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4:13" ht="15" customHeight="1"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4:13" ht="15" customHeight="1"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4:13" ht="12" customHeight="1"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4:13" ht="12" customHeight="1"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4:13" ht="12" customHeight="1"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4:13" ht="12" customHeight="1"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4:13" ht="12" customHeight="1"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4:13" ht="12" customHeight="1"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4:13" ht="12" customHeight="1"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4:13" ht="12" customHeight="1"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4:13" ht="12" customHeight="1"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4:13" ht="12" customHeight="1"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4:13" ht="12" customHeight="1"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4:13" ht="12" customHeight="1"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4:13" ht="12" customHeight="1"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4:13" ht="12" customHeight="1"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4:13" ht="12" customHeight="1">
      <c r="D131" s="32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4:13" ht="12" customHeight="1"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</sheetData>
  <phoneticPr fontId="4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/>
  </sheetViews>
  <sheetFormatPr baseColWidth="10" defaultColWidth="8.83203125" defaultRowHeight="13" x14ac:dyDescent="0"/>
  <cols>
    <col min="1" max="1" width="28.1640625" style="4" customWidth="1"/>
    <col min="2" max="2" width="15.6640625" style="4" customWidth="1"/>
    <col min="3" max="3" width="14.1640625" style="4" customWidth="1"/>
    <col min="4" max="4" width="18.83203125" style="4" customWidth="1"/>
    <col min="5" max="5" width="14" style="4" customWidth="1"/>
    <col min="6" max="6" width="15.6640625" style="4" customWidth="1"/>
    <col min="7" max="7" width="11.5" style="4" customWidth="1"/>
    <col min="8" max="16384" width="8.83203125" style="4"/>
  </cols>
  <sheetData>
    <row r="1" spans="1:7" ht="15">
      <c r="B1" s="40" t="s">
        <v>531</v>
      </c>
    </row>
    <row r="2" spans="1:7" ht="16">
      <c r="B2" s="181" t="s">
        <v>1107</v>
      </c>
    </row>
    <row r="3" spans="1:7" ht="15" customHeight="1">
      <c r="B3" s="1" t="s">
        <v>351</v>
      </c>
    </row>
    <row r="4" spans="1:7" ht="15" customHeight="1">
      <c r="D4" s="4" t="s">
        <v>110</v>
      </c>
      <c r="E4" s="4" t="s">
        <v>1246</v>
      </c>
      <c r="F4" s="4" t="s">
        <v>1091</v>
      </c>
      <c r="G4" s="4" t="s">
        <v>514</v>
      </c>
    </row>
    <row r="5" spans="1:7" ht="15" customHeight="1">
      <c r="B5" s="4" t="s">
        <v>387</v>
      </c>
      <c r="D5" s="4" t="s">
        <v>799</v>
      </c>
      <c r="E5" s="4" t="s">
        <v>1165</v>
      </c>
      <c r="F5" s="4" t="s">
        <v>1090</v>
      </c>
      <c r="G5" s="4" t="s">
        <v>618</v>
      </c>
    </row>
    <row r="6" spans="1:7" ht="15" customHeight="1">
      <c r="B6" s="4" t="s">
        <v>660</v>
      </c>
      <c r="C6" s="5" t="s">
        <v>1057</v>
      </c>
      <c r="D6" s="4" t="s">
        <v>303</v>
      </c>
      <c r="E6" s="4" t="s">
        <v>641</v>
      </c>
      <c r="F6" s="4" t="s">
        <v>715</v>
      </c>
      <c r="G6" s="4" t="s">
        <v>517</v>
      </c>
    </row>
    <row r="7" spans="1:7" ht="15" customHeight="1">
      <c r="B7" s="4" t="s">
        <v>681</v>
      </c>
      <c r="C7" s="5" t="s">
        <v>991</v>
      </c>
      <c r="D7" s="4" t="s">
        <v>482</v>
      </c>
      <c r="E7" s="4" t="s">
        <v>500</v>
      </c>
      <c r="F7" s="4" t="s">
        <v>500</v>
      </c>
      <c r="G7" s="4" t="s">
        <v>500</v>
      </c>
    </row>
    <row r="8" spans="1:7" ht="15" customHeight="1">
      <c r="B8" s="8" t="s">
        <v>337</v>
      </c>
      <c r="C8" s="6" t="s">
        <v>338</v>
      </c>
      <c r="D8" s="8" t="s">
        <v>1267</v>
      </c>
      <c r="E8" s="8" t="s">
        <v>1208</v>
      </c>
      <c r="F8" s="8" t="s">
        <v>684</v>
      </c>
      <c r="G8" s="8" t="s">
        <v>948</v>
      </c>
    </row>
    <row r="9" spans="1:7" ht="15" customHeight="1">
      <c r="A9" s="2" t="s">
        <v>408</v>
      </c>
      <c r="B9" s="5"/>
      <c r="D9" s="5"/>
      <c r="E9" s="5"/>
      <c r="F9" s="5"/>
      <c r="G9" s="5"/>
    </row>
    <row r="10" spans="1:7" ht="15" customHeight="1">
      <c r="A10" s="1" t="s">
        <v>1099</v>
      </c>
      <c r="B10" s="65" t="s">
        <v>1206</v>
      </c>
      <c r="C10" s="65" t="s">
        <v>1206</v>
      </c>
      <c r="D10" s="65" t="s">
        <v>1206</v>
      </c>
      <c r="E10" s="65" t="s">
        <v>1206</v>
      </c>
      <c r="F10" s="65" t="s">
        <v>1206</v>
      </c>
      <c r="G10" s="65" t="s">
        <v>1206</v>
      </c>
    </row>
    <row r="11" spans="1:7" ht="15" customHeight="1">
      <c r="A11" s="1" t="s">
        <v>426</v>
      </c>
      <c r="B11" s="5">
        <v>126</v>
      </c>
      <c r="C11" s="5">
        <v>521570</v>
      </c>
      <c r="D11" s="5">
        <v>16</v>
      </c>
      <c r="E11" s="5">
        <v>8345120</v>
      </c>
      <c r="F11" s="5">
        <v>500707</v>
      </c>
      <c r="G11" s="5">
        <v>3974</v>
      </c>
    </row>
    <row r="12" spans="1:7" ht="15" customHeight="1">
      <c r="A12" s="1" t="s">
        <v>726</v>
      </c>
      <c r="B12" s="5">
        <v>849</v>
      </c>
      <c r="C12" s="5">
        <v>2752341</v>
      </c>
      <c r="D12" s="5">
        <v>26</v>
      </c>
      <c r="E12" s="5">
        <v>71560866</v>
      </c>
      <c r="F12" s="5">
        <v>4293651</v>
      </c>
      <c r="G12" s="5">
        <v>5057</v>
      </c>
    </row>
    <row r="13" spans="1:7" ht="15" customHeight="1">
      <c r="A13" s="1" t="s">
        <v>1231</v>
      </c>
      <c r="B13" s="5">
        <v>52</v>
      </c>
      <c r="C13" s="5">
        <v>391427</v>
      </c>
      <c r="D13" s="5">
        <v>18</v>
      </c>
      <c r="E13" s="5">
        <v>7045686</v>
      </c>
      <c r="F13" s="5">
        <v>422741</v>
      </c>
      <c r="G13" s="5">
        <v>8130</v>
      </c>
    </row>
    <row r="14" spans="1:7" ht="15" customHeight="1">
      <c r="A14" s="1" t="s">
        <v>727</v>
      </c>
      <c r="B14" s="5">
        <v>684</v>
      </c>
      <c r="C14" s="5">
        <v>880994</v>
      </c>
      <c r="D14" s="5">
        <v>48</v>
      </c>
      <c r="E14" s="5">
        <v>42287712</v>
      </c>
      <c r="F14" s="5">
        <v>2537264</v>
      </c>
      <c r="G14" s="5">
        <v>3709</v>
      </c>
    </row>
    <row r="15" spans="1:7" ht="15" customHeight="1">
      <c r="A15" s="9" t="s">
        <v>973</v>
      </c>
      <c r="B15" s="10">
        <v>841</v>
      </c>
      <c r="C15" s="10">
        <v>1344911</v>
      </c>
      <c r="D15" s="10">
        <v>62</v>
      </c>
      <c r="E15" s="10">
        <v>83198952</v>
      </c>
      <c r="F15" s="10">
        <v>4991938</v>
      </c>
      <c r="G15" s="10">
        <v>5936</v>
      </c>
    </row>
    <row r="16" spans="1:7" ht="15" customHeight="1">
      <c r="A16" s="7" t="s">
        <v>334</v>
      </c>
      <c r="B16" s="5">
        <v>2552</v>
      </c>
      <c r="C16" s="5">
        <v>5891243</v>
      </c>
      <c r="D16" s="5">
        <v>36</v>
      </c>
      <c r="E16" s="5">
        <v>212438336</v>
      </c>
      <c r="F16" s="5">
        <v>12746301</v>
      </c>
      <c r="G16" s="5">
        <v>4995</v>
      </c>
    </row>
    <row r="17" spans="1:7" ht="15" customHeight="1">
      <c r="A17" s="2" t="s">
        <v>974</v>
      </c>
      <c r="B17" s="5"/>
      <c r="D17" s="5"/>
      <c r="E17" s="5"/>
      <c r="F17" s="5"/>
      <c r="G17" s="5"/>
    </row>
    <row r="18" spans="1:7" ht="15" customHeight="1">
      <c r="A18" s="1" t="s">
        <v>1010</v>
      </c>
      <c r="B18" s="5">
        <v>86</v>
      </c>
      <c r="C18" s="5">
        <v>504611</v>
      </c>
      <c r="D18" s="5">
        <v>37</v>
      </c>
      <c r="E18" s="5">
        <v>18670607</v>
      </c>
      <c r="F18" s="5">
        <v>1120237</v>
      </c>
      <c r="G18" s="5">
        <v>13026</v>
      </c>
    </row>
    <row r="19" spans="1:7" ht="15" customHeight="1">
      <c r="A19" s="1" t="s">
        <v>992</v>
      </c>
      <c r="B19" s="5">
        <v>488</v>
      </c>
      <c r="C19" s="5">
        <v>570326</v>
      </c>
      <c r="D19" s="5">
        <v>74</v>
      </c>
      <c r="E19" s="5">
        <v>42204124</v>
      </c>
      <c r="F19" s="5">
        <v>2532248</v>
      </c>
      <c r="G19" s="5">
        <v>5189</v>
      </c>
    </row>
    <row r="20" spans="1:7" ht="15" customHeight="1">
      <c r="A20" s="1" t="s">
        <v>885</v>
      </c>
      <c r="B20" s="5">
        <v>221</v>
      </c>
      <c r="C20" s="5">
        <v>877812</v>
      </c>
      <c r="D20" s="5">
        <v>27</v>
      </c>
      <c r="E20" s="5">
        <v>23700924</v>
      </c>
      <c r="F20" s="5">
        <v>1422055</v>
      </c>
      <c r="G20" s="5">
        <v>6435</v>
      </c>
    </row>
    <row r="21" spans="1:7" ht="15" customHeight="1">
      <c r="A21" s="1" t="s">
        <v>886</v>
      </c>
      <c r="B21" s="5">
        <v>41</v>
      </c>
      <c r="C21" s="5">
        <v>7029189</v>
      </c>
      <c r="D21" s="5">
        <v>15</v>
      </c>
      <c r="E21" s="5">
        <v>105437835</v>
      </c>
      <c r="F21" s="5">
        <v>6326270</v>
      </c>
      <c r="G21" s="5">
        <v>154299</v>
      </c>
    </row>
    <row r="22" spans="1:7" ht="15" customHeight="1">
      <c r="A22" s="1" t="s">
        <v>887</v>
      </c>
      <c r="B22" s="5">
        <v>1050</v>
      </c>
      <c r="C22" s="5">
        <v>2719832</v>
      </c>
      <c r="D22" s="5">
        <v>50</v>
      </c>
      <c r="E22" s="5">
        <v>135991600</v>
      </c>
      <c r="F22" s="5">
        <v>8159496</v>
      </c>
      <c r="G22" s="5">
        <v>7771</v>
      </c>
    </row>
    <row r="23" spans="1:7" ht="15" customHeight="1">
      <c r="A23" s="9" t="s">
        <v>755</v>
      </c>
      <c r="B23" s="10">
        <v>471</v>
      </c>
      <c r="C23" s="10">
        <v>1778966</v>
      </c>
      <c r="D23" s="10">
        <v>33</v>
      </c>
      <c r="E23" s="10">
        <v>58705878</v>
      </c>
      <c r="F23" s="10">
        <v>3522352</v>
      </c>
      <c r="G23" s="10">
        <v>7478</v>
      </c>
    </row>
    <row r="24" spans="1:7" ht="15" customHeight="1">
      <c r="A24" s="7" t="s">
        <v>334</v>
      </c>
      <c r="B24" s="5">
        <v>2357</v>
      </c>
      <c r="C24" s="5">
        <v>13480736</v>
      </c>
      <c r="D24" s="5">
        <v>29</v>
      </c>
      <c r="E24" s="5">
        <v>384710968</v>
      </c>
      <c r="F24" s="5">
        <v>23082658</v>
      </c>
      <c r="G24" s="5">
        <v>9793</v>
      </c>
    </row>
    <row r="25" spans="1:7" ht="15" customHeight="1">
      <c r="A25" s="2" t="s">
        <v>368</v>
      </c>
      <c r="B25" s="5"/>
      <c r="D25" s="5"/>
      <c r="E25" s="5"/>
      <c r="F25" s="5"/>
      <c r="G25" s="5"/>
    </row>
    <row r="26" spans="1:7" ht="15" customHeight="1">
      <c r="A26" s="1" t="s">
        <v>250</v>
      </c>
      <c r="B26" s="5">
        <v>701</v>
      </c>
      <c r="C26" s="5">
        <v>840166</v>
      </c>
      <c r="D26" s="5">
        <v>61</v>
      </c>
      <c r="E26" s="5">
        <v>51250126</v>
      </c>
      <c r="F26" s="5">
        <v>3075007</v>
      </c>
      <c r="G26" s="5">
        <v>4387</v>
      </c>
    </row>
    <row r="27" spans="1:7" ht="15" customHeight="1">
      <c r="A27" s="1" t="s">
        <v>840</v>
      </c>
      <c r="B27" s="5">
        <v>845</v>
      </c>
      <c r="C27" s="5">
        <v>662569</v>
      </c>
      <c r="D27" s="5">
        <v>80</v>
      </c>
      <c r="E27" s="5">
        <v>53005520</v>
      </c>
      <c r="F27" s="5">
        <v>3180332</v>
      </c>
      <c r="G27" s="5">
        <v>3764</v>
      </c>
    </row>
    <row r="28" spans="1:7" ht="15" customHeight="1">
      <c r="A28" s="1" t="s">
        <v>1007</v>
      </c>
      <c r="B28" s="5">
        <v>352</v>
      </c>
      <c r="C28" s="5">
        <v>1659243</v>
      </c>
      <c r="D28" s="5">
        <v>19</v>
      </c>
      <c r="E28" s="5">
        <v>31525617</v>
      </c>
      <c r="F28" s="5">
        <v>1891537</v>
      </c>
      <c r="G28" s="5">
        <v>5374</v>
      </c>
    </row>
    <row r="29" spans="1:7" ht="15" customHeight="1">
      <c r="A29" s="1" t="s">
        <v>1008</v>
      </c>
      <c r="B29" s="5">
        <v>1585</v>
      </c>
      <c r="C29" s="5">
        <v>909920</v>
      </c>
      <c r="D29" s="5">
        <v>171</v>
      </c>
      <c r="E29" s="5">
        <v>155596320</v>
      </c>
      <c r="F29" s="5">
        <v>9335780</v>
      </c>
      <c r="G29" s="5">
        <v>5890</v>
      </c>
    </row>
    <row r="30" spans="1:7" ht="15" customHeight="1">
      <c r="A30" s="1" t="s">
        <v>1009</v>
      </c>
      <c r="B30" s="5">
        <v>525</v>
      </c>
      <c r="C30" s="5">
        <v>926236</v>
      </c>
      <c r="D30" s="5">
        <v>49</v>
      </c>
      <c r="E30" s="5">
        <v>45385564</v>
      </c>
      <c r="F30" s="5">
        <v>2723134</v>
      </c>
      <c r="G30" s="5">
        <v>5187</v>
      </c>
    </row>
    <row r="31" spans="1:7" ht="15" customHeight="1">
      <c r="A31" s="1" t="s">
        <v>412</v>
      </c>
      <c r="B31" s="5">
        <v>1386</v>
      </c>
      <c r="C31" s="5">
        <v>1487456</v>
      </c>
      <c r="D31" s="5">
        <v>68</v>
      </c>
      <c r="E31" s="5">
        <v>101147008</v>
      </c>
      <c r="F31" s="5">
        <v>6068821</v>
      </c>
      <c r="G31" s="5">
        <v>4379</v>
      </c>
    </row>
    <row r="32" spans="1:7" ht="15" customHeight="1">
      <c r="A32" s="1" t="s">
        <v>413</v>
      </c>
      <c r="B32" s="5">
        <v>701</v>
      </c>
      <c r="C32" s="5">
        <v>823547</v>
      </c>
      <c r="D32" s="5">
        <v>50</v>
      </c>
      <c r="E32" s="5">
        <v>41177350</v>
      </c>
      <c r="F32" s="5">
        <v>2470641</v>
      </c>
      <c r="G32" s="5">
        <v>3524</v>
      </c>
    </row>
    <row r="33" spans="1:7" ht="15" customHeight="1">
      <c r="A33" s="9" t="s">
        <v>321</v>
      </c>
      <c r="B33" s="10">
        <v>353</v>
      </c>
      <c r="C33" s="10">
        <v>478561</v>
      </c>
      <c r="D33" s="10">
        <v>44</v>
      </c>
      <c r="E33" s="10">
        <v>21056684</v>
      </c>
      <c r="F33" s="10">
        <v>1263401</v>
      </c>
      <c r="G33" s="10">
        <v>3579</v>
      </c>
    </row>
    <row r="34" spans="1:7" ht="15" customHeight="1">
      <c r="A34" s="7" t="s">
        <v>334</v>
      </c>
      <c r="B34" s="5">
        <v>6448</v>
      </c>
      <c r="C34" s="5">
        <v>7787698</v>
      </c>
      <c r="D34" s="5">
        <v>64</v>
      </c>
      <c r="E34" s="5">
        <v>500144189</v>
      </c>
      <c r="F34" s="5">
        <v>30008653</v>
      </c>
      <c r="G34" s="5">
        <v>4654</v>
      </c>
    </row>
    <row r="35" spans="1:7" ht="15" customHeight="1">
      <c r="A35" s="2" t="s">
        <v>322</v>
      </c>
      <c r="B35" s="5"/>
      <c r="D35" s="5"/>
      <c r="E35" s="5"/>
      <c r="F35" s="5"/>
      <c r="G35" s="5"/>
    </row>
    <row r="36" spans="1:7" ht="15" customHeight="1">
      <c r="A36" s="1" t="s">
        <v>317</v>
      </c>
      <c r="B36" s="5">
        <v>1132</v>
      </c>
      <c r="C36" s="5">
        <v>1215563</v>
      </c>
      <c r="D36" s="5">
        <v>115</v>
      </c>
      <c r="E36" s="5">
        <v>139789745</v>
      </c>
      <c r="F36" s="5">
        <v>8387385</v>
      </c>
      <c r="G36" s="5">
        <v>7409</v>
      </c>
    </row>
    <row r="37" spans="1:7" ht="15" customHeight="1">
      <c r="A37" s="1" t="s">
        <v>251</v>
      </c>
      <c r="B37" s="5">
        <v>1769</v>
      </c>
      <c r="C37" s="5">
        <v>933839</v>
      </c>
      <c r="D37" s="5">
        <v>157</v>
      </c>
      <c r="E37" s="5">
        <v>146612723</v>
      </c>
      <c r="F37" s="5">
        <v>8796763</v>
      </c>
      <c r="G37" s="5">
        <v>4967</v>
      </c>
    </row>
    <row r="38" spans="1:7" ht="15" customHeight="1">
      <c r="A38" s="1" t="s">
        <v>371</v>
      </c>
      <c r="B38" s="5">
        <v>1763</v>
      </c>
      <c r="C38" s="5">
        <v>1099631</v>
      </c>
      <c r="D38" s="5">
        <v>122</v>
      </c>
      <c r="E38" s="5">
        <v>134154982</v>
      </c>
      <c r="F38" s="5">
        <v>8049299</v>
      </c>
      <c r="G38" s="5">
        <v>4566</v>
      </c>
    </row>
    <row r="39" spans="1:7" ht="15" customHeight="1">
      <c r="A39" s="1" t="s">
        <v>509</v>
      </c>
      <c r="B39" s="5">
        <v>882</v>
      </c>
      <c r="C39" s="5">
        <v>965024</v>
      </c>
      <c r="D39" s="5">
        <v>94</v>
      </c>
      <c r="E39" s="5">
        <v>90712256</v>
      </c>
      <c r="F39" s="5">
        <v>5442736</v>
      </c>
      <c r="G39" s="5">
        <v>6171</v>
      </c>
    </row>
    <row r="40" spans="1:7" ht="15" customHeight="1">
      <c r="A40" s="1" t="s">
        <v>888</v>
      </c>
      <c r="B40" s="5">
        <v>1415</v>
      </c>
      <c r="C40" s="5">
        <v>947675</v>
      </c>
      <c r="D40" s="5">
        <v>110</v>
      </c>
      <c r="E40" s="5">
        <v>104244250</v>
      </c>
      <c r="F40" s="5">
        <v>6254655</v>
      </c>
      <c r="G40" s="5">
        <v>4417</v>
      </c>
    </row>
    <row r="41" spans="1:7" ht="15" customHeight="1">
      <c r="A41" s="1" t="s">
        <v>889</v>
      </c>
      <c r="B41" s="5">
        <v>1405</v>
      </c>
      <c r="C41" s="5">
        <v>1845742</v>
      </c>
      <c r="D41" s="5">
        <v>92</v>
      </c>
      <c r="E41" s="5">
        <v>169808264</v>
      </c>
      <c r="F41" s="5">
        <v>10188497</v>
      </c>
      <c r="G41" s="5">
        <v>7252</v>
      </c>
    </row>
    <row r="42" spans="1:7" ht="15" customHeight="1">
      <c r="A42" s="1" t="s">
        <v>366</v>
      </c>
      <c r="B42" s="5">
        <v>681</v>
      </c>
      <c r="C42" s="5">
        <v>1023771</v>
      </c>
      <c r="D42" s="5">
        <v>73</v>
      </c>
      <c r="E42" s="5">
        <v>74735283</v>
      </c>
      <c r="F42" s="5">
        <v>4484117</v>
      </c>
      <c r="G42" s="5">
        <v>6585</v>
      </c>
    </row>
    <row r="43" spans="1:7" ht="15" customHeight="1">
      <c r="A43" s="1" t="s">
        <v>360</v>
      </c>
      <c r="B43" s="5">
        <v>1826</v>
      </c>
      <c r="C43" s="5">
        <v>1557009</v>
      </c>
      <c r="D43" s="5">
        <v>119</v>
      </c>
      <c r="E43" s="5">
        <v>185284071</v>
      </c>
      <c r="F43" s="5">
        <v>11117045</v>
      </c>
      <c r="G43" s="5">
        <v>6088</v>
      </c>
    </row>
    <row r="44" spans="1:7" ht="15" customHeight="1">
      <c r="A44" s="9" t="s">
        <v>1116</v>
      </c>
      <c r="B44" s="10">
        <v>1733</v>
      </c>
      <c r="C44" s="10">
        <v>917613</v>
      </c>
      <c r="D44" s="10">
        <v>123</v>
      </c>
      <c r="E44" s="10">
        <v>112866399</v>
      </c>
      <c r="F44" s="10">
        <v>6771984</v>
      </c>
      <c r="G44" s="10">
        <v>3908</v>
      </c>
    </row>
    <row r="45" spans="1:7" ht="15" customHeight="1">
      <c r="A45" s="7" t="s">
        <v>334</v>
      </c>
      <c r="B45" s="5">
        <v>12607</v>
      </c>
      <c r="C45" s="5">
        <v>10505867</v>
      </c>
      <c r="D45" s="5">
        <v>110</v>
      </c>
      <c r="E45" s="5">
        <v>1158207973</v>
      </c>
      <c r="F45" s="5">
        <v>69492481</v>
      </c>
      <c r="G45" s="5">
        <v>5512</v>
      </c>
    </row>
    <row r="46" spans="1:7" ht="15" customHeight="1">
      <c r="A46" s="2" t="s">
        <v>818</v>
      </c>
      <c r="B46" s="5"/>
      <c r="D46" s="5"/>
      <c r="E46" s="5"/>
      <c r="F46" s="5"/>
      <c r="G46" s="5"/>
    </row>
    <row r="47" spans="1:7" ht="15" customHeight="1">
      <c r="A47" s="1" t="s">
        <v>1234</v>
      </c>
      <c r="B47" s="5">
        <v>2264</v>
      </c>
      <c r="C47" s="5">
        <v>1164367</v>
      </c>
      <c r="D47" s="5">
        <v>159</v>
      </c>
      <c r="E47" s="5">
        <v>185134353</v>
      </c>
      <c r="F47" s="5">
        <v>11108061</v>
      </c>
      <c r="G47" s="5">
        <v>4906</v>
      </c>
    </row>
    <row r="48" spans="1:7" ht="15" customHeight="1">
      <c r="A48" s="1" t="s">
        <v>713</v>
      </c>
      <c r="B48" s="5">
        <v>1729</v>
      </c>
      <c r="C48" s="5">
        <v>1172951</v>
      </c>
      <c r="D48" s="5">
        <v>139</v>
      </c>
      <c r="E48" s="5">
        <v>163040189</v>
      </c>
      <c r="F48" s="5">
        <v>9782410</v>
      </c>
      <c r="G48" s="5">
        <v>5658</v>
      </c>
    </row>
    <row r="49" spans="1:7" ht="15" customHeight="1">
      <c r="A49" s="9" t="s">
        <v>425</v>
      </c>
      <c r="B49" s="10">
        <v>1259</v>
      </c>
      <c r="C49" s="10">
        <v>921781</v>
      </c>
      <c r="D49" s="10">
        <v>101</v>
      </c>
      <c r="E49" s="10">
        <v>93099881</v>
      </c>
      <c r="F49" s="10">
        <v>5585993</v>
      </c>
      <c r="G49" s="10">
        <v>4437</v>
      </c>
    </row>
    <row r="50" spans="1:7" ht="15" customHeight="1">
      <c r="A50" s="7" t="s">
        <v>334</v>
      </c>
      <c r="B50" s="5">
        <v>5252</v>
      </c>
      <c r="C50" s="5">
        <v>3259099</v>
      </c>
      <c r="D50" s="5">
        <v>135</v>
      </c>
      <c r="E50" s="5">
        <v>441274423</v>
      </c>
      <c r="F50" s="5">
        <v>26476464</v>
      </c>
      <c r="G50" s="5">
        <v>5041</v>
      </c>
    </row>
    <row r="51" spans="1:7" ht="15" customHeight="1">
      <c r="A51" s="2" t="s">
        <v>804</v>
      </c>
      <c r="B51" s="5"/>
      <c r="D51" s="5"/>
      <c r="E51" s="5"/>
      <c r="F51" s="5"/>
      <c r="G51" s="5"/>
    </row>
    <row r="52" spans="1:7" ht="15" customHeight="1">
      <c r="A52" s="1" t="s">
        <v>471</v>
      </c>
      <c r="B52" s="5">
        <v>366</v>
      </c>
      <c r="C52" s="5">
        <v>903294</v>
      </c>
      <c r="D52" s="4">
        <v>75</v>
      </c>
      <c r="E52" s="5">
        <v>67747050</v>
      </c>
      <c r="F52" s="5">
        <v>4064823</v>
      </c>
      <c r="G52" s="5">
        <v>11106</v>
      </c>
    </row>
    <row r="53" spans="1:7" ht="15" customHeight="1">
      <c r="A53" s="1" t="s">
        <v>597</v>
      </c>
      <c r="B53" s="5">
        <v>487</v>
      </c>
      <c r="C53" s="5">
        <v>1549527</v>
      </c>
      <c r="D53" s="4">
        <v>47.5</v>
      </c>
      <c r="E53" s="5">
        <v>73602533</v>
      </c>
      <c r="F53" s="5">
        <v>4416151</v>
      </c>
      <c r="G53" s="5">
        <v>9068</v>
      </c>
    </row>
    <row r="54" spans="1:7" ht="15" customHeight="1">
      <c r="A54" s="9" t="s">
        <v>953</v>
      </c>
      <c r="B54" s="10">
        <v>331</v>
      </c>
      <c r="C54" s="10">
        <v>1015872</v>
      </c>
      <c r="D54" s="12">
        <v>34</v>
      </c>
      <c r="E54" s="10">
        <v>34539648</v>
      </c>
      <c r="F54" s="10">
        <v>2072379</v>
      </c>
      <c r="G54" s="10">
        <v>6261</v>
      </c>
    </row>
    <row r="55" spans="1:7" ht="15" customHeight="1">
      <c r="A55" s="7" t="s">
        <v>334</v>
      </c>
      <c r="B55" s="5">
        <v>1184</v>
      </c>
      <c r="C55" s="5">
        <v>3468693</v>
      </c>
      <c r="D55" s="5">
        <v>51</v>
      </c>
      <c r="E55" s="5">
        <v>175889231</v>
      </c>
      <c r="F55" s="5">
        <v>10553353</v>
      </c>
      <c r="G55" s="5">
        <v>8913</v>
      </c>
    </row>
    <row r="56" spans="1:7" ht="15" customHeight="1">
      <c r="A56" s="2" t="s">
        <v>751</v>
      </c>
      <c r="B56" s="5"/>
      <c r="D56" s="5"/>
      <c r="E56" s="5"/>
      <c r="F56" s="5"/>
      <c r="G56" s="5"/>
    </row>
    <row r="57" spans="1:7" ht="15" customHeight="1">
      <c r="A57" s="1" t="s">
        <v>954</v>
      </c>
      <c r="B57" s="5">
        <v>927</v>
      </c>
      <c r="C57" s="5">
        <v>1096872</v>
      </c>
      <c r="D57" s="5">
        <v>66</v>
      </c>
      <c r="E57" s="5">
        <v>72393552</v>
      </c>
      <c r="F57" s="5">
        <v>4343613</v>
      </c>
      <c r="G57" s="5">
        <v>4686</v>
      </c>
    </row>
    <row r="58" spans="1:7" ht="15" customHeight="1">
      <c r="A58" s="1" t="s">
        <v>955</v>
      </c>
      <c r="B58" s="5">
        <v>799</v>
      </c>
      <c r="C58" s="5">
        <v>1300480</v>
      </c>
      <c r="D58" s="5">
        <v>56</v>
      </c>
      <c r="E58" s="5">
        <v>72826880</v>
      </c>
      <c r="F58" s="5">
        <v>4369613</v>
      </c>
      <c r="G58" s="5">
        <v>5469</v>
      </c>
    </row>
    <row r="59" spans="1:7" ht="15" customHeight="1">
      <c r="A59" s="1" t="s">
        <v>844</v>
      </c>
      <c r="B59" s="5">
        <v>679</v>
      </c>
      <c r="C59" s="5">
        <v>785503</v>
      </c>
      <c r="D59" s="5">
        <v>65</v>
      </c>
      <c r="E59" s="5">
        <v>51057695</v>
      </c>
      <c r="F59" s="5">
        <v>3063461</v>
      </c>
      <c r="G59" s="5">
        <v>4512</v>
      </c>
    </row>
    <row r="60" spans="1:7" ht="15" customHeight="1">
      <c r="A60" s="1" t="s">
        <v>852</v>
      </c>
      <c r="B60" s="5">
        <v>1191</v>
      </c>
      <c r="C60" s="5">
        <v>1137347</v>
      </c>
      <c r="D60" s="5">
        <v>83</v>
      </c>
      <c r="E60" s="5">
        <v>94399801</v>
      </c>
      <c r="F60" s="5">
        <v>5663988</v>
      </c>
      <c r="G60" s="5">
        <v>4756</v>
      </c>
    </row>
    <row r="61" spans="1:7" ht="15" customHeight="1">
      <c r="A61" s="1" t="s">
        <v>1058</v>
      </c>
      <c r="B61" s="5">
        <v>800</v>
      </c>
      <c r="C61" s="5">
        <v>3160408</v>
      </c>
      <c r="D61" s="5">
        <v>34</v>
      </c>
      <c r="E61" s="5">
        <v>107453872</v>
      </c>
      <c r="F61" s="5">
        <v>6447231</v>
      </c>
      <c r="G61" s="5">
        <v>8059</v>
      </c>
    </row>
    <row r="62" spans="1:7" ht="15" customHeight="1">
      <c r="A62" s="9" t="s">
        <v>813</v>
      </c>
      <c r="B62" s="10">
        <v>821</v>
      </c>
      <c r="C62" s="10">
        <v>1267296</v>
      </c>
      <c r="D62" s="10">
        <v>63</v>
      </c>
      <c r="E62" s="10">
        <v>79839648</v>
      </c>
      <c r="F62" s="10">
        <v>4790378</v>
      </c>
      <c r="G62" s="10">
        <v>5835</v>
      </c>
    </row>
    <row r="63" spans="1:7" ht="15" customHeight="1">
      <c r="A63" s="7" t="s">
        <v>334</v>
      </c>
      <c r="B63" s="5">
        <v>5217</v>
      </c>
      <c r="C63" s="5">
        <v>8747906</v>
      </c>
      <c r="D63" s="5">
        <v>55</v>
      </c>
      <c r="E63" s="5">
        <v>477971448</v>
      </c>
      <c r="F63" s="5">
        <v>28678284</v>
      </c>
      <c r="G63" s="5">
        <v>5497</v>
      </c>
    </row>
    <row r="64" spans="1:7" ht="15" customHeight="1">
      <c r="A64" s="2" t="s">
        <v>343</v>
      </c>
      <c r="B64" s="5"/>
      <c r="D64" s="5"/>
      <c r="E64" s="5"/>
      <c r="F64" s="5"/>
      <c r="G64" s="5"/>
    </row>
    <row r="65" spans="1:7" ht="15" customHeight="1">
      <c r="A65" s="1" t="s">
        <v>709</v>
      </c>
      <c r="B65" s="5">
        <v>1454</v>
      </c>
      <c r="C65" s="5">
        <v>2318139</v>
      </c>
      <c r="D65" s="5">
        <v>74</v>
      </c>
      <c r="E65" s="5">
        <v>171542286</v>
      </c>
      <c r="F65" s="5">
        <v>10292537</v>
      </c>
      <c r="G65" s="5">
        <v>7079</v>
      </c>
    </row>
    <row r="66" spans="1:7" ht="15" customHeight="1">
      <c r="A66" s="1" t="s">
        <v>438</v>
      </c>
      <c r="B66" s="5">
        <v>1252</v>
      </c>
      <c r="C66" s="5">
        <v>1645338</v>
      </c>
      <c r="D66" s="5">
        <v>128</v>
      </c>
      <c r="E66" s="5">
        <v>210603264</v>
      </c>
      <c r="F66" s="5">
        <v>12636196</v>
      </c>
      <c r="G66" s="5">
        <v>10093</v>
      </c>
    </row>
    <row r="67" spans="1:7" ht="15" customHeight="1">
      <c r="A67" s="9" t="s">
        <v>364</v>
      </c>
      <c r="B67" s="10">
        <v>1499</v>
      </c>
      <c r="C67" s="10">
        <v>1399366</v>
      </c>
      <c r="D67" s="10">
        <v>183</v>
      </c>
      <c r="E67" s="10">
        <v>256083978</v>
      </c>
      <c r="F67" s="10">
        <v>15365039</v>
      </c>
      <c r="G67" s="10">
        <v>10250</v>
      </c>
    </row>
    <row r="68" spans="1:7" ht="15" customHeight="1">
      <c r="A68" s="7" t="s">
        <v>334</v>
      </c>
      <c r="B68" s="5">
        <v>4205</v>
      </c>
      <c r="C68" s="5">
        <v>5362843</v>
      </c>
      <c r="D68" s="5">
        <v>119</v>
      </c>
      <c r="E68" s="5">
        <v>638229528</v>
      </c>
      <c r="F68" s="5">
        <v>38293772</v>
      </c>
      <c r="G68" s="5">
        <v>9107</v>
      </c>
    </row>
    <row r="69" spans="1:7" ht="15" customHeight="1">
      <c r="A69" s="2" t="s">
        <v>928</v>
      </c>
      <c r="B69" s="5"/>
      <c r="D69" s="5"/>
      <c r="E69" s="5"/>
      <c r="F69" s="5"/>
      <c r="G69" s="5"/>
    </row>
    <row r="70" spans="1:7" ht="15" customHeight="1">
      <c r="A70" s="1" t="s">
        <v>365</v>
      </c>
      <c r="B70" s="5">
        <v>52</v>
      </c>
      <c r="C70" s="5">
        <v>231120</v>
      </c>
      <c r="D70" s="5">
        <v>36</v>
      </c>
      <c r="E70" s="5">
        <v>8320320</v>
      </c>
      <c r="F70" s="5">
        <v>499219</v>
      </c>
      <c r="G70" s="5">
        <v>9600</v>
      </c>
    </row>
    <row r="71" spans="1:7" ht="15" customHeight="1">
      <c r="A71" s="1" t="s">
        <v>629</v>
      </c>
      <c r="B71" s="5">
        <v>1182</v>
      </c>
      <c r="C71" s="5">
        <v>1275861</v>
      </c>
      <c r="D71" s="5">
        <v>150</v>
      </c>
      <c r="E71" s="5">
        <v>191379150</v>
      </c>
      <c r="F71" s="5">
        <v>11482749</v>
      </c>
      <c r="G71" s="5">
        <v>9715</v>
      </c>
    </row>
    <row r="72" spans="1:7" ht="15" customHeight="1">
      <c r="A72" s="1" t="s">
        <v>257</v>
      </c>
      <c r="B72" s="5">
        <v>3715</v>
      </c>
      <c r="C72" s="5">
        <v>1673953</v>
      </c>
      <c r="D72" s="5">
        <v>84</v>
      </c>
      <c r="E72" s="5">
        <v>140612052</v>
      </c>
      <c r="F72" s="5">
        <v>8436723</v>
      </c>
      <c r="G72" s="5">
        <v>2271</v>
      </c>
    </row>
    <row r="73" spans="1:7" ht="15" customHeight="1">
      <c r="A73" s="1" t="s">
        <v>101</v>
      </c>
      <c r="B73" s="5">
        <v>2607</v>
      </c>
      <c r="C73" s="5">
        <v>1926965</v>
      </c>
      <c r="D73" s="5">
        <v>158</v>
      </c>
      <c r="E73" s="5">
        <v>304460470</v>
      </c>
      <c r="F73" s="5">
        <v>18267629</v>
      </c>
      <c r="G73" s="5">
        <v>7007</v>
      </c>
    </row>
    <row r="74" spans="1:7" ht="15" customHeight="1">
      <c r="A74" s="1" t="s">
        <v>1096</v>
      </c>
      <c r="B74" s="5">
        <v>2169</v>
      </c>
      <c r="C74" s="5">
        <v>2091676</v>
      </c>
      <c r="D74" s="5">
        <v>127</v>
      </c>
      <c r="E74" s="5">
        <v>265642852</v>
      </c>
      <c r="F74" s="5">
        <v>15938570</v>
      </c>
      <c r="G74" s="5">
        <v>7348</v>
      </c>
    </row>
    <row r="75" spans="1:7" ht="15" customHeight="1">
      <c r="A75" s="9" t="s">
        <v>501</v>
      </c>
      <c r="B75" s="10">
        <v>3217</v>
      </c>
      <c r="C75" s="10">
        <v>2635232</v>
      </c>
      <c r="D75" s="10">
        <v>154</v>
      </c>
      <c r="E75" s="10">
        <v>405825728</v>
      </c>
      <c r="F75" s="10">
        <v>24349543</v>
      </c>
      <c r="G75" s="10">
        <v>7569</v>
      </c>
    </row>
    <row r="76" spans="1:7" ht="15" customHeight="1">
      <c r="A76" s="15" t="s">
        <v>334</v>
      </c>
      <c r="B76" s="17">
        <v>12942</v>
      </c>
      <c r="C76" s="17">
        <v>9834807</v>
      </c>
      <c r="D76" s="17">
        <v>134</v>
      </c>
      <c r="E76" s="17">
        <v>1316240572</v>
      </c>
      <c r="F76" s="17">
        <v>78974433</v>
      </c>
      <c r="G76" s="17">
        <v>6102</v>
      </c>
    </row>
    <row r="77" spans="1:7" ht="15" customHeight="1">
      <c r="A77" s="45" t="s">
        <v>842</v>
      </c>
      <c r="B77" s="48">
        <v>52764</v>
      </c>
      <c r="C77" s="48">
        <v>68338892</v>
      </c>
      <c r="D77" s="48">
        <v>78</v>
      </c>
      <c r="E77" s="48">
        <v>5305106668</v>
      </c>
      <c r="F77" s="48">
        <v>318306399</v>
      </c>
      <c r="G77" s="48">
        <v>6033</v>
      </c>
    </row>
    <row r="78" spans="1:7" ht="15" customHeight="1">
      <c r="A78" s="2" t="s">
        <v>555</v>
      </c>
      <c r="B78" s="5"/>
      <c r="D78" s="5"/>
      <c r="E78" s="5"/>
      <c r="F78" s="5"/>
      <c r="G78" s="5"/>
    </row>
    <row r="79" spans="1:7" ht="15" customHeight="1">
      <c r="A79" s="1" t="s">
        <v>534</v>
      </c>
      <c r="B79" s="5">
        <v>431</v>
      </c>
      <c r="C79" s="5">
        <v>418003</v>
      </c>
      <c r="D79" s="5">
        <v>71</v>
      </c>
      <c r="E79" s="5">
        <v>29678213</v>
      </c>
      <c r="F79" s="5">
        <v>1780693</v>
      </c>
      <c r="G79" s="5">
        <v>4132</v>
      </c>
    </row>
    <row r="80" spans="1:7" ht="15" customHeight="1">
      <c r="A80" s="1" t="s">
        <v>535</v>
      </c>
      <c r="B80" s="5">
        <v>154</v>
      </c>
      <c r="C80" s="5">
        <v>260765</v>
      </c>
      <c r="D80" s="5">
        <v>39</v>
      </c>
      <c r="E80" s="5">
        <v>10169835</v>
      </c>
      <c r="F80" s="5">
        <v>610190</v>
      </c>
      <c r="G80" s="5">
        <v>3962</v>
      </c>
    </row>
    <row r="81" spans="1:7" ht="15" customHeight="1">
      <c r="A81" s="1" t="s">
        <v>975</v>
      </c>
      <c r="B81" s="5">
        <v>114</v>
      </c>
      <c r="C81" s="5">
        <v>182437</v>
      </c>
      <c r="D81" s="5">
        <v>30</v>
      </c>
      <c r="E81" s="5">
        <v>5473110</v>
      </c>
      <c r="F81" s="5">
        <v>328387</v>
      </c>
      <c r="G81" s="5">
        <v>2881</v>
      </c>
    </row>
    <row r="82" spans="1:7" ht="15" customHeight="1">
      <c r="A82" s="9" t="s">
        <v>520</v>
      </c>
      <c r="B82" s="10">
        <v>38</v>
      </c>
      <c r="C82" s="10">
        <v>46435</v>
      </c>
      <c r="D82" s="10">
        <v>33</v>
      </c>
      <c r="E82" s="10">
        <v>1532355</v>
      </c>
      <c r="F82" s="10">
        <v>91941</v>
      </c>
      <c r="G82" s="10">
        <v>2420</v>
      </c>
    </row>
    <row r="83" spans="1:7" ht="15" customHeight="1">
      <c r="A83" s="7" t="s">
        <v>334</v>
      </c>
      <c r="B83" s="5">
        <v>737</v>
      </c>
      <c r="C83" s="5">
        <v>907640</v>
      </c>
      <c r="D83" s="5">
        <v>52</v>
      </c>
      <c r="E83" s="5">
        <v>46853513</v>
      </c>
      <c r="F83" s="5">
        <v>2811211</v>
      </c>
      <c r="G83" s="5">
        <v>3814</v>
      </c>
    </row>
    <row r="84" spans="1:7" ht="15" customHeight="1">
      <c r="A84" s="2" t="s">
        <v>922</v>
      </c>
      <c r="B84" s="5"/>
      <c r="D84" s="5"/>
      <c r="E84" s="5"/>
      <c r="F84" s="5"/>
      <c r="G84" s="5"/>
    </row>
    <row r="85" spans="1:7" ht="15" customHeight="1">
      <c r="A85" s="1" t="s">
        <v>946</v>
      </c>
      <c r="B85" s="5">
        <v>1131</v>
      </c>
      <c r="C85" s="5">
        <v>578693</v>
      </c>
      <c r="D85" s="3">
        <v>137.80000000000001</v>
      </c>
      <c r="E85" s="5">
        <v>79743895</v>
      </c>
      <c r="F85" s="5">
        <v>4784634</v>
      </c>
      <c r="G85" s="5">
        <v>4230</v>
      </c>
    </row>
    <row r="86" spans="1:7" ht="15" customHeight="1">
      <c r="A86" s="1" t="s">
        <v>783</v>
      </c>
      <c r="B86" s="5">
        <v>696</v>
      </c>
      <c r="C86" s="5">
        <v>392120</v>
      </c>
      <c r="D86" s="3">
        <v>138.13999999999999</v>
      </c>
      <c r="E86" s="5">
        <v>54167457</v>
      </c>
      <c r="F86" s="5">
        <v>3250048</v>
      </c>
      <c r="G86" s="5">
        <v>4670</v>
      </c>
    </row>
    <row r="87" spans="1:7" ht="15" customHeight="1">
      <c r="A87" s="1" t="s">
        <v>784</v>
      </c>
      <c r="B87" s="5">
        <v>433</v>
      </c>
      <c r="C87" s="5">
        <v>267173</v>
      </c>
      <c r="D87" s="3">
        <v>128.97999999999999</v>
      </c>
      <c r="E87" s="5">
        <v>34459974</v>
      </c>
      <c r="F87" s="5">
        <v>2067598</v>
      </c>
      <c r="G87" s="5">
        <v>4775</v>
      </c>
    </row>
    <row r="88" spans="1:7" ht="15" customHeight="1">
      <c r="A88" s="1" t="s">
        <v>929</v>
      </c>
      <c r="B88" s="5">
        <v>189</v>
      </c>
      <c r="C88" s="5">
        <v>144785</v>
      </c>
      <c r="D88" s="3">
        <v>80.540000000000006</v>
      </c>
      <c r="E88" s="5">
        <v>11660983</v>
      </c>
      <c r="F88" s="5">
        <v>699659</v>
      </c>
      <c r="G88" s="5">
        <v>3702</v>
      </c>
    </row>
    <row r="89" spans="1:7" ht="15" customHeight="1">
      <c r="A89" s="1" t="s">
        <v>807</v>
      </c>
      <c r="B89" s="5">
        <v>438</v>
      </c>
      <c r="C89" s="5">
        <v>569254</v>
      </c>
      <c r="D89" s="3">
        <v>131.46</v>
      </c>
      <c r="E89" s="5">
        <v>74834131</v>
      </c>
      <c r="F89" s="5">
        <v>4490047</v>
      </c>
      <c r="G89" s="5">
        <v>10251</v>
      </c>
    </row>
    <row r="90" spans="1:7" ht="15" customHeight="1">
      <c r="A90" s="1" t="s">
        <v>808</v>
      </c>
      <c r="B90" s="5">
        <v>465</v>
      </c>
      <c r="C90" s="5">
        <v>322591</v>
      </c>
      <c r="D90" s="3">
        <v>103.64</v>
      </c>
      <c r="E90" s="5">
        <v>33433330</v>
      </c>
      <c r="F90" s="5">
        <v>2006000</v>
      </c>
      <c r="G90" s="5">
        <v>4314</v>
      </c>
    </row>
    <row r="91" spans="1:7" ht="15" customHeight="1">
      <c r="A91" s="1" t="s">
        <v>797</v>
      </c>
      <c r="B91" s="5">
        <v>633</v>
      </c>
      <c r="C91" s="5">
        <v>316074</v>
      </c>
      <c r="D91" s="3">
        <v>119.25</v>
      </c>
      <c r="E91" s="5">
        <v>37691824</v>
      </c>
      <c r="F91" s="5">
        <v>2261510</v>
      </c>
      <c r="G91" s="5">
        <v>3573</v>
      </c>
    </row>
    <row r="92" spans="1:7" ht="15" customHeight="1">
      <c r="A92" s="1" t="s">
        <v>796</v>
      </c>
      <c r="B92" s="5">
        <v>339</v>
      </c>
      <c r="C92" s="5">
        <v>258204</v>
      </c>
      <c r="D92" s="3">
        <v>93.97</v>
      </c>
      <c r="E92" s="5">
        <v>24263430</v>
      </c>
      <c r="F92" s="5">
        <v>1455806</v>
      </c>
      <c r="G92" s="5">
        <v>4294</v>
      </c>
    </row>
    <row r="93" spans="1:7" ht="15" customHeight="1">
      <c r="A93" s="1" t="s">
        <v>688</v>
      </c>
      <c r="B93" s="5">
        <v>296</v>
      </c>
      <c r="C93" s="5">
        <v>202106</v>
      </c>
      <c r="D93" s="3">
        <v>121.2</v>
      </c>
      <c r="E93" s="5">
        <v>24495246</v>
      </c>
      <c r="F93" s="5">
        <v>1469715</v>
      </c>
      <c r="G93" s="5">
        <v>4965</v>
      </c>
    </row>
    <row r="94" spans="1:7" ht="15" customHeight="1">
      <c r="A94" s="9" t="s">
        <v>635</v>
      </c>
      <c r="B94" s="10">
        <v>329</v>
      </c>
      <c r="C94" s="10">
        <v>365838</v>
      </c>
      <c r="D94" s="11">
        <v>80.930000000000007</v>
      </c>
      <c r="E94" s="10">
        <v>29607269</v>
      </c>
      <c r="F94" s="10">
        <v>1776436</v>
      </c>
      <c r="G94" s="10">
        <v>5400</v>
      </c>
    </row>
    <row r="95" spans="1:7" ht="15" customHeight="1">
      <c r="A95" s="14" t="s">
        <v>334</v>
      </c>
      <c r="B95" s="17">
        <v>4949</v>
      </c>
      <c r="C95" s="17">
        <v>3416838</v>
      </c>
      <c r="D95" s="17">
        <v>118</v>
      </c>
      <c r="E95" s="17">
        <v>404357539</v>
      </c>
      <c r="F95" s="17">
        <v>24261453</v>
      </c>
      <c r="G95" s="17">
        <v>4902</v>
      </c>
    </row>
    <row r="96" spans="1:7" ht="15" customHeight="1">
      <c r="A96" s="7" t="s">
        <v>843</v>
      </c>
      <c r="B96" s="5">
        <v>58450</v>
      </c>
      <c r="C96" s="5">
        <v>72663370</v>
      </c>
      <c r="D96" s="5">
        <v>79</v>
      </c>
      <c r="E96" s="5">
        <v>5756317720</v>
      </c>
      <c r="F96" s="5">
        <v>345379063</v>
      </c>
      <c r="G96" s="5">
        <v>5909</v>
      </c>
    </row>
    <row r="97" spans="1:7" ht="15" customHeight="1">
      <c r="A97" s="2" t="s">
        <v>241</v>
      </c>
      <c r="B97" s="5"/>
      <c r="D97" s="5"/>
      <c r="E97" s="5"/>
      <c r="F97" s="5"/>
      <c r="G97" s="5"/>
    </row>
    <row r="98" spans="1:7" ht="15" customHeight="1">
      <c r="A98" s="1" t="s">
        <v>491</v>
      </c>
      <c r="B98" s="5">
        <v>58</v>
      </c>
      <c r="C98" s="5">
        <v>180023</v>
      </c>
      <c r="D98" s="5">
        <v>21</v>
      </c>
      <c r="E98" s="5">
        <v>3780483</v>
      </c>
      <c r="F98" s="5">
        <v>226828</v>
      </c>
      <c r="G98" s="5">
        <v>3911</v>
      </c>
    </row>
    <row r="99" spans="1:7" ht="15" customHeight="1">
      <c r="B99" s="5">
        <v>202</v>
      </c>
      <c r="C99" s="5">
        <v>386</v>
      </c>
      <c r="D99" s="5">
        <v>166.667</v>
      </c>
      <c r="E99" s="5">
        <v>64420000</v>
      </c>
      <c r="F99" s="5">
        <v>3865200</v>
      </c>
      <c r="G99" s="5">
        <v>19135</v>
      </c>
    </row>
    <row r="100" spans="1:7" ht="15" customHeight="1">
      <c r="A100" s="1" t="s">
        <v>407</v>
      </c>
      <c r="B100" s="5">
        <v>87</v>
      </c>
      <c r="C100" s="5">
        <v>212821</v>
      </c>
      <c r="D100" s="5">
        <v>21</v>
      </c>
      <c r="E100" s="5">
        <v>4469241</v>
      </c>
      <c r="F100" s="5">
        <v>268154</v>
      </c>
      <c r="G100" s="5">
        <v>3082</v>
      </c>
    </row>
    <row r="101" spans="1:7" ht="15" customHeight="1">
      <c r="A101" s="1" t="s">
        <v>1102</v>
      </c>
      <c r="B101" s="5">
        <v>307</v>
      </c>
      <c r="C101" s="5">
        <v>528504</v>
      </c>
      <c r="D101" s="5">
        <v>58</v>
      </c>
      <c r="E101" s="5">
        <v>30653232</v>
      </c>
      <c r="F101" s="5">
        <v>1839194</v>
      </c>
      <c r="G101" s="5">
        <v>5991</v>
      </c>
    </row>
    <row r="102" spans="1:7" ht="15" customHeight="1">
      <c r="A102" s="1" t="s">
        <v>1037</v>
      </c>
      <c r="B102" s="5">
        <v>364</v>
      </c>
      <c r="C102" s="5">
        <v>443870</v>
      </c>
      <c r="D102" s="5">
        <v>114</v>
      </c>
      <c r="E102" s="5">
        <v>50601180</v>
      </c>
      <c r="F102" s="5">
        <v>3036071</v>
      </c>
      <c r="G102" s="5">
        <v>8341</v>
      </c>
    </row>
    <row r="103" spans="1:7" ht="15" customHeight="1">
      <c r="A103" s="1" t="s">
        <v>1038</v>
      </c>
      <c r="B103" s="5">
        <v>166</v>
      </c>
      <c r="C103" s="5">
        <v>622287</v>
      </c>
      <c r="D103" s="5">
        <v>20</v>
      </c>
      <c r="E103" s="5">
        <v>12445740</v>
      </c>
      <c r="F103" s="5">
        <v>746744</v>
      </c>
      <c r="G103" s="5">
        <v>4498</v>
      </c>
    </row>
    <row r="104" spans="1:7" ht="15" customHeight="1">
      <c r="A104" s="1" t="s">
        <v>716</v>
      </c>
      <c r="B104" s="5">
        <v>47</v>
      </c>
      <c r="C104" s="5">
        <v>78601</v>
      </c>
      <c r="D104" s="5">
        <v>47</v>
      </c>
      <c r="E104" s="5">
        <v>3694247</v>
      </c>
      <c r="F104" s="5">
        <v>221654</v>
      </c>
      <c r="G104" s="5">
        <v>4716</v>
      </c>
    </row>
    <row r="105" spans="1:7" ht="15" customHeight="1">
      <c r="A105" s="14" t="s">
        <v>334</v>
      </c>
      <c r="B105" s="17">
        <v>1231</v>
      </c>
      <c r="C105" s="17">
        <v>2066492</v>
      </c>
      <c r="D105" s="17">
        <v>82</v>
      </c>
      <c r="E105" s="17">
        <v>170064123</v>
      </c>
      <c r="F105" s="17">
        <v>10203845</v>
      </c>
      <c r="G105" s="17">
        <v>8289</v>
      </c>
    </row>
    <row r="106" spans="1:7" ht="15" customHeight="1">
      <c r="A106" s="7" t="s">
        <v>372</v>
      </c>
      <c r="B106" s="5">
        <v>59681</v>
      </c>
      <c r="C106" s="5">
        <v>74729862</v>
      </c>
      <c r="D106" s="5">
        <v>79</v>
      </c>
      <c r="E106" s="5">
        <v>5926381843</v>
      </c>
      <c r="F106" s="5">
        <v>355582908</v>
      </c>
      <c r="G106" s="5">
        <v>5958</v>
      </c>
    </row>
    <row r="107" spans="1:7">
      <c r="B107" s="5"/>
      <c r="D107" s="5"/>
      <c r="E107" s="5"/>
      <c r="F107" s="5"/>
      <c r="G107" s="5"/>
    </row>
    <row r="108" spans="1:7">
      <c r="A108" s="1" t="s">
        <v>551</v>
      </c>
      <c r="B108" s="5"/>
      <c r="D108" s="5"/>
      <c r="E108" s="5"/>
      <c r="F108" s="5"/>
      <c r="G108" s="5"/>
    </row>
    <row r="109" spans="1:7">
      <c r="A109" s="1" t="s">
        <v>543</v>
      </c>
    </row>
    <row r="110" spans="1:7">
      <c r="A110" s="1" t="s">
        <v>952</v>
      </c>
    </row>
    <row r="111" spans="1:7">
      <c r="A111" s="1" t="s">
        <v>350</v>
      </c>
    </row>
    <row r="112" spans="1:7">
      <c r="A112" s="1" t="s">
        <v>936</v>
      </c>
    </row>
  </sheetData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/>
  </sheetViews>
  <sheetFormatPr baseColWidth="10" defaultColWidth="12.6640625" defaultRowHeight="12" customHeight="1" x14ac:dyDescent="0"/>
  <cols>
    <col min="1" max="1" width="31.1640625" style="40" customWidth="1"/>
    <col min="2" max="22" width="16.6640625" style="40" customWidth="1"/>
    <col min="23" max="23" width="14.6640625" style="40" customWidth="1"/>
    <col min="24" max="16384" width="12.6640625" style="40"/>
  </cols>
  <sheetData>
    <row r="1" spans="1:24" ht="15" customHeight="1">
      <c r="B1" s="40" t="s">
        <v>531</v>
      </c>
    </row>
    <row r="2" spans="1:24" ht="15" customHeight="1"/>
    <row r="3" spans="1:24" ht="15" customHeight="1">
      <c r="B3" s="174" t="s">
        <v>1192</v>
      </c>
    </row>
    <row r="4" spans="1:24" ht="15" customHeight="1">
      <c r="B4" s="467" t="s">
        <v>105</v>
      </c>
    </row>
    <row r="5" spans="1:24" ht="15" customHeight="1" thickBot="1"/>
    <row r="6" spans="1:24" ht="15" customHeight="1" thickBot="1">
      <c r="B6" s="468" t="s">
        <v>938</v>
      </c>
      <c r="C6" s="469"/>
      <c r="D6" s="470"/>
      <c r="E6" s="468" t="s">
        <v>935</v>
      </c>
      <c r="F6" s="469"/>
      <c r="G6" s="470"/>
      <c r="H6" s="468" t="s">
        <v>939</v>
      </c>
      <c r="I6" s="469"/>
      <c r="J6" s="470"/>
      <c r="K6" s="468" t="s">
        <v>1204</v>
      </c>
      <c r="L6" s="469"/>
      <c r="M6" s="470"/>
      <c r="N6" s="468" t="s">
        <v>1205</v>
      </c>
      <c r="O6" s="469"/>
      <c r="P6" s="470"/>
      <c r="Q6" s="468" t="s">
        <v>318</v>
      </c>
      <c r="R6" s="469"/>
      <c r="S6" s="469"/>
      <c r="T6" s="471" t="s">
        <v>979</v>
      </c>
      <c r="U6" s="472"/>
      <c r="V6" s="473"/>
    </row>
    <row r="7" spans="1:24" ht="15" customHeight="1">
      <c r="B7" s="474" t="s">
        <v>1047</v>
      </c>
      <c r="C7" s="474" t="s">
        <v>1241</v>
      </c>
      <c r="D7" s="474" t="s">
        <v>714</v>
      </c>
      <c r="E7" s="474" t="s">
        <v>1047</v>
      </c>
      <c r="F7" s="474" t="s">
        <v>1241</v>
      </c>
      <c r="G7" s="474" t="s">
        <v>714</v>
      </c>
      <c r="H7" s="474" t="s">
        <v>1047</v>
      </c>
      <c r="I7" s="474" t="s">
        <v>1241</v>
      </c>
      <c r="J7" s="474" t="s">
        <v>714</v>
      </c>
      <c r="K7" s="474" t="s">
        <v>1047</v>
      </c>
      <c r="L7" s="474" t="s">
        <v>1241</v>
      </c>
      <c r="M7" s="474" t="s">
        <v>714</v>
      </c>
      <c r="N7" s="474" t="s">
        <v>1047</v>
      </c>
      <c r="O7" s="474" t="s">
        <v>1241</v>
      </c>
      <c r="P7" s="474" t="s">
        <v>714</v>
      </c>
      <c r="Q7" s="474" t="s">
        <v>1047</v>
      </c>
      <c r="R7" s="474" t="s">
        <v>1241</v>
      </c>
      <c r="S7" s="474" t="s">
        <v>714</v>
      </c>
      <c r="T7" s="474" t="s">
        <v>1047</v>
      </c>
      <c r="U7" s="474" t="s">
        <v>1241</v>
      </c>
      <c r="V7" s="474" t="s">
        <v>714</v>
      </c>
    </row>
    <row r="8" spans="1:24" ht="15" customHeight="1">
      <c r="B8" s="475" t="s">
        <v>337</v>
      </c>
      <c r="C8" s="475" t="s">
        <v>338</v>
      </c>
      <c r="D8" s="475" t="s">
        <v>1267</v>
      </c>
      <c r="E8" s="475" t="s">
        <v>1208</v>
      </c>
      <c r="F8" s="475" t="s">
        <v>684</v>
      </c>
      <c r="G8" s="475" t="s">
        <v>948</v>
      </c>
      <c r="H8" s="475" t="s">
        <v>943</v>
      </c>
      <c r="I8" s="475" t="s">
        <v>406</v>
      </c>
      <c r="J8" s="475" t="s">
        <v>304</v>
      </c>
      <c r="K8" s="475" t="s">
        <v>945</v>
      </c>
      <c r="L8" s="476" t="s">
        <v>185</v>
      </c>
      <c r="M8" s="476" t="s">
        <v>186</v>
      </c>
      <c r="N8" s="476" t="s">
        <v>187</v>
      </c>
      <c r="O8" s="476" t="s">
        <v>188</v>
      </c>
      <c r="P8" s="476" t="s">
        <v>339</v>
      </c>
      <c r="Q8" s="476" t="s">
        <v>340</v>
      </c>
      <c r="R8" s="476" t="s">
        <v>341</v>
      </c>
      <c r="S8" s="476" t="s">
        <v>342</v>
      </c>
      <c r="T8" s="476" t="s">
        <v>702</v>
      </c>
      <c r="U8" s="476" t="s">
        <v>578</v>
      </c>
      <c r="V8" s="476" t="s">
        <v>579</v>
      </c>
    </row>
    <row r="9" spans="1:24" ht="15" customHeight="1">
      <c r="A9" s="477" t="s">
        <v>599</v>
      </c>
      <c r="B9" s="478">
        <v>24004</v>
      </c>
      <c r="C9" s="478">
        <v>25318712</v>
      </c>
      <c r="D9" s="478">
        <v>1055</v>
      </c>
      <c r="E9" s="478">
        <v>20380</v>
      </c>
      <c r="F9" s="478">
        <v>48326241</v>
      </c>
      <c r="G9" s="478">
        <v>2371</v>
      </c>
      <c r="H9" s="478">
        <v>8375</v>
      </c>
      <c r="I9" s="478">
        <v>44338975</v>
      </c>
      <c r="J9" s="478">
        <v>5294</v>
      </c>
      <c r="K9" s="478">
        <v>4148</v>
      </c>
      <c r="L9" s="478">
        <v>43423894</v>
      </c>
      <c r="M9" s="478">
        <v>10459</v>
      </c>
      <c r="N9" s="478">
        <v>2072</v>
      </c>
      <c r="O9" s="478">
        <v>46720487</v>
      </c>
      <c r="P9" s="478">
        <v>22548</v>
      </c>
      <c r="Q9" s="478">
        <v>703</v>
      </c>
      <c r="R9" s="478">
        <v>77906402</v>
      </c>
      <c r="S9" s="478">
        <v>110820</v>
      </c>
      <c r="T9" s="478">
        <v>59682</v>
      </c>
      <c r="U9" s="478">
        <v>286034711</v>
      </c>
      <c r="V9" s="478">
        <v>4794</v>
      </c>
      <c r="W9" s="478" t="s">
        <v>151</v>
      </c>
      <c r="X9" s="40" t="s">
        <v>402</v>
      </c>
    </row>
    <row r="10" spans="1:24" ht="15" customHeight="1">
      <c r="A10" s="477" t="s">
        <v>890</v>
      </c>
      <c r="B10" s="478">
        <v>26958</v>
      </c>
      <c r="C10" s="478">
        <v>29742687</v>
      </c>
      <c r="D10" s="478">
        <v>1103</v>
      </c>
      <c r="E10" s="478">
        <v>18265</v>
      </c>
      <c r="F10" s="478">
        <v>45102148</v>
      </c>
      <c r="G10" s="478">
        <v>2469</v>
      </c>
      <c r="H10" s="478">
        <v>7350</v>
      </c>
      <c r="I10" s="478">
        <v>40389667</v>
      </c>
      <c r="J10" s="478">
        <v>5495</v>
      </c>
      <c r="K10" s="478">
        <v>3556</v>
      </c>
      <c r="L10" s="478">
        <v>38355617</v>
      </c>
      <c r="M10" s="478">
        <v>10786</v>
      </c>
      <c r="N10" s="478">
        <v>1375</v>
      </c>
      <c r="O10" s="478">
        <v>31591709</v>
      </c>
      <c r="P10" s="478">
        <v>22976</v>
      </c>
      <c r="Q10" s="478">
        <v>360</v>
      </c>
      <c r="R10" s="478">
        <v>24542188</v>
      </c>
      <c r="S10" s="478">
        <v>68173</v>
      </c>
      <c r="T10" s="478">
        <v>57864</v>
      </c>
      <c r="U10" s="478">
        <v>209724016</v>
      </c>
      <c r="V10" s="478">
        <v>3624</v>
      </c>
    </row>
    <row r="11" spans="1:24" ht="15" customHeight="1">
      <c r="A11" s="477" t="s">
        <v>369</v>
      </c>
      <c r="B11" s="478">
        <v>37179</v>
      </c>
      <c r="C11" s="478">
        <v>55726489</v>
      </c>
      <c r="D11" s="478">
        <v>1499</v>
      </c>
      <c r="E11" s="478">
        <v>28028</v>
      </c>
      <c r="F11" s="478">
        <v>90416475</v>
      </c>
      <c r="G11" s="478">
        <v>3326</v>
      </c>
      <c r="H11" s="478">
        <v>9937</v>
      </c>
      <c r="I11" s="478">
        <v>70655841</v>
      </c>
      <c r="J11" s="478">
        <v>7110</v>
      </c>
      <c r="K11" s="478">
        <v>4668</v>
      </c>
      <c r="L11" s="478">
        <v>65789692</v>
      </c>
      <c r="M11" s="478">
        <v>14094</v>
      </c>
      <c r="N11" s="478">
        <v>2383</v>
      </c>
      <c r="O11" s="478">
        <v>72942571</v>
      </c>
      <c r="P11" s="478">
        <v>30610</v>
      </c>
      <c r="Q11" s="478">
        <v>1384</v>
      </c>
      <c r="R11" s="478">
        <v>290857601</v>
      </c>
      <c r="S11" s="478">
        <v>210157</v>
      </c>
      <c r="T11" s="478">
        <v>83579</v>
      </c>
      <c r="U11" s="478">
        <v>646388669</v>
      </c>
      <c r="V11" s="478">
        <v>7734</v>
      </c>
      <c r="W11" s="40" t="s">
        <v>144</v>
      </c>
    </row>
    <row r="12" spans="1:24" ht="15" customHeight="1">
      <c r="A12" s="477" t="s">
        <v>170</v>
      </c>
      <c r="B12" s="478">
        <v>27321</v>
      </c>
      <c r="C12" s="478">
        <v>39314900</v>
      </c>
      <c r="D12" s="478">
        <v>1439</v>
      </c>
      <c r="E12" s="478">
        <v>18172</v>
      </c>
      <c r="F12" s="478">
        <v>51625626</v>
      </c>
      <c r="G12" s="478">
        <v>2841</v>
      </c>
      <c r="H12" s="478">
        <v>5713</v>
      </c>
      <c r="I12" s="478">
        <v>35343698</v>
      </c>
      <c r="J12" s="478">
        <v>6187</v>
      </c>
      <c r="K12" s="478">
        <v>2570</v>
      </c>
      <c r="L12" s="478">
        <v>30975376</v>
      </c>
      <c r="M12" s="478">
        <v>12053</v>
      </c>
      <c r="N12" s="478">
        <v>1128</v>
      </c>
      <c r="O12" s="478">
        <v>29386895</v>
      </c>
      <c r="P12" s="478">
        <v>26053</v>
      </c>
      <c r="Q12" s="478">
        <v>331</v>
      </c>
      <c r="R12" s="478">
        <v>52419866</v>
      </c>
      <c r="S12" s="478">
        <v>158403</v>
      </c>
      <c r="T12" s="478">
        <v>55235</v>
      </c>
      <c r="U12" s="478">
        <v>239066361</v>
      </c>
      <c r="V12" s="478">
        <v>4328</v>
      </c>
      <c r="W12" s="59" t="s">
        <v>947</v>
      </c>
    </row>
    <row r="13" spans="1:24" ht="15" customHeight="1">
      <c r="A13" s="479" t="s">
        <v>167</v>
      </c>
      <c r="B13" s="480">
        <v>105027</v>
      </c>
      <c r="C13" s="480">
        <v>167115021</v>
      </c>
      <c r="D13" s="480">
        <v>1591</v>
      </c>
      <c r="E13" s="480">
        <v>36086</v>
      </c>
      <c r="F13" s="480">
        <v>108063996</v>
      </c>
      <c r="G13" s="480">
        <v>2995</v>
      </c>
      <c r="H13" s="480">
        <v>5726</v>
      </c>
      <c r="I13" s="480">
        <v>38816575</v>
      </c>
      <c r="J13" s="480">
        <v>6779</v>
      </c>
      <c r="K13" s="480">
        <v>1131</v>
      </c>
      <c r="L13" s="480">
        <v>15178183</v>
      </c>
      <c r="M13" s="480">
        <v>13420</v>
      </c>
      <c r="N13" s="480">
        <v>307</v>
      </c>
      <c r="O13" s="480">
        <v>8631318</v>
      </c>
      <c r="P13" s="480">
        <v>28115</v>
      </c>
      <c r="Q13" s="480">
        <v>66</v>
      </c>
      <c r="R13" s="480">
        <v>4760627</v>
      </c>
      <c r="S13" s="480">
        <v>72131</v>
      </c>
      <c r="T13" s="480">
        <v>148343</v>
      </c>
      <c r="U13" s="480">
        <v>342565720</v>
      </c>
      <c r="V13" s="480">
        <v>2309</v>
      </c>
      <c r="W13" s="40" t="s">
        <v>554</v>
      </c>
    </row>
    <row r="14" spans="1:24" ht="15" customHeight="1">
      <c r="A14" s="58" t="s">
        <v>372</v>
      </c>
      <c r="B14" s="467">
        <v>220489</v>
      </c>
      <c r="C14" s="467">
        <v>317217809</v>
      </c>
      <c r="D14" s="467">
        <v>1439</v>
      </c>
      <c r="E14" s="467">
        <v>120931</v>
      </c>
      <c r="F14" s="467">
        <v>343534486</v>
      </c>
      <c r="G14" s="467">
        <v>2841</v>
      </c>
      <c r="H14" s="467">
        <v>37101</v>
      </c>
      <c r="I14" s="467">
        <v>229544756</v>
      </c>
      <c r="J14" s="467">
        <v>6187</v>
      </c>
      <c r="K14" s="467">
        <v>16073</v>
      </c>
      <c r="L14" s="467">
        <v>193722762</v>
      </c>
      <c r="M14" s="467">
        <v>12053</v>
      </c>
      <c r="N14" s="467">
        <v>7265</v>
      </c>
      <c r="O14" s="467">
        <v>189272980</v>
      </c>
      <c r="P14" s="467">
        <v>26053</v>
      </c>
      <c r="Q14" s="467">
        <v>2844</v>
      </c>
      <c r="R14" s="467">
        <v>450486684</v>
      </c>
      <c r="S14" s="467">
        <v>158403</v>
      </c>
      <c r="T14" s="467">
        <v>404703</v>
      </c>
      <c r="U14" s="467">
        <v>1723779477</v>
      </c>
      <c r="V14" s="467">
        <v>4259</v>
      </c>
    </row>
    <row r="15" spans="1:24" ht="15" customHeight="1">
      <c r="A15" s="58" t="s">
        <v>243</v>
      </c>
      <c r="B15" s="44">
        <v>54.481681628255785</v>
      </c>
      <c r="C15" s="44">
        <v>18.402458854660097</v>
      </c>
      <c r="D15" s="44"/>
      <c r="E15" s="44">
        <v>29.881419213596143</v>
      </c>
      <c r="F15" s="44">
        <v>19.929143523501875</v>
      </c>
      <c r="H15" s="44">
        <v>9.1674635473421251</v>
      </c>
      <c r="I15" s="44">
        <v>13.316364364628065</v>
      </c>
      <c r="K15" s="44">
        <v>3.9715544485709269</v>
      </c>
      <c r="L15" s="44">
        <v>11.238256667096866</v>
      </c>
      <c r="N15" s="44">
        <v>1.7951435991331914</v>
      </c>
      <c r="O15" s="44">
        <v>10.980115642715708</v>
      </c>
      <c r="Q15" s="44">
        <v>0.70273756310183022</v>
      </c>
      <c r="R15" s="44">
        <v>26.133660947397392</v>
      </c>
      <c r="T15" s="44">
        <v>100</v>
      </c>
    </row>
    <row r="16" spans="1:24" ht="15" customHeight="1"/>
    <row r="17" spans="1:1" ht="15" customHeight="1">
      <c r="A17" s="40" t="s">
        <v>1005</v>
      </c>
    </row>
    <row r="18" spans="1:1" ht="15" customHeight="1">
      <c r="A18" s="40" t="s">
        <v>951</v>
      </c>
    </row>
    <row r="19" spans="1:1" ht="15" customHeight="1">
      <c r="A19" s="40" t="s">
        <v>256</v>
      </c>
    </row>
    <row r="20" spans="1:1" ht="15" customHeight="1">
      <c r="A20" s="40" t="s">
        <v>118</v>
      </c>
    </row>
    <row r="21" spans="1:1" ht="15" customHeight="1">
      <c r="A21" s="40" t="s">
        <v>120</v>
      </c>
    </row>
    <row r="22" spans="1:1" ht="15" customHeight="1">
      <c r="A22" s="40" t="s">
        <v>1105</v>
      </c>
    </row>
    <row r="23" spans="1:1" ht="15" customHeight="1">
      <c r="A23" s="40" t="s">
        <v>617</v>
      </c>
    </row>
    <row r="24" spans="1:1" ht="15" customHeight="1">
      <c r="A24" s="40" t="s">
        <v>606</v>
      </c>
    </row>
    <row r="25" spans="1:1" ht="15" customHeight="1">
      <c r="A25" s="40" t="s">
        <v>315</v>
      </c>
    </row>
    <row r="26" spans="1:1" ht="15" customHeight="1">
      <c r="A26" s="40" t="s">
        <v>765</v>
      </c>
    </row>
    <row r="27" spans="1:1" ht="15" customHeight="1">
      <c r="A27" s="40" t="s">
        <v>1031</v>
      </c>
    </row>
    <row r="28" spans="1:1" ht="15" customHeight="1">
      <c r="A28" s="40" t="s">
        <v>630</v>
      </c>
    </row>
    <row r="29" spans="1:1" ht="15" customHeight="1">
      <c r="A29" s="40" t="s">
        <v>655</v>
      </c>
    </row>
    <row r="30" spans="1:1" ht="15" customHeight="1"/>
    <row r="31" spans="1:1" ht="15" customHeight="1"/>
    <row r="32" spans="1:1" ht="15" customHeight="1"/>
    <row r="33" ht="15" customHeight="1"/>
  </sheetData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/>
  </sheetViews>
  <sheetFormatPr baseColWidth="10" defaultRowHeight="15" x14ac:dyDescent="0"/>
  <cols>
    <col min="1" max="3" width="10.83203125" style="28"/>
    <col min="4" max="4" width="12.1640625" style="28" customWidth="1"/>
    <col min="5" max="6" width="10.83203125" style="28"/>
    <col min="7" max="7" width="14" style="28" customWidth="1"/>
    <col min="8" max="16384" width="10.83203125" style="28"/>
  </cols>
  <sheetData>
    <row r="3" spans="1:7">
      <c r="E3" s="28" t="s">
        <v>1071</v>
      </c>
    </row>
    <row r="4" spans="1:7">
      <c r="E4" s="28" t="s">
        <v>1178</v>
      </c>
    </row>
    <row r="5" spans="1:7">
      <c r="B5" s="37"/>
      <c r="C5" s="37"/>
      <c r="D5" s="37" t="s">
        <v>1069</v>
      </c>
      <c r="E5" s="37" t="s">
        <v>1179</v>
      </c>
      <c r="F5" s="37" t="s">
        <v>1177</v>
      </c>
      <c r="G5" s="37" t="s">
        <v>1183</v>
      </c>
    </row>
    <row r="6" spans="1:7">
      <c r="B6" s="37" t="s">
        <v>1181</v>
      </c>
      <c r="C6" s="37" t="s">
        <v>1182</v>
      </c>
      <c r="D6" s="37" t="s">
        <v>1070</v>
      </c>
      <c r="E6" s="37" t="s">
        <v>1180</v>
      </c>
      <c r="F6" s="37" t="s">
        <v>1256</v>
      </c>
      <c r="G6" s="37" t="s">
        <v>1184</v>
      </c>
    </row>
    <row r="7" spans="1:7">
      <c r="A7" s="37" t="s">
        <v>1137</v>
      </c>
      <c r="B7" s="28">
        <v>20000</v>
      </c>
      <c r="C7" s="28">
        <v>50000</v>
      </c>
      <c r="D7" s="28">
        <v>1156</v>
      </c>
      <c r="E7" s="28">
        <f>D7</f>
        <v>1156</v>
      </c>
      <c r="F7" s="116">
        <f>LN(B7)</f>
        <v>9.9034875525361272</v>
      </c>
      <c r="G7" s="259">
        <f>LN(E7)</f>
        <v>7.0527210492323231</v>
      </c>
    </row>
    <row r="8" spans="1:7">
      <c r="A8" s="37" t="s">
        <v>1138</v>
      </c>
      <c r="B8" s="28">
        <v>10000</v>
      </c>
      <c r="C8" s="28">
        <v>20000</v>
      </c>
      <c r="D8" s="28">
        <v>2830</v>
      </c>
      <c r="E8" s="28">
        <f>D8+E7</f>
        <v>3986</v>
      </c>
      <c r="F8" s="116">
        <f>LN(B8)</f>
        <v>9.2103403719761836</v>
      </c>
      <c r="G8" s="259">
        <f>LN(E8)</f>
        <v>8.2905435007727402</v>
      </c>
    </row>
    <row r="9" spans="1:7">
      <c r="A9" s="37" t="s">
        <v>1068</v>
      </c>
      <c r="B9" s="28">
        <v>5000</v>
      </c>
      <c r="C9" s="28">
        <v>10000</v>
      </c>
      <c r="D9" s="28">
        <v>5474</v>
      </c>
      <c r="E9" s="28">
        <f>D9+E8</f>
        <v>9460</v>
      </c>
      <c r="F9" s="116">
        <f>LN(B9)</f>
        <v>8.5171931914162382</v>
      </c>
      <c r="G9" s="259">
        <f>LN(E9)</f>
        <v>9.1548276620459248</v>
      </c>
    </row>
    <row r="10" spans="1:7">
      <c r="A10" s="37" t="s">
        <v>1066</v>
      </c>
      <c r="B10" s="28">
        <v>2000</v>
      </c>
      <c r="C10" s="28">
        <v>5000</v>
      </c>
      <c r="D10" s="28">
        <v>14388</v>
      </c>
      <c r="E10" s="28">
        <f>D10+E9</f>
        <v>23848</v>
      </c>
      <c r="F10" s="116">
        <f>LN(B10)</f>
        <v>7.6009024595420822</v>
      </c>
      <c r="G10" s="259">
        <f>LN(E10)</f>
        <v>10.079455635357908</v>
      </c>
    </row>
    <row r="11" spans="1:7">
      <c r="A11" s="37" t="s">
        <v>1067</v>
      </c>
      <c r="B11" s="28">
        <v>1000</v>
      </c>
      <c r="C11" s="28">
        <v>2000</v>
      </c>
      <c r="D11" s="28">
        <v>21964</v>
      </c>
      <c r="E11" s="28">
        <f>D11+E10</f>
        <v>45812</v>
      </c>
      <c r="F11" s="116">
        <f>LN(B11)</f>
        <v>6.9077552789821368</v>
      </c>
      <c r="G11" s="259">
        <f>LN(E11)</f>
        <v>10.732301344517607</v>
      </c>
    </row>
    <row r="13" spans="1:7">
      <c r="A13" s="28" t="s">
        <v>265</v>
      </c>
    </row>
  </sheetData>
  <phoneticPr fontId="5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/>
  </sheetViews>
  <sheetFormatPr baseColWidth="10" defaultRowHeight="15" x14ac:dyDescent="0"/>
  <cols>
    <col min="1" max="1" width="14.6640625" style="28" customWidth="1"/>
    <col min="2" max="2" width="36.83203125" style="28" customWidth="1"/>
    <col min="3" max="3" width="11" style="210" bestFit="1" customWidth="1"/>
    <col min="4" max="4" width="13.5" style="210" customWidth="1"/>
    <col min="5" max="5" width="14.5" style="116" customWidth="1"/>
    <col min="6" max="6" width="15.33203125" style="116" customWidth="1"/>
    <col min="7" max="7" width="11" style="116" bestFit="1" customWidth="1"/>
    <col min="8" max="12" width="10.83203125" style="28"/>
    <col min="13" max="13" width="17.5" style="28" customWidth="1"/>
    <col min="14" max="16384" width="10.83203125" style="28"/>
  </cols>
  <sheetData>
    <row r="1" spans="1:14" ht="17">
      <c r="B1" s="67" t="s">
        <v>853</v>
      </c>
    </row>
    <row r="3" spans="1:14" ht="17">
      <c r="A3" s="275" t="s">
        <v>1025</v>
      </c>
      <c r="B3" s="283" t="s">
        <v>1072</v>
      </c>
      <c r="C3" s="280"/>
      <c r="D3" s="280"/>
      <c r="E3" s="276"/>
      <c r="F3" s="276"/>
      <c r="G3" s="276"/>
    </row>
    <row r="4" spans="1:14">
      <c r="C4" s="281" t="s">
        <v>287</v>
      </c>
      <c r="D4" s="281" t="s">
        <v>1189</v>
      </c>
      <c r="E4" s="117" t="s">
        <v>1016</v>
      </c>
      <c r="F4" s="117" t="s">
        <v>1085</v>
      </c>
      <c r="G4" s="117" t="s">
        <v>70</v>
      </c>
    </row>
    <row r="5" spans="1:14">
      <c r="C5" s="281" t="s">
        <v>1017</v>
      </c>
      <c r="D5" s="281" t="s">
        <v>476</v>
      </c>
      <c r="E5" s="117" t="s">
        <v>477</v>
      </c>
      <c r="F5" s="117" t="s">
        <v>1015</v>
      </c>
      <c r="G5" s="117" t="s">
        <v>71</v>
      </c>
    </row>
    <row r="6" spans="1:14">
      <c r="E6" s="117"/>
      <c r="F6" s="117"/>
      <c r="G6" s="117"/>
    </row>
    <row r="7" spans="1:14">
      <c r="B7" s="115" t="s">
        <v>1097</v>
      </c>
    </row>
    <row r="8" spans="1:14">
      <c r="A8" s="28" t="s">
        <v>805</v>
      </c>
      <c r="B8" s="28" t="s">
        <v>1098</v>
      </c>
      <c r="C8" s="210">
        <v>107247</v>
      </c>
      <c r="D8" s="210">
        <v>53169008</v>
      </c>
      <c r="E8" s="116">
        <f>D8/C8</f>
        <v>495.76219381427921</v>
      </c>
      <c r="F8" s="116">
        <f>100*D8/$D$29</f>
        <v>54.268992171921823</v>
      </c>
      <c r="G8" s="116">
        <f>100*D8/$D$35</f>
        <v>13.453953622286244</v>
      </c>
    </row>
    <row r="9" spans="1:14">
      <c r="A9" s="28" t="s">
        <v>800</v>
      </c>
      <c r="B9" s="279" t="s">
        <v>1018</v>
      </c>
      <c r="C9" s="220">
        <v>9840</v>
      </c>
      <c r="D9" s="220">
        <v>337206</v>
      </c>
      <c r="E9" s="116">
        <f t="shared" ref="E9:E15" si="0">D9/C9</f>
        <v>34.268902439024387</v>
      </c>
      <c r="F9" s="116">
        <f t="shared" ref="F9:F15" si="1">100*D9/$D$29</f>
        <v>0.3441822682553165</v>
      </c>
      <c r="G9" s="116">
        <f t="shared" ref="G9:G15" si="2">100*D9/$D$35</f>
        <v>8.5327036478782065E-2</v>
      </c>
      <c r="H9" s="279"/>
    </row>
    <row r="10" spans="1:14">
      <c r="A10" s="28" t="s">
        <v>100</v>
      </c>
      <c r="B10" s="279" t="s">
        <v>878</v>
      </c>
      <c r="C10" s="220">
        <v>22897</v>
      </c>
      <c r="D10" s="220">
        <v>12906795</v>
      </c>
      <c r="E10" s="116">
        <f t="shared" si="0"/>
        <v>563.68934794951304</v>
      </c>
      <c r="F10" s="116">
        <f t="shared" si="1"/>
        <v>13.1738165364981</v>
      </c>
      <c r="G10" s="116">
        <f t="shared" si="2"/>
        <v>3.265951874489665</v>
      </c>
    </row>
    <row r="11" spans="1:14">
      <c r="A11" s="28" t="s">
        <v>529</v>
      </c>
      <c r="B11" s="279" t="s">
        <v>879</v>
      </c>
      <c r="C11" s="220">
        <v>84901</v>
      </c>
      <c r="D11" s="220">
        <v>3763822</v>
      </c>
      <c r="E11" s="116">
        <f t="shared" si="0"/>
        <v>44.331892439429453</v>
      </c>
      <c r="F11" s="116">
        <f t="shared" si="1"/>
        <v>3.8416896296900469</v>
      </c>
      <c r="G11" s="116">
        <f t="shared" si="2"/>
        <v>0.95240232111422229</v>
      </c>
    </row>
    <row r="12" spans="1:14">
      <c r="A12" s="28" t="s">
        <v>941</v>
      </c>
      <c r="B12" s="279" t="s">
        <v>983</v>
      </c>
      <c r="C12" s="220">
        <v>490393</v>
      </c>
      <c r="D12" s="220">
        <v>13214025</v>
      </c>
      <c r="E12" s="116">
        <f t="shared" si="0"/>
        <v>26.945786338712011</v>
      </c>
      <c r="F12" s="116">
        <f t="shared" si="1"/>
        <v>13.487402647884258</v>
      </c>
      <c r="G12" s="116">
        <f t="shared" si="2"/>
        <v>3.3436937456822777</v>
      </c>
      <c r="H12" s="177" t="s">
        <v>347</v>
      </c>
      <c r="I12" s="177"/>
    </row>
    <row r="13" spans="1:14">
      <c r="A13" s="28" t="s">
        <v>984</v>
      </c>
      <c r="B13" s="28" t="s">
        <v>985</v>
      </c>
      <c r="C13" s="220">
        <v>36735</v>
      </c>
      <c r="D13" s="210">
        <v>2213372</v>
      </c>
      <c r="E13" s="116">
        <f t="shared" si="0"/>
        <v>60.252402341091603</v>
      </c>
      <c r="F13" s="116">
        <f t="shared" si="1"/>
        <v>2.2591632279757965</v>
      </c>
      <c r="G13" s="116">
        <f t="shared" si="2"/>
        <v>0.5600744749058878</v>
      </c>
      <c r="H13" s="28" t="s">
        <v>746</v>
      </c>
      <c r="L13" s="28" t="s">
        <v>12</v>
      </c>
    </row>
    <row r="14" spans="1:14">
      <c r="A14" s="28" t="s">
        <v>986</v>
      </c>
      <c r="B14" s="28" t="s">
        <v>1053</v>
      </c>
      <c r="C14" s="220">
        <v>868</v>
      </c>
      <c r="D14" s="210">
        <v>352438</v>
      </c>
      <c r="E14" s="116">
        <f t="shared" si="0"/>
        <v>406.03456221198155</v>
      </c>
      <c r="F14" s="116">
        <f t="shared" si="1"/>
        <v>0.35972939467081616</v>
      </c>
      <c r="G14" s="116">
        <f t="shared" si="2"/>
        <v>8.9181361193184552E-2</v>
      </c>
      <c r="L14" s="37" t="s">
        <v>80</v>
      </c>
      <c r="M14" s="37" t="s">
        <v>81</v>
      </c>
      <c r="N14" s="37" t="s">
        <v>82</v>
      </c>
    </row>
    <row r="15" spans="1:14">
      <c r="A15" s="28" t="s">
        <v>979</v>
      </c>
      <c r="B15" s="28" t="s">
        <v>876</v>
      </c>
      <c r="C15" s="210">
        <v>752881</v>
      </c>
      <c r="D15" s="210">
        <v>85956666</v>
      </c>
      <c r="E15" s="116">
        <f t="shared" si="0"/>
        <v>114.17032173743262</v>
      </c>
      <c r="F15" s="116">
        <f t="shared" si="1"/>
        <v>87.734975876896158</v>
      </c>
      <c r="G15" s="116">
        <f t="shared" si="2"/>
        <v>21.750584436150262</v>
      </c>
      <c r="H15" s="28" t="s">
        <v>746</v>
      </c>
      <c r="L15" s="210">
        <f>C13+C14</f>
        <v>37603</v>
      </c>
      <c r="M15" s="210">
        <f>D13+D14</f>
        <v>2565810</v>
      </c>
      <c r="N15" s="28">
        <f>4.58900544956549*M15</f>
        <v>11774516.07254963</v>
      </c>
    </row>
    <row r="16" spans="1:14">
      <c r="B16" s="118"/>
      <c r="E16" s="118"/>
    </row>
    <row r="17" spans="2:8">
      <c r="B17" s="115" t="s">
        <v>442</v>
      </c>
      <c r="H17" s="28" t="s">
        <v>1265</v>
      </c>
    </row>
    <row r="18" spans="2:8">
      <c r="B18" s="28" t="s">
        <v>825</v>
      </c>
      <c r="C18" s="210">
        <v>17665</v>
      </c>
      <c r="D18" s="210">
        <v>3729352</v>
      </c>
      <c r="E18" s="116">
        <f>D18/C18</f>
        <v>211.11531276535521</v>
      </c>
      <c r="F18" s="116">
        <f>100*D18/$D$29</f>
        <v>3.8065064989427864</v>
      </c>
      <c r="G18" s="116">
        <f>100*D18/$D$35</f>
        <v>0.94367998833418987</v>
      </c>
    </row>
    <row r="19" spans="2:8">
      <c r="B19" s="28" t="s">
        <v>957</v>
      </c>
      <c r="C19" s="210">
        <v>281</v>
      </c>
      <c r="D19" s="210">
        <v>168243</v>
      </c>
      <c r="E19" s="116">
        <f t="shared" ref="E19:E27" si="3">D19/C19</f>
        <v>598.72953736654802</v>
      </c>
      <c r="F19" s="116">
        <f t="shared" ref="F19:F29" si="4">100*D19/$D$29</f>
        <v>0.17172368628695581</v>
      </c>
      <c r="G19" s="116">
        <f t="shared" ref="G19:G29" si="5">100*D19/$D$35</f>
        <v>4.2572423380069543E-2</v>
      </c>
      <c r="H19" s="28" t="s">
        <v>867</v>
      </c>
    </row>
    <row r="20" spans="2:8">
      <c r="B20" s="28" t="s">
        <v>958</v>
      </c>
      <c r="C20" s="210">
        <v>53016</v>
      </c>
      <c r="D20" s="210">
        <v>7654006</v>
      </c>
      <c r="E20" s="116">
        <f t="shared" si="3"/>
        <v>144.37162366078164</v>
      </c>
      <c r="F20" s="116">
        <f t="shared" si="4"/>
        <v>7.8123554928435501</v>
      </c>
      <c r="G20" s="116">
        <f t="shared" si="5"/>
        <v>1.9367794439328385</v>
      </c>
    </row>
    <row r="21" spans="2:8">
      <c r="B21" s="28" t="s">
        <v>1012</v>
      </c>
      <c r="C21" s="210">
        <v>552</v>
      </c>
      <c r="D21" s="210">
        <v>64715</v>
      </c>
      <c r="E21" s="116">
        <f t="shared" si="3"/>
        <v>117.2373188405797</v>
      </c>
      <c r="F21" s="116">
        <f t="shared" si="4"/>
        <v>6.6053852808499278E-2</v>
      </c>
      <c r="G21" s="116">
        <f t="shared" si="5"/>
        <v>1.6375566169416857E-2</v>
      </c>
    </row>
    <row r="22" spans="2:8">
      <c r="B22" s="28" t="s">
        <v>1061</v>
      </c>
      <c r="C22" s="210">
        <v>312</v>
      </c>
      <c r="D22" s="210">
        <v>60336</v>
      </c>
      <c r="E22" s="116">
        <f t="shared" si="3"/>
        <v>193.38461538461539</v>
      </c>
      <c r="F22" s="116">
        <f t="shared" si="4"/>
        <v>6.1584258101732403E-2</v>
      </c>
      <c r="G22" s="116">
        <f t="shared" si="5"/>
        <v>1.5267498422281318E-2</v>
      </c>
    </row>
    <row r="23" spans="2:8">
      <c r="B23" s="28" t="s">
        <v>1052</v>
      </c>
      <c r="C23" s="210">
        <v>1780</v>
      </c>
      <c r="D23" s="210">
        <v>339771</v>
      </c>
      <c r="E23" s="116">
        <f t="shared" si="3"/>
        <v>190.88258426966291</v>
      </c>
      <c r="F23" s="116">
        <f t="shared" si="4"/>
        <v>0.34680033412032157</v>
      </c>
      <c r="G23" s="116">
        <f t="shared" si="5"/>
        <v>8.5976087351447655E-2</v>
      </c>
    </row>
    <row r="24" spans="2:8">
      <c r="B24" s="28" t="s">
        <v>782</v>
      </c>
      <c r="C24" s="210">
        <v>1042</v>
      </c>
      <c r="D24" s="210">
        <v>3762254</v>
      </c>
      <c r="E24" s="116">
        <f t="shared" si="3"/>
        <v>3610.6084452975047</v>
      </c>
      <c r="F24" s="116">
        <f t="shared" si="4"/>
        <v>3.8400891902060983</v>
      </c>
      <c r="G24" s="116">
        <f t="shared" si="5"/>
        <v>0.95200555239362206</v>
      </c>
    </row>
    <row r="25" spans="2:8">
      <c r="B25" s="28" t="s">
        <v>1211</v>
      </c>
      <c r="C25" s="210">
        <f>SUM(C18:C23)</f>
        <v>73606</v>
      </c>
      <c r="D25" s="210">
        <f>SUM(D18:D23)</f>
        <v>12016423</v>
      </c>
      <c r="E25" s="116">
        <f t="shared" si="3"/>
        <v>163.25330815422654</v>
      </c>
      <c r="F25" s="116">
        <f t="shared" si="4"/>
        <v>12.265024123103846</v>
      </c>
      <c r="G25" s="116">
        <f t="shared" si="5"/>
        <v>3.040651007590244</v>
      </c>
      <c r="H25" s="28" t="s">
        <v>867</v>
      </c>
    </row>
    <row r="26" spans="2:8">
      <c r="B26" s="28" t="s">
        <v>1212</v>
      </c>
      <c r="C26" s="210">
        <v>74648</v>
      </c>
      <c r="D26" s="210">
        <v>15778677</v>
      </c>
      <c r="E26" s="116">
        <f t="shared" si="3"/>
        <v>211.37441056692745</v>
      </c>
      <c r="H26" s="28" t="s">
        <v>1023</v>
      </c>
    </row>
    <row r="27" spans="2:8">
      <c r="B27" s="28" t="s">
        <v>1024</v>
      </c>
      <c r="C27" s="210">
        <f>C56</f>
        <v>74667</v>
      </c>
      <c r="D27" s="210">
        <f>D56</f>
        <v>15787069</v>
      </c>
      <c r="E27" s="116">
        <f t="shared" si="3"/>
        <v>211.43301592403606</v>
      </c>
    </row>
    <row r="29" spans="2:8">
      <c r="B29" s="28" t="s">
        <v>266</v>
      </c>
      <c r="C29" s="210">
        <f>C15+C25</f>
        <v>826487</v>
      </c>
      <c r="D29" s="210">
        <f>D15+D25</f>
        <v>97973089</v>
      </c>
      <c r="E29" s="116">
        <f>D29/C29</f>
        <v>118.54159714550865</v>
      </c>
      <c r="F29" s="116">
        <f t="shared" si="4"/>
        <v>100</v>
      </c>
      <c r="G29" s="116">
        <f t="shared" si="5"/>
        <v>24.791235443740508</v>
      </c>
      <c r="H29" s="28" t="s">
        <v>877</v>
      </c>
    </row>
    <row r="30" spans="2:8">
      <c r="B30" s="37" t="s">
        <v>859</v>
      </c>
      <c r="C30" s="282">
        <v>825728</v>
      </c>
      <c r="D30" s="282">
        <v>101106389</v>
      </c>
      <c r="E30" s="116">
        <f>D30/C30</f>
        <v>122.4451502189583</v>
      </c>
    </row>
    <row r="31" spans="2:8">
      <c r="B31" s="28" t="s">
        <v>1190</v>
      </c>
      <c r="C31" s="210">
        <f>C29-C30</f>
        <v>759</v>
      </c>
      <c r="D31" s="210">
        <f>D29-D30</f>
        <v>-3133300</v>
      </c>
      <c r="E31" s="116">
        <f>D31/C31</f>
        <v>-4128.194993412385</v>
      </c>
    </row>
    <row r="33" spans="1:8">
      <c r="A33" s="28" t="s">
        <v>956</v>
      </c>
      <c r="B33" s="115" t="s">
        <v>1054</v>
      </c>
      <c r="D33" s="210">
        <v>138767587</v>
      </c>
      <c r="G33" s="116">
        <f>100*D33/$D$35</f>
        <v>35.113927267075802</v>
      </c>
    </row>
    <row r="34" spans="1:8">
      <c r="A34" s="28" t="s">
        <v>592</v>
      </c>
      <c r="B34" s="115" t="s">
        <v>288</v>
      </c>
      <c r="D34" s="210">
        <v>154689513</v>
      </c>
      <c r="G34" s="116">
        <f>100*D34/$D$35</f>
        <v>39.142831736790065</v>
      </c>
    </row>
    <row r="35" spans="1:8">
      <c r="B35" s="28" t="s">
        <v>409</v>
      </c>
      <c r="D35" s="210">
        <v>395192443</v>
      </c>
      <c r="G35" s="116">
        <f>100*D35/$D$35</f>
        <v>100</v>
      </c>
    </row>
    <row r="38" spans="1:8" ht="17">
      <c r="A38" s="275">
        <v>40756</v>
      </c>
      <c r="B38" s="284" t="s">
        <v>1351</v>
      </c>
      <c r="C38" s="267"/>
      <c r="D38" s="267"/>
      <c r="E38" s="277"/>
      <c r="F38" s="277"/>
      <c r="G38" s="277"/>
    </row>
    <row r="39" spans="1:8">
      <c r="A39" s="28" t="s">
        <v>805</v>
      </c>
      <c r="B39" s="28" t="s">
        <v>1098</v>
      </c>
      <c r="C39" s="210">
        <f>'(C.) Private owners, 6 estates'!AU60</f>
        <v>107144</v>
      </c>
      <c r="D39" s="210">
        <f>'(C.) Private owners, 6 estates'!AU119</f>
        <v>53147782</v>
      </c>
    </row>
    <row r="40" spans="1:8">
      <c r="A40" s="28" t="s">
        <v>800</v>
      </c>
      <c r="B40" s="28" t="s">
        <v>1018</v>
      </c>
      <c r="C40" s="210">
        <f>'(C.) Private owners, 6 estates'!BN60</f>
        <v>9829</v>
      </c>
      <c r="D40" s="210">
        <f>'(C.) Private owners, 6 estates'!BN119</f>
        <v>337128</v>
      </c>
    </row>
    <row r="41" spans="1:8">
      <c r="A41" s="28" t="s">
        <v>100</v>
      </c>
      <c r="B41" s="28" t="s">
        <v>878</v>
      </c>
      <c r="C41" s="210">
        <f>'(C.) Private owners, 6 estates'!CG60</f>
        <v>22881</v>
      </c>
      <c r="D41" s="210">
        <f>'(C.) Private owners, 6 estates'!CG119</f>
        <v>12906547</v>
      </c>
    </row>
    <row r="42" spans="1:8">
      <c r="A42" s="28" t="s">
        <v>529</v>
      </c>
      <c r="B42" s="28" t="s">
        <v>879</v>
      </c>
      <c r="C42" s="210">
        <f>'(C.) Private owners, 6 estates'!CZ60</f>
        <v>84875</v>
      </c>
      <c r="D42" s="210">
        <f>'(C.) Private owners, 6 estates'!CZ119</f>
        <v>3763376</v>
      </c>
      <c r="H42" s="278"/>
    </row>
    <row r="43" spans="1:8">
      <c r="A43" s="28" t="s">
        <v>941</v>
      </c>
      <c r="B43" s="28" t="s">
        <v>983</v>
      </c>
      <c r="C43" s="210">
        <v>551579</v>
      </c>
      <c r="D43" s="210">
        <v>15498194</v>
      </c>
      <c r="H43" s="278" t="s">
        <v>121</v>
      </c>
    </row>
    <row r="44" spans="1:8">
      <c r="A44" s="28" t="s">
        <v>984</v>
      </c>
      <c r="B44" s="28" t="s">
        <v>122</v>
      </c>
      <c r="C44" s="212">
        <v>36735</v>
      </c>
      <c r="D44" s="212">
        <v>2213372</v>
      </c>
    </row>
    <row r="45" spans="1:8">
      <c r="A45" s="28" t="s">
        <v>986</v>
      </c>
      <c r="B45" s="28" t="s">
        <v>540</v>
      </c>
      <c r="C45" s="212">
        <v>868</v>
      </c>
      <c r="D45" s="212">
        <v>352438</v>
      </c>
      <c r="H45" s="278" t="s">
        <v>121</v>
      </c>
    </row>
    <row r="46" spans="1:8">
      <c r="A46" s="28" t="s">
        <v>979</v>
      </c>
      <c r="B46" s="28" t="s">
        <v>876</v>
      </c>
      <c r="C46" s="210">
        <f>SUM(C39:C45)</f>
        <v>813911</v>
      </c>
      <c r="D46" s="210">
        <f>SUM(D39:D45)</f>
        <v>88218837</v>
      </c>
    </row>
    <row r="47" spans="1:8">
      <c r="B47" s="118"/>
    </row>
    <row r="48" spans="1:8">
      <c r="B48" s="115" t="s">
        <v>442</v>
      </c>
      <c r="H48" s="28" t="s">
        <v>1265</v>
      </c>
    </row>
    <row r="49" spans="2:8">
      <c r="B49" s="28" t="s">
        <v>825</v>
      </c>
      <c r="C49" s="210">
        <v>17599</v>
      </c>
      <c r="D49" s="210">
        <v>3729984</v>
      </c>
    </row>
    <row r="50" spans="2:8">
      <c r="B50" s="28" t="s">
        <v>957</v>
      </c>
      <c r="C50" s="210">
        <v>281</v>
      </c>
      <c r="D50" s="210">
        <v>168243</v>
      </c>
      <c r="H50" s="162" t="s">
        <v>499</v>
      </c>
    </row>
    <row r="51" spans="2:8">
      <c r="B51" s="28" t="s">
        <v>958</v>
      </c>
      <c r="C51" s="210">
        <v>52995</v>
      </c>
      <c r="D51" s="210">
        <v>7637490</v>
      </c>
    </row>
    <row r="52" spans="2:8">
      <c r="B52" s="28" t="s">
        <v>1012</v>
      </c>
      <c r="C52" s="210">
        <v>552</v>
      </c>
      <c r="D52" s="210">
        <v>64715</v>
      </c>
      <c r="H52" s="162" t="s">
        <v>499</v>
      </c>
    </row>
    <row r="53" spans="2:8">
      <c r="B53" s="28" t="s">
        <v>1061</v>
      </c>
      <c r="C53" s="210">
        <v>312</v>
      </c>
      <c r="D53" s="210">
        <v>60336</v>
      </c>
      <c r="H53" s="162" t="s">
        <v>499</v>
      </c>
    </row>
    <row r="54" spans="2:8">
      <c r="B54" s="28" t="s">
        <v>1052</v>
      </c>
      <c r="C54" s="210">
        <v>1780</v>
      </c>
      <c r="D54" s="210">
        <v>339771</v>
      </c>
      <c r="H54" s="162" t="s">
        <v>499</v>
      </c>
    </row>
    <row r="55" spans="2:8">
      <c r="B55" s="28" t="s">
        <v>782</v>
      </c>
      <c r="C55" s="210">
        <v>1042</v>
      </c>
      <c r="D55" s="210">
        <v>3762254</v>
      </c>
      <c r="H55" s="162" t="s">
        <v>499</v>
      </c>
    </row>
    <row r="56" spans="2:8">
      <c r="B56" s="28" t="s">
        <v>560</v>
      </c>
      <c r="C56" s="210">
        <v>74667</v>
      </c>
      <c r="D56" s="210">
        <v>15787069</v>
      </c>
      <c r="H56" s="162" t="s">
        <v>499</v>
      </c>
    </row>
    <row r="57" spans="2:8">
      <c r="B57" s="37" t="s">
        <v>473</v>
      </c>
      <c r="C57" s="210">
        <f>SUM(C49:C55)</f>
        <v>74561</v>
      </c>
      <c r="D57" s="210">
        <f>SUM(D49:D55)</f>
        <v>15762793</v>
      </c>
    </row>
    <row r="59" spans="2:8">
      <c r="B59" s="28" t="s">
        <v>367</v>
      </c>
      <c r="C59" s="210">
        <f>C46+C57</f>
        <v>888472</v>
      </c>
      <c r="D59" s="210">
        <f>D46+D57</f>
        <v>103981630</v>
      </c>
    </row>
  </sheetData>
  <phoneticPr fontId="5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0"/>
  <sheetViews>
    <sheetView workbookViewId="0"/>
  </sheetViews>
  <sheetFormatPr baseColWidth="10" defaultColWidth="12.6640625" defaultRowHeight="12" customHeight="1" x14ac:dyDescent="0"/>
  <cols>
    <col min="1" max="1" width="6.83203125" style="1" customWidth="1"/>
    <col min="2" max="2" width="7.83203125" style="68" customWidth="1"/>
    <col min="3" max="3" width="7" style="125" customWidth="1"/>
    <col min="4" max="4" width="26.83203125" style="1" customWidth="1"/>
    <col min="5" max="5" width="9.83203125" style="1" customWidth="1"/>
    <col min="6" max="6" width="14.83203125" style="1" customWidth="1"/>
    <col min="7" max="7" width="16.83203125" style="1" customWidth="1"/>
    <col min="8" max="8" width="11.83203125" style="285" customWidth="1"/>
    <col min="9" max="9" width="15" style="285" customWidth="1"/>
    <col min="10" max="10" width="14.5" style="1" customWidth="1"/>
    <col min="11" max="11" width="16.6640625" style="1" customWidth="1"/>
    <col min="12" max="12" width="16.1640625" style="1" customWidth="1"/>
    <col min="13" max="15" width="12.6640625" style="285"/>
    <col min="16" max="16" width="13" style="1" customWidth="1"/>
    <col min="17" max="17" width="12.1640625" style="1" customWidth="1"/>
    <col min="18" max="18" width="4.83203125" style="1" customWidth="1"/>
    <col min="19" max="19" width="15.6640625" style="1" customWidth="1"/>
    <col min="20" max="20" width="17.33203125" style="1" customWidth="1"/>
    <col min="21" max="21" width="15.1640625" style="1" customWidth="1"/>
    <col min="22" max="22" width="18" style="1" customWidth="1"/>
    <col min="23" max="24" width="14.33203125" style="1" customWidth="1"/>
    <col min="25" max="26" width="11.1640625" style="1" customWidth="1"/>
    <col min="27" max="27" width="22.33203125" style="1" customWidth="1"/>
    <col min="28" max="28" width="19" style="1" customWidth="1"/>
    <col min="29" max="29" width="18.33203125" style="1" customWidth="1"/>
    <col min="30" max="30" width="12.6640625" style="1"/>
    <col min="31" max="31" width="12.33203125" style="1" customWidth="1"/>
    <col min="32" max="32" width="15.33203125" style="1" customWidth="1"/>
    <col min="33" max="33" width="12.33203125" style="1" customWidth="1"/>
    <col min="34" max="36" width="11.6640625" style="1" customWidth="1"/>
    <col min="37" max="37" width="12.6640625" style="1"/>
    <col min="38" max="38" width="4.83203125" style="1" customWidth="1"/>
    <col min="39" max="40" width="12.6640625" style="1"/>
    <col min="41" max="42" width="13.6640625" style="1" customWidth="1"/>
    <col min="43" max="45" width="12.6640625" style="1"/>
    <col min="46" max="46" width="13.83203125" style="1" customWidth="1"/>
    <col min="47" max="47" width="4.83203125" style="1" customWidth="1"/>
    <col min="48" max="54" width="12.6640625" style="1"/>
    <col min="55" max="55" width="4.83203125" style="1" customWidth="1"/>
    <col min="56" max="57" width="12.6640625" style="1"/>
    <col min="58" max="58" width="13.83203125" style="1" customWidth="1"/>
    <col min="59" max="62" width="12.6640625" style="1"/>
    <col min="63" max="63" width="4.83203125" style="1" customWidth="1"/>
    <col min="64" max="69" width="12.6640625" style="1"/>
    <col min="70" max="70" width="13.5" style="1" customWidth="1"/>
    <col min="71" max="71" width="4.83203125" style="1" customWidth="1"/>
    <col min="72" max="73" width="12.6640625" style="285"/>
    <col min="74" max="74" width="15.5" style="285" customWidth="1"/>
    <col min="75" max="75" width="11.33203125" style="1" customWidth="1"/>
    <col min="76" max="76" width="13" style="1" customWidth="1"/>
    <col min="77" max="78" width="12.6640625" style="1"/>
    <col min="79" max="79" width="4.83203125" style="1" customWidth="1"/>
    <col min="80" max="80" width="14.33203125" style="1" customWidth="1"/>
    <col min="81" max="81" width="12" style="1" customWidth="1"/>
    <col min="82" max="82" width="13.6640625" style="285" customWidth="1"/>
    <col min="83" max="84" width="11.83203125" style="285" customWidth="1"/>
    <col min="85" max="85" width="14" style="285" customWidth="1"/>
    <col min="86" max="86" width="12.6640625" style="285"/>
    <col min="87" max="87" width="12" style="285" customWidth="1"/>
    <col min="88" max="88" width="12.6640625" style="285"/>
    <col min="89" max="89" width="14.83203125" style="285" customWidth="1"/>
    <col min="90" max="90" width="13.83203125" style="110" customWidth="1"/>
    <col min="91" max="91" width="15.5" style="1" customWidth="1"/>
    <col min="92" max="92" width="4.83203125" style="1" customWidth="1"/>
    <col min="93" max="16384" width="12.6640625" style="1"/>
  </cols>
  <sheetData>
    <row r="1" spans="1:91" ht="15" customHeight="1">
      <c r="A1" s="73" t="s">
        <v>981</v>
      </c>
      <c r="D1" s="67" t="s">
        <v>1043</v>
      </c>
      <c r="E1" s="67"/>
      <c r="F1" s="83"/>
      <c r="G1" s="83"/>
      <c r="H1" s="350"/>
      <c r="I1" s="350"/>
      <c r="J1" s="83"/>
      <c r="K1" s="83"/>
      <c r="L1" s="83"/>
      <c r="M1" s="350"/>
      <c r="N1" s="350"/>
      <c r="O1" s="351"/>
      <c r="P1" s="83"/>
      <c r="Q1" s="83"/>
      <c r="R1" s="83"/>
      <c r="S1" s="67"/>
    </row>
    <row r="2" spans="1:91" ht="15" customHeight="1">
      <c r="A2" s="73" t="s">
        <v>982</v>
      </c>
      <c r="E2" s="28" t="s">
        <v>600</v>
      </c>
      <c r="S2" s="67"/>
      <c r="AD2" s="107" t="s">
        <v>747</v>
      </c>
    </row>
    <row r="3" spans="1:91" ht="15" customHeight="1">
      <c r="A3" s="73" t="s">
        <v>665</v>
      </c>
      <c r="S3" s="40" t="s">
        <v>893</v>
      </c>
      <c r="AB3" s="4"/>
      <c r="AD3" s="107"/>
    </row>
    <row r="4" spans="1:91" s="151" customFormat="1" ht="15" customHeight="1">
      <c r="B4" s="160"/>
      <c r="C4" s="152"/>
      <c r="E4" s="82" t="s">
        <v>173</v>
      </c>
      <c r="F4" s="120"/>
      <c r="G4" s="120"/>
      <c r="H4" s="352"/>
      <c r="I4" s="352"/>
      <c r="J4" s="120"/>
      <c r="K4" s="120"/>
      <c r="L4" s="120"/>
      <c r="M4" s="352"/>
      <c r="N4" s="352"/>
      <c r="O4" s="449"/>
      <c r="P4" s="1"/>
      <c r="Q4" s="1"/>
      <c r="S4" s="74" t="s">
        <v>871</v>
      </c>
      <c r="T4" s="153"/>
      <c r="U4" s="154"/>
      <c r="V4" s="154"/>
      <c r="W4" s="154"/>
      <c r="X4" s="154"/>
      <c r="Y4" s="154"/>
      <c r="Z4" s="154"/>
      <c r="AA4" s="154"/>
      <c r="AB4" s="155"/>
      <c r="AD4" s="149" t="s">
        <v>637</v>
      </c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 t="s">
        <v>474</v>
      </c>
      <c r="BM4" s="150"/>
      <c r="BN4" s="150"/>
      <c r="BO4" s="150"/>
      <c r="BP4" s="150"/>
      <c r="BQ4" s="150"/>
      <c r="BR4" s="150"/>
      <c r="BS4" s="156"/>
      <c r="BT4" s="286"/>
      <c r="BU4" s="286"/>
      <c r="BV4" s="286"/>
      <c r="BW4" s="150"/>
      <c r="BX4" s="150"/>
      <c r="BY4" s="150"/>
      <c r="BZ4" s="157"/>
      <c r="CB4" s="147" t="s">
        <v>1029</v>
      </c>
      <c r="CC4" s="148"/>
      <c r="CD4" s="300"/>
      <c r="CE4" s="300"/>
      <c r="CF4" s="300"/>
      <c r="CG4" s="300"/>
      <c r="CH4" s="300"/>
      <c r="CI4" s="300"/>
      <c r="CJ4" s="300"/>
      <c r="CK4" s="300"/>
      <c r="CL4" s="158"/>
      <c r="CM4" s="159"/>
    </row>
    <row r="5" spans="1:91" ht="15" customHeight="1">
      <c r="E5" s="1" t="s">
        <v>571</v>
      </c>
      <c r="G5" s="7" t="s">
        <v>465</v>
      </c>
      <c r="H5" s="466" t="s">
        <v>295</v>
      </c>
      <c r="I5" s="309"/>
      <c r="J5" s="450"/>
      <c r="K5" s="450"/>
      <c r="L5" s="165"/>
      <c r="M5" s="354"/>
      <c r="N5" s="354"/>
      <c r="O5" s="354"/>
      <c r="S5" s="1" t="s">
        <v>884</v>
      </c>
      <c r="AB5" s="54" t="s">
        <v>468</v>
      </c>
      <c r="AG5" s="50" t="s">
        <v>400</v>
      </c>
      <c r="AP5" s="50" t="s">
        <v>400</v>
      </c>
      <c r="CJ5" s="301"/>
      <c r="CK5" s="301"/>
      <c r="CL5" s="133"/>
      <c r="CM5" s="68"/>
    </row>
    <row r="6" spans="1:91" ht="15" customHeight="1">
      <c r="E6" s="1" t="s">
        <v>306</v>
      </c>
      <c r="G6" s="7" t="s">
        <v>692</v>
      </c>
      <c r="H6" s="466" t="s">
        <v>294</v>
      </c>
      <c r="I6" s="309"/>
      <c r="J6" s="451" t="s">
        <v>544</v>
      </c>
      <c r="K6" s="452"/>
      <c r="L6" s="453"/>
      <c r="M6" s="462" t="s">
        <v>536</v>
      </c>
      <c r="N6" s="458"/>
      <c r="O6" s="459"/>
      <c r="P6" s="7"/>
      <c r="Q6" s="7"/>
      <c r="S6" s="1" t="s">
        <v>631</v>
      </c>
      <c r="W6" s="7"/>
      <c r="X6" s="7"/>
      <c r="AA6" s="27" t="s">
        <v>648</v>
      </c>
      <c r="AB6" s="54" t="s">
        <v>559</v>
      </c>
      <c r="AD6" s="4"/>
      <c r="AE6" s="4"/>
      <c r="AF6" s="4"/>
      <c r="AG6" s="274" t="s">
        <v>647</v>
      </c>
      <c r="AH6" s="4"/>
      <c r="AI6" s="4"/>
      <c r="AJ6" s="4"/>
      <c r="AL6" s="22"/>
      <c r="AP6" s="274" t="s">
        <v>647</v>
      </c>
      <c r="AU6" s="22"/>
      <c r="BC6" s="22"/>
      <c r="BK6" s="22"/>
      <c r="BS6" s="22"/>
      <c r="CG6" s="287"/>
      <c r="CH6" s="287"/>
      <c r="CI6" s="287"/>
      <c r="CJ6" s="287"/>
      <c r="CK6" s="287"/>
      <c r="CL6" s="128"/>
    </row>
    <row r="7" spans="1:91" ht="15" customHeight="1">
      <c r="E7" s="1" t="s">
        <v>395</v>
      </c>
      <c r="G7" s="7" t="s">
        <v>454</v>
      </c>
      <c r="H7" s="466" t="s">
        <v>293</v>
      </c>
      <c r="I7" s="309"/>
      <c r="J7" s="25" t="s">
        <v>218</v>
      </c>
      <c r="K7" s="25" t="s">
        <v>217</v>
      </c>
      <c r="L7" s="25" t="s">
        <v>216</v>
      </c>
      <c r="M7" s="463" t="s">
        <v>556</v>
      </c>
      <c r="N7" s="460"/>
      <c r="O7" s="461"/>
      <c r="P7" s="7"/>
      <c r="Q7" s="7"/>
      <c r="V7" s="1" t="s">
        <v>834</v>
      </c>
      <c r="W7" s="7" t="s">
        <v>126</v>
      </c>
      <c r="X7" s="7" t="s">
        <v>214</v>
      </c>
      <c r="Y7" s="7" t="s">
        <v>396</v>
      </c>
      <c r="Z7" s="7" t="s">
        <v>990</v>
      </c>
      <c r="AA7" s="27" t="s">
        <v>944</v>
      </c>
      <c r="AB7" s="54" t="s">
        <v>653</v>
      </c>
      <c r="AD7" s="44" t="s">
        <v>240</v>
      </c>
      <c r="AE7" s="4"/>
      <c r="AF7" s="4"/>
      <c r="AG7" s="54" t="s">
        <v>46</v>
      </c>
      <c r="AH7" s="4"/>
      <c r="AI7" s="4"/>
      <c r="AJ7" s="4"/>
      <c r="AL7" s="22"/>
      <c r="AM7" s="43" t="s">
        <v>443</v>
      </c>
      <c r="AP7" s="54" t="s">
        <v>46</v>
      </c>
      <c r="AU7" s="22"/>
      <c r="AV7" s="43" t="s">
        <v>204</v>
      </c>
      <c r="BC7" s="22"/>
      <c r="BD7" s="43" t="s">
        <v>205</v>
      </c>
      <c r="BK7" s="22"/>
      <c r="BL7" s="43" t="s">
        <v>68</v>
      </c>
      <c r="BS7" s="22"/>
      <c r="BT7" s="324" t="s">
        <v>69</v>
      </c>
      <c r="CB7" s="98" t="s">
        <v>712</v>
      </c>
      <c r="CC7" s="99"/>
      <c r="CD7" s="302" t="s">
        <v>910</v>
      </c>
      <c r="CE7" s="303"/>
      <c r="CF7" s="304"/>
      <c r="CG7" s="305"/>
      <c r="CH7" s="306" t="s">
        <v>478</v>
      </c>
      <c r="CI7" s="307"/>
      <c r="CJ7" s="308" t="s">
        <v>460</v>
      </c>
      <c r="CK7" s="304"/>
      <c r="CL7" s="134"/>
      <c r="CM7" s="51"/>
    </row>
    <row r="8" spans="1:91" ht="15" customHeight="1">
      <c r="G8" s="7" t="s">
        <v>589</v>
      </c>
      <c r="H8" s="309"/>
      <c r="I8" s="309"/>
      <c r="J8" s="447" t="s">
        <v>51</v>
      </c>
      <c r="K8" s="447" t="s">
        <v>50</v>
      </c>
      <c r="L8" s="7" t="s">
        <v>333</v>
      </c>
      <c r="M8" s="353" t="s">
        <v>1154</v>
      </c>
      <c r="N8" s="353" t="s">
        <v>300</v>
      </c>
      <c r="O8" s="353" t="s">
        <v>1135</v>
      </c>
      <c r="P8" s="7"/>
      <c r="Q8" s="7"/>
      <c r="S8" s="209"/>
      <c r="T8" s="41" t="s">
        <v>110</v>
      </c>
      <c r="U8" s="41" t="s">
        <v>510</v>
      </c>
      <c r="V8" s="41" t="s">
        <v>1092</v>
      </c>
      <c r="W8" s="7" t="s">
        <v>333</v>
      </c>
      <c r="X8" s="7" t="s">
        <v>645</v>
      </c>
      <c r="Y8" s="41" t="s">
        <v>397</v>
      </c>
      <c r="Z8" s="41" t="s">
        <v>397</v>
      </c>
      <c r="AA8" s="41" t="s">
        <v>358</v>
      </c>
      <c r="AB8" s="41" t="s">
        <v>815</v>
      </c>
      <c r="AC8" s="22"/>
      <c r="AD8" s="46"/>
      <c r="AE8" s="75"/>
      <c r="AF8" s="75"/>
      <c r="AG8" s="175" t="s">
        <v>385</v>
      </c>
      <c r="AH8" s="75"/>
      <c r="AI8" s="75"/>
      <c r="AJ8" s="75"/>
      <c r="AK8" s="22"/>
      <c r="AL8" s="22"/>
      <c r="AM8" s="76"/>
      <c r="AN8" s="22"/>
      <c r="AO8" s="22"/>
      <c r="AP8" s="175" t="s">
        <v>385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87"/>
      <c r="BU8" s="287"/>
      <c r="BV8" s="287"/>
      <c r="BW8" s="22"/>
      <c r="BX8" s="22"/>
      <c r="BY8" s="22"/>
      <c r="BZ8" s="22"/>
      <c r="CA8" s="22"/>
      <c r="CE8" s="309" t="s">
        <v>420</v>
      </c>
      <c r="CF8" s="288" t="s">
        <v>930</v>
      </c>
      <c r="CG8" s="310" t="s">
        <v>870</v>
      </c>
      <c r="CH8" s="97" t="s">
        <v>837</v>
      </c>
      <c r="CI8" s="287"/>
      <c r="CJ8" s="311"/>
      <c r="CK8" s="312"/>
      <c r="CL8" s="135"/>
      <c r="CM8" s="105"/>
    </row>
    <row r="9" spans="1:91" ht="15" customHeight="1">
      <c r="A9" s="7"/>
      <c r="B9" s="165" t="s">
        <v>811</v>
      </c>
      <c r="C9" s="126"/>
      <c r="E9" s="7" t="s">
        <v>824</v>
      </c>
      <c r="F9" s="84" t="s">
        <v>659</v>
      </c>
      <c r="G9" s="84" t="s">
        <v>286</v>
      </c>
      <c r="H9" s="309" t="s">
        <v>824</v>
      </c>
      <c r="I9" s="353" t="s">
        <v>659</v>
      </c>
      <c r="J9" s="41" t="s">
        <v>1079</v>
      </c>
      <c r="K9" s="41" t="s">
        <v>38</v>
      </c>
      <c r="L9" s="165" t="s">
        <v>361</v>
      </c>
      <c r="M9" s="309" t="s">
        <v>298</v>
      </c>
      <c r="N9" s="41" t="s">
        <v>301</v>
      </c>
      <c r="O9" s="354" t="s">
        <v>361</v>
      </c>
      <c r="P9" s="448" t="s">
        <v>45</v>
      </c>
      <c r="Q9" s="84" t="s">
        <v>305</v>
      </c>
      <c r="R9" s="84"/>
      <c r="S9" s="41" t="s">
        <v>661</v>
      </c>
      <c r="T9" s="41" t="s">
        <v>799</v>
      </c>
      <c r="U9" s="41" t="s">
        <v>522</v>
      </c>
      <c r="V9" s="41" t="s">
        <v>1093</v>
      </c>
      <c r="W9" s="165" t="s">
        <v>361</v>
      </c>
      <c r="X9" s="165" t="s">
        <v>646</v>
      </c>
      <c r="Y9" s="41" t="s">
        <v>1011</v>
      </c>
      <c r="Z9" s="41" t="s">
        <v>373</v>
      </c>
      <c r="AA9" s="41" t="s">
        <v>776</v>
      </c>
      <c r="AB9" s="41" t="s">
        <v>674</v>
      </c>
      <c r="AC9" s="22"/>
      <c r="AD9" s="77" t="s">
        <v>191</v>
      </c>
      <c r="AE9" s="77" t="s">
        <v>803</v>
      </c>
      <c r="AF9" s="77" t="s">
        <v>801</v>
      </c>
      <c r="AG9" s="77" t="s">
        <v>267</v>
      </c>
      <c r="AH9" s="78" t="s">
        <v>832</v>
      </c>
      <c r="AI9" s="78"/>
      <c r="AJ9" s="78"/>
      <c r="AK9" s="9"/>
      <c r="AL9" s="22"/>
      <c r="AM9" s="77" t="s">
        <v>191</v>
      </c>
      <c r="AN9" s="77" t="s">
        <v>803</v>
      </c>
      <c r="AO9" s="77" t="s">
        <v>801</v>
      </c>
      <c r="AP9" s="77" t="s">
        <v>990</v>
      </c>
      <c r="AQ9" s="78" t="s">
        <v>832</v>
      </c>
      <c r="AR9" s="78"/>
      <c r="AS9" s="9"/>
      <c r="AT9" s="9"/>
      <c r="AU9" s="22"/>
      <c r="AV9" s="77" t="s">
        <v>191</v>
      </c>
      <c r="AW9" s="77" t="s">
        <v>803</v>
      </c>
      <c r="AX9" s="77" t="s">
        <v>801</v>
      </c>
      <c r="AY9" s="78" t="s">
        <v>832</v>
      </c>
      <c r="AZ9" s="78"/>
      <c r="BA9" s="9"/>
      <c r="BB9" s="9"/>
      <c r="BC9" s="22"/>
      <c r="BD9" s="77" t="s">
        <v>191</v>
      </c>
      <c r="BE9" s="77" t="s">
        <v>803</v>
      </c>
      <c r="BF9" s="77" t="s">
        <v>801</v>
      </c>
      <c r="BG9" s="78" t="s">
        <v>832</v>
      </c>
      <c r="BH9" s="78"/>
      <c r="BI9" s="9"/>
      <c r="BJ9" s="9"/>
      <c r="BK9" s="22"/>
      <c r="BL9" s="77" t="s">
        <v>191</v>
      </c>
      <c r="BM9" s="77" t="s">
        <v>803</v>
      </c>
      <c r="BN9" s="77" t="s">
        <v>801</v>
      </c>
      <c r="BO9" s="78" t="s">
        <v>832</v>
      </c>
      <c r="BP9" s="78"/>
      <c r="BQ9" s="9"/>
      <c r="BR9" s="9"/>
      <c r="BS9" s="22"/>
      <c r="BT9" s="288" t="s">
        <v>191</v>
      </c>
      <c r="BU9" s="288" t="s">
        <v>803</v>
      </c>
      <c r="BV9" s="288" t="s">
        <v>801</v>
      </c>
      <c r="BW9" s="78" t="s">
        <v>832</v>
      </c>
      <c r="BX9" s="78"/>
      <c r="BY9" s="9"/>
      <c r="BZ9" s="9"/>
      <c r="CA9" s="22"/>
      <c r="CB9" s="7"/>
      <c r="CC9" s="77" t="s">
        <v>1194</v>
      </c>
      <c r="CE9" s="288" t="s">
        <v>752</v>
      </c>
      <c r="CF9" s="288" t="s">
        <v>177</v>
      </c>
      <c r="CG9" s="288" t="s">
        <v>911</v>
      </c>
      <c r="CH9" s="288" t="s">
        <v>838</v>
      </c>
      <c r="CI9" s="288" t="s">
        <v>440</v>
      </c>
      <c r="CJ9" s="313" t="s">
        <v>1143</v>
      </c>
      <c r="CK9" s="314"/>
      <c r="CL9" s="136"/>
      <c r="CM9" s="106"/>
    </row>
    <row r="10" spans="1:91" ht="15" customHeight="1">
      <c r="A10" s="7"/>
      <c r="B10" s="165" t="s">
        <v>924</v>
      </c>
      <c r="C10" s="126" t="s">
        <v>515</v>
      </c>
      <c r="D10" s="1" t="s">
        <v>518</v>
      </c>
      <c r="E10" s="7" t="s">
        <v>453</v>
      </c>
      <c r="F10" s="84" t="s">
        <v>766</v>
      </c>
      <c r="G10" s="208" t="s">
        <v>25</v>
      </c>
      <c r="H10" s="309" t="s">
        <v>453</v>
      </c>
      <c r="I10" s="353" t="s">
        <v>766</v>
      </c>
      <c r="J10" s="41" t="s">
        <v>728</v>
      </c>
      <c r="K10" s="41" t="s">
        <v>307</v>
      </c>
      <c r="L10" s="165" t="s">
        <v>1086</v>
      </c>
      <c r="M10" s="355" t="s">
        <v>299</v>
      </c>
      <c r="N10" s="41" t="s">
        <v>169</v>
      </c>
      <c r="O10" s="354" t="s">
        <v>297</v>
      </c>
      <c r="P10" s="84" t="s">
        <v>532</v>
      </c>
      <c r="Q10" s="84" t="s">
        <v>398</v>
      </c>
      <c r="R10" s="84"/>
      <c r="S10" s="41" t="s">
        <v>1032</v>
      </c>
      <c r="T10" s="65" t="s">
        <v>519</v>
      </c>
      <c r="U10" s="41" t="s">
        <v>357</v>
      </c>
      <c r="V10" s="41" t="s">
        <v>728</v>
      </c>
      <c r="W10" s="165" t="s">
        <v>861</v>
      </c>
      <c r="X10" s="165" t="s">
        <v>644</v>
      </c>
      <c r="Y10" s="41" t="s">
        <v>906</v>
      </c>
      <c r="Z10" s="41" t="s">
        <v>374</v>
      </c>
      <c r="AA10" s="41" t="s">
        <v>666</v>
      </c>
      <c r="AB10" s="41" t="s">
        <v>649</v>
      </c>
      <c r="AC10" s="22"/>
      <c r="AD10" s="77" t="s">
        <v>192</v>
      </c>
      <c r="AE10" s="77" t="s">
        <v>604</v>
      </c>
      <c r="AF10" s="77" t="s">
        <v>802</v>
      </c>
      <c r="AG10" s="77" t="s">
        <v>268</v>
      </c>
      <c r="AH10" s="77" t="s">
        <v>470</v>
      </c>
      <c r="AI10" s="77" t="s">
        <v>238</v>
      </c>
      <c r="AJ10" s="22" t="s">
        <v>634</v>
      </c>
      <c r="AK10" s="22" t="s">
        <v>634</v>
      </c>
      <c r="AL10" s="22"/>
      <c r="AM10" s="77" t="s">
        <v>192</v>
      </c>
      <c r="AN10" s="77" t="s">
        <v>604</v>
      </c>
      <c r="AO10" s="77" t="s">
        <v>802</v>
      </c>
      <c r="AP10" s="77" t="s">
        <v>359</v>
      </c>
      <c r="AQ10" s="77" t="s">
        <v>470</v>
      </c>
      <c r="AR10" s="77" t="s">
        <v>470</v>
      </c>
      <c r="AS10" s="22" t="s">
        <v>634</v>
      </c>
      <c r="AT10" s="22" t="s">
        <v>634</v>
      </c>
      <c r="AU10" s="22"/>
      <c r="AV10" s="77" t="s">
        <v>192</v>
      </c>
      <c r="AW10" s="77" t="s">
        <v>604</v>
      </c>
      <c r="AX10" s="77" t="s">
        <v>802</v>
      </c>
      <c r="AY10" s="77" t="s">
        <v>470</v>
      </c>
      <c r="AZ10" s="77" t="s">
        <v>470</v>
      </c>
      <c r="BA10" s="22" t="s">
        <v>634</v>
      </c>
      <c r="BB10" s="22" t="s">
        <v>634</v>
      </c>
      <c r="BC10" s="22"/>
      <c r="BD10" s="77" t="s">
        <v>192</v>
      </c>
      <c r="BE10" s="77" t="s">
        <v>604</v>
      </c>
      <c r="BF10" s="77" t="s">
        <v>802</v>
      </c>
      <c r="BG10" s="77" t="s">
        <v>470</v>
      </c>
      <c r="BH10" s="77" t="s">
        <v>470</v>
      </c>
      <c r="BI10" s="22" t="s">
        <v>634</v>
      </c>
      <c r="BJ10" s="22" t="s">
        <v>634</v>
      </c>
      <c r="BK10" s="22"/>
      <c r="BL10" s="77" t="s">
        <v>192</v>
      </c>
      <c r="BM10" s="77" t="s">
        <v>604</v>
      </c>
      <c r="BN10" s="77" t="s">
        <v>802</v>
      </c>
      <c r="BO10" s="77" t="s">
        <v>470</v>
      </c>
      <c r="BP10" s="77" t="s">
        <v>470</v>
      </c>
      <c r="BQ10" s="22" t="s">
        <v>634</v>
      </c>
      <c r="BR10" s="22" t="s">
        <v>634</v>
      </c>
      <c r="BS10" s="22"/>
      <c r="BT10" s="288" t="s">
        <v>192</v>
      </c>
      <c r="BU10" s="288" t="s">
        <v>604</v>
      </c>
      <c r="BV10" s="288" t="s">
        <v>802</v>
      </c>
      <c r="BW10" s="77" t="s">
        <v>470</v>
      </c>
      <c r="BX10" s="77" t="s">
        <v>470</v>
      </c>
      <c r="BY10" s="22" t="s">
        <v>634</v>
      </c>
      <c r="BZ10" s="22" t="s">
        <v>634</v>
      </c>
      <c r="CA10" s="22"/>
      <c r="CB10" s="77" t="s">
        <v>1320</v>
      </c>
      <c r="CC10" s="77" t="s">
        <v>841</v>
      </c>
      <c r="CD10" s="288" t="s">
        <v>839</v>
      </c>
      <c r="CE10" s="309" t="s">
        <v>242</v>
      </c>
      <c r="CF10" s="288" t="s">
        <v>178</v>
      </c>
      <c r="CG10" s="315" t="s">
        <v>432</v>
      </c>
      <c r="CH10" s="320" t="s">
        <v>1319</v>
      </c>
      <c r="CI10" s="288" t="s">
        <v>441</v>
      </c>
      <c r="CJ10" s="288" t="s">
        <v>470</v>
      </c>
      <c r="CK10" s="288" t="s">
        <v>1144</v>
      </c>
      <c r="CL10" s="137" t="s">
        <v>521</v>
      </c>
      <c r="CM10" s="22" t="s">
        <v>516</v>
      </c>
    </row>
    <row r="11" spans="1:91" s="66" customFormat="1" ht="15" customHeight="1">
      <c r="A11" s="81" t="s">
        <v>602</v>
      </c>
      <c r="B11" s="166" t="s">
        <v>382</v>
      </c>
      <c r="C11" s="127" t="s">
        <v>609</v>
      </c>
      <c r="D11" s="66" t="s">
        <v>382</v>
      </c>
      <c r="E11" s="81" t="s">
        <v>524</v>
      </c>
      <c r="F11" s="140" t="s">
        <v>381</v>
      </c>
      <c r="G11" s="140" t="s">
        <v>381</v>
      </c>
      <c r="H11" s="323" t="s">
        <v>524</v>
      </c>
      <c r="I11" s="356" t="s">
        <v>150</v>
      </c>
      <c r="J11" s="141" t="s">
        <v>49</v>
      </c>
      <c r="K11" s="141" t="s">
        <v>49</v>
      </c>
      <c r="L11" s="141" t="s">
        <v>49</v>
      </c>
      <c r="M11" s="356" t="s">
        <v>296</v>
      </c>
      <c r="N11" s="356" t="s">
        <v>296</v>
      </c>
      <c r="O11" s="356" t="s">
        <v>296</v>
      </c>
      <c r="P11" s="140" t="s">
        <v>696</v>
      </c>
      <c r="Q11" s="140" t="s">
        <v>381</v>
      </c>
      <c r="R11" s="140"/>
      <c r="S11" s="140" t="s">
        <v>1141</v>
      </c>
      <c r="T11" s="141" t="s">
        <v>119</v>
      </c>
      <c r="U11" s="141" t="s">
        <v>523</v>
      </c>
      <c r="V11" s="141" t="s">
        <v>119</v>
      </c>
      <c r="W11" s="166" t="s">
        <v>862</v>
      </c>
      <c r="X11" s="141" t="s">
        <v>1142</v>
      </c>
      <c r="Y11" s="141" t="s">
        <v>1142</v>
      </c>
      <c r="Z11" s="141" t="s">
        <v>375</v>
      </c>
      <c r="AA11" s="141" t="s">
        <v>980</v>
      </c>
      <c r="AB11" s="141" t="s">
        <v>868</v>
      </c>
      <c r="AC11" s="142"/>
      <c r="AD11" s="143" t="s">
        <v>869</v>
      </c>
      <c r="AE11" s="143" t="s">
        <v>667</v>
      </c>
      <c r="AF11" s="143" t="s">
        <v>915</v>
      </c>
      <c r="AG11" s="143" t="s">
        <v>384</v>
      </c>
      <c r="AH11" s="143" t="s">
        <v>678</v>
      </c>
      <c r="AI11" s="143" t="s">
        <v>239</v>
      </c>
      <c r="AJ11" s="143" t="s">
        <v>678</v>
      </c>
      <c r="AK11" s="142" t="s">
        <v>48</v>
      </c>
      <c r="AL11" s="142"/>
      <c r="AM11" s="143" t="s">
        <v>869</v>
      </c>
      <c r="AN11" s="143" t="s">
        <v>667</v>
      </c>
      <c r="AO11" s="143" t="s">
        <v>915</v>
      </c>
      <c r="AP11" s="143" t="s">
        <v>384</v>
      </c>
      <c r="AQ11" s="143" t="s">
        <v>678</v>
      </c>
      <c r="AR11" s="143" t="s">
        <v>633</v>
      </c>
      <c r="AS11" s="142" t="s">
        <v>390</v>
      </c>
      <c r="AT11" s="142" t="s">
        <v>48</v>
      </c>
      <c r="AU11" s="142"/>
      <c r="AV11" s="143" t="s">
        <v>869</v>
      </c>
      <c r="AW11" s="143" t="s">
        <v>667</v>
      </c>
      <c r="AX11" s="143" t="s">
        <v>915</v>
      </c>
      <c r="AY11" s="143" t="s">
        <v>678</v>
      </c>
      <c r="AZ11" s="143" t="s">
        <v>633</v>
      </c>
      <c r="BA11" s="142" t="s">
        <v>390</v>
      </c>
      <c r="BB11" s="142" t="s">
        <v>48</v>
      </c>
      <c r="BC11" s="142"/>
      <c r="BD11" s="143" t="s">
        <v>869</v>
      </c>
      <c r="BE11" s="143" t="s">
        <v>667</v>
      </c>
      <c r="BF11" s="143" t="s">
        <v>915</v>
      </c>
      <c r="BG11" s="143" t="s">
        <v>678</v>
      </c>
      <c r="BH11" s="143" t="s">
        <v>633</v>
      </c>
      <c r="BI11" s="142" t="s">
        <v>390</v>
      </c>
      <c r="BJ11" s="142" t="s">
        <v>48</v>
      </c>
      <c r="BK11" s="142"/>
      <c r="BL11" s="143" t="s">
        <v>869</v>
      </c>
      <c r="BM11" s="143" t="s">
        <v>667</v>
      </c>
      <c r="BN11" s="143" t="s">
        <v>915</v>
      </c>
      <c r="BO11" s="143" t="s">
        <v>678</v>
      </c>
      <c r="BP11" s="143" t="s">
        <v>633</v>
      </c>
      <c r="BQ11" s="142" t="s">
        <v>390</v>
      </c>
      <c r="BR11" s="142" t="s">
        <v>48</v>
      </c>
      <c r="BS11" s="142"/>
      <c r="BT11" s="289" t="s">
        <v>869</v>
      </c>
      <c r="BU11" s="289" t="s">
        <v>667</v>
      </c>
      <c r="BV11" s="289" t="s">
        <v>915</v>
      </c>
      <c r="BW11" s="143" t="s">
        <v>678</v>
      </c>
      <c r="BX11" s="143" t="s">
        <v>633</v>
      </c>
      <c r="BY11" s="142" t="s">
        <v>390</v>
      </c>
      <c r="BZ11" s="142" t="s">
        <v>48</v>
      </c>
      <c r="CA11" s="22"/>
      <c r="CB11" s="143" t="s">
        <v>764</v>
      </c>
      <c r="CC11" s="299" t="s">
        <v>1266</v>
      </c>
      <c r="CD11" s="322" t="s">
        <v>561</v>
      </c>
      <c r="CE11" s="322" t="s">
        <v>561</v>
      </c>
      <c r="CF11" s="289" t="s">
        <v>836</v>
      </c>
      <c r="CG11" s="289" t="s">
        <v>846</v>
      </c>
      <c r="CH11" s="289" t="s">
        <v>1321</v>
      </c>
      <c r="CI11" s="289" t="s">
        <v>908</v>
      </c>
      <c r="CJ11" s="289" t="s">
        <v>323</v>
      </c>
      <c r="CK11" s="289" t="s">
        <v>1131</v>
      </c>
      <c r="CL11" s="144" t="s">
        <v>860</v>
      </c>
      <c r="CM11" s="142" t="s">
        <v>907</v>
      </c>
    </row>
    <row r="12" spans="1:91" ht="15" customHeight="1">
      <c r="A12" s="1">
        <v>2</v>
      </c>
      <c r="B12" s="68">
        <v>1</v>
      </c>
      <c r="C12" s="125">
        <v>1</v>
      </c>
      <c r="D12" s="1" t="s">
        <v>685</v>
      </c>
      <c r="E12" s="1">
        <v>16813</v>
      </c>
      <c r="F12" s="72">
        <v>63.518999999999998</v>
      </c>
      <c r="G12" s="72">
        <v>64.120999999999995</v>
      </c>
      <c r="H12" s="285">
        <f>'(C.) Private owners, 6 estates'!AB10</f>
        <v>16802</v>
      </c>
      <c r="I12" s="285">
        <f>'(C.) Private owners, 6 estates'!AB69</f>
        <v>63303</v>
      </c>
      <c r="J12" s="4">
        <v>3.8</v>
      </c>
      <c r="K12" s="100">
        <f>0.06*T12</f>
        <v>1.8525364649562421</v>
      </c>
      <c r="L12" s="68">
        <v>2</v>
      </c>
      <c r="M12" s="285">
        <f>J12*$I12</f>
        <v>240551.4</v>
      </c>
      <c r="N12" s="285">
        <f>I12*K12</f>
        <v>117271.11584112499</v>
      </c>
      <c r="O12" s="285">
        <f>L12*$I12</f>
        <v>126606</v>
      </c>
      <c r="P12" s="110">
        <v>334848</v>
      </c>
      <c r="Q12" s="112">
        <v>71597.188999999998</v>
      </c>
      <c r="S12" s="100">
        <v>64.120999999999995</v>
      </c>
      <c r="T12" s="100">
        <v>30.875607749270703</v>
      </c>
      <c r="U12" s="100">
        <f>T12*S12</f>
        <v>1979.7748444909867</v>
      </c>
      <c r="V12" s="4">
        <v>3.8</v>
      </c>
      <c r="W12" s="68">
        <v>2</v>
      </c>
      <c r="X12" s="145">
        <f>100*V12/T12</f>
        <v>12.307450045545282</v>
      </c>
      <c r="Y12" s="100">
        <v>8.7501722366354215</v>
      </c>
      <c r="Z12" s="100">
        <v>2.7501722366354215</v>
      </c>
      <c r="AA12" s="4">
        <v>12.92</v>
      </c>
      <c r="AB12" s="4">
        <f>U12*0.06</f>
        <v>118.7864906694592</v>
      </c>
      <c r="AC12" s="1" t="s">
        <v>685</v>
      </c>
      <c r="AD12" s="65">
        <v>0</v>
      </c>
      <c r="AE12" s="65">
        <v>0</v>
      </c>
      <c r="AF12" s="65">
        <v>0</v>
      </c>
      <c r="AG12" s="65"/>
      <c r="AH12" s="65">
        <v>0</v>
      </c>
      <c r="AI12" s="65">
        <v>0</v>
      </c>
      <c r="AJ12" s="65">
        <v>0</v>
      </c>
      <c r="AK12" s="65">
        <v>0</v>
      </c>
      <c r="AL12" s="23"/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23"/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5">
        <v>0</v>
      </c>
      <c r="BB12" s="65">
        <v>0</v>
      </c>
      <c r="BC12" s="23"/>
      <c r="BD12" s="65">
        <v>0</v>
      </c>
      <c r="BE12" s="65">
        <v>0</v>
      </c>
      <c r="BF12" s="65">
        <v>0</v>
      </c>
      <c r="BG12" s="65">
        <v>0</v>
      </c>
      <c r="BH12" s="65">
        <v>0</v>
      </c>
      <c r="BI12" s="65">
        <v>0</v>
      </c>
      <c r="BJ12" s="65">
        <v>0</v>
      </c>
      <c r="BK12" s="23"/>
      <c r="BL12" s="65">
        <v>0</v>
      </c>
      <c r="BM12" s="65">
        <v>0</v>
      </c>
      <c r="BN12" s="65">
        <v>0</v>
      </c>
      <c r="BO12" s="65">
        <v>0</v>
      </c>
      <c r="BP12" s="65">
        <v>0</v>
      </c>
      <c r="BQ12" s="65">
        <v>0</v>
      </c>
      <c r="BR12" s="65">
        <v>0</v>
      </c>
      <c r="BS12" s="23"/>
      <c r="BT12" s="65">
        <v>0</v>
      </c>
      <c r="BU12" s="65">
        <v>0</v>
      </c>
      <c r="BV12" s="65">
        <v>0</v>
      </c>
      <c r="BW12" s="65">
        <v>0</v>
      </c>
      <c r="BX12" s="65">
        <v>0</v>
      </c>
      <c r="BY12" s="65">
        <v>0</v>
      </c>
      <c r="BZ12" s="65">
        <v>0</v>
      </c>
      <c r="CA12" s="22"/>
      <c r="CB12" s="20">
        <v>0</v>
      </c>
      <c r="CC12" s="97">
        <v>16813</v>
      </c>
      <c r="CD12" s="309">
        <v>0</v>
      </c>
      <c r="CE12" s="309"/>
      <c r="CF12" s="319">
        <f>G12*1000</f>
        <v>64120.999999999993</v>
      </c>
      <c r="CG12" s="309">
        <v>3400</v>
      </c>
      <c r="CH12" s="287"/>
      <c r="CI12" s="287"/>
      <c r="CJ12" s="321">
        <v>0</v>
      </c>
      <c r="CK12" s="321">
        <v>0</v>
      </c>
      <c r="CL12" s="321">
        <v>0</v>
      </c>
      <c r="CM12" s="321">
        <v>0</v>
      </c>
    </row>
    <row r="13" spans="1:91" ht="15" customHeight="1">
      <c r="A13" s="1">
        <v>3</v>
      </c>
      <c r="B13" s="68">
        <v>7</v>
      </c>
      <c r="C13" s="125">
        <v>1</v>
      </c>
      <c r="D13" s="1" t="s">
        <v>426</v>
      </c>
      <c r="E13" s="1">
        <v>40349</v>
      </c>
      <c r="F13" s="72">
        <v>1289.925</v>
      </c>
      <c r="G13" s="72">
        <v>1479.924</v>
      </c>
      <c r="H13" s="285">
        <f>'(C.) Private owners, 6 estates'!AB11</f>
        <v>40186</v>
      </c>
      <c r="I13" s="285">
        <f>'(C.) Private owners, 6 estates'!AB70</f>
        <v>1275000</v>
      </c>
      <c r="J13" s="4">
        <v>1.3</v>
      </c>
      <c r="K13" s="4">
        <f t="shared" ref="K13:K62" si="0">0.06*T13</f>
        <v>0.95998110355253208</v>
      </c>
      <c r="L13" s="68">
        <v>1.4</v>
      </c>
      <c r="M13" s="285">
        <f t="shared" ref="M13:M61" si="1">J13*$I13</f>
        <v>1657500</v>
      </c>
      <c r="N13" s="285">
        <f t="shared" ref="N13:N61" si="2">I13*K13</f>
        <v>1223975.9070294783</v>
      </c>
      <c r="O13" s="285">
        <f t="shared" ref="O13:O61" si="3">L13*$I13</f>
        <v>1785000</v>
      </c>
      <c r="P13" s="110">
        <v>3699372</v>
      </c>
      <c r="Q13" s="112">
        <v>29760.347000000002</v>
      </c>
      <c r="S13" s="4">
        <v>1587.6</v>
      </c>
      <c r="T13" s="4">
        <v>15.999685059208868</v>
      </c>
      <c r="U13" s="4">
        <f>T13*S13</f>
        <v>25401.1</v>
      </c>
      <c r="V13" s="4">
        <v>1.3</v>
      </c>
      <c r="W13" s="68">
        <v>1.4</v>
      </c>
      <c r="X13" s="145">
        <f t="shared" ref="X13:X62" si="4">100*V13/T13</f>
        <v>8.1251599340186065</v>
      </c>
      <c r="Y13" s="4">
        <f>100*W13/T13</f>
        <v>8.7501722366354215</v>
      </c>
      <c r="Z13" s="4">
        <f>Y13-6</f>
        <v>2.7501722366354215</v>
      </c>
      <c r="AA13" s="4">
        <v>2063.88</v>
      </c>
      <c r="AB13" s="4">
        <f>U13*0.06</f>
        <v>1524.0659999999998</v>
      </c>
      <c r="AC13" s="1" t="s">
        <v>426</v>
      </c>
      <c r="AD13" s="5">
        <v>61</v>
      </c>
      <c r="AE13" s="5">
        <v>91134</v>
      </c>
      <c r="AF13" s="5">
        <f t="shared" ref="AF13:AF44" si="5">AE13*T13</f>
        <v>1458115.2981859411</v>
      </c>
      <c r="AG13" s="4">
        <f>AF13/AE13</f>
        <v>15.999685059208868</v>
      </c>
      <c r="AH13" s="5">
        <f>AF13*0.06</f>
        <v>87486.917891156467</v>
      </c>
      <c r="AI13" s="5">
        <f>AE13*$L13</f>
        <v>127587.59999999999</v>
      </c>
      <c r="AJ13" s="5">
        <f t="shared" ref="AJ13:AJ44" si="6">AH13/AD13</f>
        <v>1434.2117687074831</v>
      </c>
      <c r="AK13" s="5">
        <f t="shared" ref="AK13:AK44" si="7">AI13/AD13</f>
        <v>2091.6</v>
      </c>
      <c r="AL13" s="22"/>
      <c r="AM13" s="5">
        <v>42</v>
      </c>
      <c r="AN13" s="5">
        <v>133122</v>
      </c>
      <c r="AO13" s="5">
        <f t="shared" ref="AO13:AO44" si="8">AN13*T13</f>
        <v>2129910.074452003</v>
      </c>
      <c r="AP13" s="4">
        <f>AO13/AN13</f>
        <v>15.999685059208868</v>
      </c>
      <c r="AQ13" s="5">
        <f>AO13*0.06</f>
        <v>127794.60446712018</v>
      </c>
      <c r="AR13" s="5">
        <f>AN13*$L13</f>
        <v>186370.8</v>
      </c>
      <c r="AS13" s="5">
        <f>AQ13/AM13</f>
        <v>3042.7286777885756</v>
      </c>
      <c r="AT13" s="4">
        <f>AR13/AM13</f>
        <v>4437.3999999999996</v>
      </c>
      <c r="AU13" s="22"/>
      <c r="AV13" s="5">
        <v>12</v>
      </c>
      <c r="AW13" s="5">
        <v>87906</v>
      </c>
      <c r="AX13" s="5">
        <v>1406496</v>
      </c>
      <c r="AY13" s="5">
        <v>84390</v>
      </c>
      <c r="AZ13" s="5">
        <f>AW13*$J13</f>
        <v>114277.8</v>
      </c>
      <c r="BA13" s="5">
        <f>AZ13/AV13</f>
        <v>9523.15</v>
      </c>
      <c r="BB13" s="4">
        <f>AZ13/AV13</f>
        <v>9523.15</v>
      </c>
      <c r="BC13" s="22"/>
      <c r="BD13" s="5">
        <v>8</v>
      </c>
      <c r="BE13" s="5">
        <v>126635</v>
      </c>
      <c r="BF13" s="5">
        <f t="shared" ref="BF13:BF44" si="9">BE13*T13</f>
        <v>2026120.117472915</v>
      </c>
      <c r="BG13" s="5">
        <f>BF13*0.06</f>
        <v>121567.2070483749</v>
      </c>
      <c r="BH13" s="5">
        <f>BE13*$L13</f>
        <v>177289</v>
      </c>
      <c r="BI13" s="5">
        <f>BG13/$BD13</f>
        <v>15195.900881046862</v>
      </c>
      <c r="BJ13" s="4">
        <f>BH13/BD13</f>
        <v>22161.125</v>
      </c>
      <c r="BK13" s="23"/>
      <c r="BL13" s="5">
        <v>3</v>
      </c>
      <c r="BM13" s="5">
        <v>82773</v>
      </c>
      <c r="BN13" s="5">
        <v>1324368</v>
      </c>
      <c r="BO13" s="5">
        <f>BN13*0.06</f>
        <v>79462.080000000002</v>
      </c>
      <c r="BP13" s="5">
        <f>BM13*$L13</f>
        <v>115882.2</v>
      </c>
      <c r="BQ13" s="5">
        <f>BO13/BL13</f>
        <v>26487.360000000001</v>
      </c>
      <c r="BR13" s="4">
        <f>BP13/BL13</f>
        <v>38627.4</v>
      </c>
      <c r="BS13" s="22"/>
      <c r="BT13" s="290">
        <v>0</v>
      </c>
      <c r="BU13" s="290">
        <v>0</v>
      </c>
      <c r="BV13" s="290">
        <v>0</v>
      </c>
      <c r="BW13" s="290">
        <v>0</v>
      </c>
      <c r="BX13" s="290">
        <v>0</v>
      </c>
      <c r="BY13" s="290">
        <v>0</v>
      </c>
      <c r="BZ13" s="290">
        <v>0</v>
      </c>
      <c r="CA13" s="22"/>
      <c r="CB13" s="69">
        <f t="shared" ref="CB13:CB44" si="10">AD13+AM13+AV13+BD13+BL13+BT13</f>
        <v>126</v>
      </c>
      <c r="CC13" s="95">
        <v>40349</v>
      </c>
      <c r="CD13" s="287">
        <f t="shared" ref="CD13:CD44" si="11">AE13+AN13+AW13+BE13+BM13+BU13</f>
        <v>521570</v>
      </c>
      <c r="CE13" s="287">
        <f t="shared" ref="CE13:CE44" si="12">CD13/CB13</f>
        <v>4139.4444444444443</v>
      </c>
      <c r="CF13" s="285">
        <f t="shared" ref="CF13:CF62" si="13">G13*1000</f>
        <v>1479924</v>
      </c>
      <c r="CG13" s="287">
        <v>1587600</v>
      </c>
      <c r="CH13" s="287">
        <v>8345120</v>
      </c>
      <c r="CI13" s="287">
        <f t="shared" ref="CI13:CI44" si="14">CH13/CB13</f>
        <v>66231.111111111109</v>
      </c>
      <c r="CJ13" s="287">
        <f>CH13*0.06</f>
        <v>500707.19999999995</v>
      </c>
      <c r="CK13" s="287">
        <f t="shared" ref="CK13:CK44" si="15">J13*CD13*1000</f>
        <v>678041000</v>
      </c>
      <c r="CL13" s="86">
        <f t="shared" ref="CL13:CL18" si="16">100*CK13/CH13</f>
        <v>8125</v>
      </c>
      <c r="CM13" s="69">
        <f t="shared" ref="CM13:CM44" si="17">CK13/CB13</f>
        <v>5381277.777777778</v>
      </c>
    </row>
    <row r="14" spans="1:91" ht="15" customHeight="1">
      <c r="A14" s="1">
        <v>4</v>
      </c>
      <c r="B14" s="68">
        <v>26</v>
      </c>
      <c r="C14" s="125">
        <v>1</v>
      </c>
      <c r="D14" s="1" t="s">
        <v>726</v>
      </c>
      <c r="E14" s="1">
        <v>44864</v>
      </c>
      <c r="F14" s="72">
        <v>3947.355</v>
      </c>
      <c r="G14" s="72">
        <v>4851.3360000000002</v>
      </c>
      <c r="H14" s="285">
        <f>'(C.) Private owners, 6 estates'!AB12</f>
        <v>44605</v>
      </c>
      <c r="I14" s="285">
        <f>'(C.) Private owners, 6 estates'!AB71</f>
        <v>3862810</v>
      </c>
      <c r="J14" s="4">
        <v>2</v>
      </c>
      <c r="K14" s="4">
        <f t="shared" si="0"/>
        <v>1.5600122209548639</v>
      </c>
      <c r="L14" s="68">
        <v>1.9</v>
      </c>
      <c r="M14" s="285">
        <f t="shared" si="1"/>
        <v>7725620</v>
      </c>
      <c r="N14" s="285">
        <f t="shared" si="2"/>
        <v>6026030.8072266579</v>
      </c>
      <c r="O14" s="285">
        <f t="shared" si="3"/>
        <v>7339339</v>
      </c>
      <c r="P14" s="110">
        <v>2886931</v>
      </c>
      <c r="Q14" s="112">
        <v>2466.0880000000002</v>
      </c>
      <c r="S14" s="4">
        <v>4909.6000000000004</v>
      </c>
      <c r="T14" s="4">
        <v>26.000203682581066</v>
      </c>
      <c r="U14" s="4">
        <v>127650.6</v>
      </c>
      <c r="V14" s="4">
        <v>2</v>
      </c>
      <c r="W14" s="68">
        <v>1.9</v>
      </c>
      <c r="X14" s="145">
        <f t="shared" si="4"/>
        <v>7.6922474316611122</v>
      </c>
      <c r="Y14" s="4">
        <f t="shared" ref="Y14:Y62" si="18">100*W14/T14</f>
        <v>7.3076350600780566</v>
      </c>
      <c r="Z14" s="4">
        <f t="shared" ref="Z14:Z62" si="19">Y14-6</f>
        <v>1.3076350600780566</v>
      </c>
      <c r="AA14" s="4">
        <v>9819.2000000000007</v>
      </c>
      <c r="AB14" s="4">
        <v>7659</v>
      </c>
      <c r="AC14" s="1" t="s">
        <v>726</v>
      </c>
      <c r="AD14" s="5">
        <v>425</v>
      </c>
      <c r="AE14" s="5">
        <v>373467</v>
      </c>
      <c r="AF14" s="5">
        <f t="shared" si="5"/>
        <v>9710218.0687225033</v>
      </c>
      <c r="AG14" s="4">
        <f t="shared" ref="AG14:AG78" si="20">AF14/AE14</f>
        <v>26.000203682581066</v>
      </c>
      <c r="AH14" s="5">
        <f t="shared" ref="AH14:AH61" si="21">AF14*0.06</f>
        <v>582613.08412335021</v>
      </c>
      <c r="AI14" s="5">
        <f t="shared" ref="AI14:AI61" si="22">AE14*$L14</f>
        <v>709587.29999999993</v>
      </c>
      <c r="AJ14" s="5">
        <f t="shared" si="6"/>
        <v>1370.8543155843533</v>
      </c>
      <c r="AK14" s="5">
        <f t="shared" si="7"/>
        <v>1669.617176470588</v>
      </c>
      <c r="AL14" s="22"/>
      <c r="AM14" s="5">
        <v>250</v>
      </c>
      <c r="AN14" s="5">
        <v>491409</v>
      </c>
      <c r="AO14" s="5">
        <f t="shared" si="8"/>
        <v>12776734.09145348</v>
      </c>
      <c r="AP14" s="4">
        <f t="shared" ref="AP14:AP78" si="23">AO14/AN14</f>
        <v>26.000203682581066</v>
      </c>
      <c r="AQ14" s="5">
        <f t="shared" ref="AQ14:AQ61" si="24">AO14*0.06</f>
        <v>766604.04548720876</v>
      </c>
      <c r="AR14" s="5">
        <f t="shared" ref="AR14:AR61" si="25">AN14*$L14</f>
        <v>933677.1</v>
      </c>
      <c r="AS14" s="5">
        <f t="shared" ref="AS14:AS62" si="26">AQ14/AM14</f>
        <v>3066.4161819488349</v>
      </c>
      <c r="AT14" s="4">
        <f t="shared" ref="AT14:AT62" si="27">AR14/AM14</f>
        <v>3734.7084</v>
      </c>
      <c r="AU14" s="22"/>
      <c r="AV14" s="5">
        <v>84</v>
      </c>
      <c r="AW14" s="5">
        <v>361226</v>
      </c>
      <c r="AX14" s="5">
        <v>9391876</v>
      </c>
      <c r="AY14" s="5">
        <v>563513</v>
      </c>
      <c r="AZ14" s="5">
        <f t="shared" ref="AZ14:AZ61" si="28">AW14*$J14</f>
        <v>722452</v>
      </c>
      <c r="BA14" s="5">
        <f t="shared" ref="BA14:BA62" si="29">AZ14/AV14</f>
        <v>8600.6190476190477</v>
      </c>
      <c r="BB14" s="4">
        <f t="shared" ref="BB14:BB62" si="30">AZ14/AV14</f>
        <v>8600.6190476190477</v>
      </c>
      <c r="BC14" s="22"/>
      <c r="BD14" s="5">
        <v>60</v>
      </c>
      <c r="BE14" s="5">
        <v>536020</v>
      </c>
      <c r="BF14" s="5">
        <f t="shared" si="9"/>
        <v>13936629.177937103</v>
      </c>
      <c r="BG14" s="5">
        <f t="shared" ref="BG14:BG61" si="31">BF14*0.06</f>
        <v>836197.75067622622</v>
      </c>
      <c r="BH14" s="5">
        <f t="shared" ref="BH14:BH61" si="32">BE14*$L14</f>
        <v>1018438</v>
      </c>
      <c r="BI14" s="5">
        <f t="shared" ref="BI14:BI62" si="33">BG14/$BD14</f>
        <v>13936.629177937104</v>
      </c>
      <c r="BJ14" s="4">
        <f t="shared" ref="BJ14:BJ62" si="34">BH14/BD14</f>
        <v>16973.966666666667</v>
      </c>
      <c r="BK14" s="23"/>
      <c r="BL14" s="5">
        <v>23</v>
      </c>
      <c r="BM14" s="5">
        <v>447888</v>
      </c>
      <c r="BN14" s="5">
        <v>11645088</v>
      </c>
      <c r="BO14" s="5">
        <f t="shared" ref="BO14:BO61" si="35">BN14*0.06</f>
        <v>698705.28</v>
      </c>
      <c r="BP14" s="5">
        <f t="shared" ref="BP14:BP61" si="36">BM14*$L14</f>
        <v>850987.2</v>
      </c>
      <c r="BQ14" s="5">
        <f t="shared" ref="BQ14:BQ61" si="37">BO14/BL14</f>
        <v>30378.490434782609</v>
      </c>
      <c r="BR14" s="4">
        <f t="shared" ref="BR14:BR62" si="38">BP14/BL14</f>
        <v>36999.443478260866</v>
      </c>
      <c r="BS14" s="22"/>
      <c r="BT14" s="290">
        <v>7</v>
      </c>
      <c r="BU14" s="290">
        <v>542331</v>
      </c>
      <c r="BV14" s="290">
        <v>14100606</v>
      </c>
      <c r="BW14" s="5">
        <f>BV14*0.06</f>
        <v>846036.36</v>
      </c>
      <c r="BX14" s="5">
        <f>BU14*$L14</f>
        <v>1030428.8999999999</v>
      </c>
      <c r="BY14" s="5">
        <f>BW14/BT14</f>
        <v>120862.33714285714</v>
      </c>
      <c r="BZ14" s="4">
        <f t="shared" ref="BZ14:BZ62" si="39">BX14/BT14</f>
        <v>147204.12857142856</v>
      </c>
      <c r="CA14" s="22"/>
      <c r="CB14" s="69">
        <f t="shared" si="10"/>
        <v>849</v>
      </c>
      <c r="CC14" s="95">
        <v>44864</v>
      </c>
      <c r="CD14" s="287">
        <f t="shared" si="11"/>
        <v>2752341</v>
      </c>
      <c r="CE14" s="287">
        <f t="shared" si="12"/>
        <v>3241.8621908127207</v>
      </c>
      <c r="CF14" s="285">
        <f t="shared" si="13"/>
        <v>4851336</v>
      </c>
      <c r="CG14" s="287">
        <v>4909600</v>
      </c>
      <c r="CH14" s="287">
        <v>71560866</v>
      </c>
      <c r="CI14" s="287">
        <f t="shared" si="14"/>
        <v>84288.416961130744</v>
      </c>
      <c r="CJ14" s="287">
        <f t="shared" ref="CJ14:CJ61" si="40">CH14*0.06</f>
        <v>4293651.96</v>
      </c>
      <c r="CK14" s="287">
        <f t="shared" si="15"/>
        <v>5504682000</v>
      </c>
      <c r="CL14" s="86">
        <f t="shared" si="16"/>
        <v>7692.3076923076924</v>
      </c>
      <c r="CM14" s="69">
        <f t="shared" si="17"/>
        <v>6483724.3816254418</v>
      </c>
    </row>
    <row r="15" spans="1:91" ht="15" customHeight="1">
      <c r="A15" s="1">
        <v>5</v>
      </c>
      <c r="B15" s="68">
        <v>27</v>
      </c>
      <c r="C15" s="125">
        <v>1</v>
      </c>
      <c r="D15" s="1" t="s">
        <v>679</v>
      </c>
      <c r="E15" s="1">
        <v>700</v>
      </c>
      <c r="F15" s="72">
        <v>293.64600000000002</v>
      </c>
      <c r="G15" s="72">
        <v>519</v>
      </c>
      <c r="H15" s="285">
        <f>'(C.) Private owners, 6 estates'!AB13</f>
        <v>693</v>
      </c>
      <c r="I15" s="285">
        <f>'(C.) Private owners, 6 estates'!AB72</f>
        <v>278063</v>
      </c>
      <c r="J15" s="4">
        <v>2.2000000000000002</v>
      </c>
      <c r="K15" s="4">
        <f t="shared" si="0"/>
        <v>1.08</v>
      </c>
      <c r="L15" s="68">
        <v>1.05</v>
      </c>
      <c r="M15" s="285">
        <f t="shared" si="1"/>
        <v>611738.60000000009</v>
      </c>
      <c r="N15" s="285">
        <f t="shared" si="2"/>
        <v>300308.04000000004</v>
      </c>
      <c r="O15" s="285">
        <f t="shared" si="3"/>
        <v>291966.15000000002</v>
      </c>
      <c r="P15" s="110">
        <v>3859922</v>
      </c>
      <c r="Q15" s="112">
        <v>6566.1329999999998</v>
      </c>
      <c r="S15" s="4">
        <v>524.5</v>
      </c>
      <c r="T15" s="4">
        <v>18</v>
      </c>
      <c r="U15" s="4">
        <v>9441</v>
      </c>
      <c r="V15" s="421">
        <v>2.2000000000000002</v>
      </c>
      <c r="W15" s="422">
        <v>1.05</v>
      </c>
      <c r="X15" s="145">
        <f t="shared" si="4"/>
        <v>12.222222222222223</v>
      </c>
      <c r="Y15" s="4">
        <f t="shared" si="18"/>
        <v>5.833333333333333</v>
      </c>
      <c r="Z15" s="4">
        <f t="shared" si="19"/>
        <v>-0.16666666666666696</v>
      </c>
      <c r="AA15" s="4">
        <v>1153.9000000000001</v>
      </c>
      <c r="AB15" s="4">
        <v>566.5</v>
      </c>
      <c r="AC15" s="1" t="s">
        <v>679</v>
      </c>
      <c r="AD15" s="5">
        <v>24</v>
      </c>
      <c r="AE15" s="5">
        <v>29447</v>
      </c>
      <c r="AF15" s="5">
        <f t="shared" si="5"/>
        <v>530046</v>
      </c>
      <c r="AG15" s="4">
        <f t="shared" si="20"/>
        <v>18</v>
      </c>
      <c r="AH15" s="5">
        <f t="shared" si="21"/>
        <v>31802.76</v>
      </c>
      <c r="AI15" s="5">
        <f t="shared" si="22"/>
        <v>30919.350000000002</v>
      </c>
      <c r="AJ15" s="5">
        <f t="shared" si="6"/>
        <v>1325.115</v>
      </c>
      <c r="AK15" s="5">
        <f t="shared" si="7"/>
        <v>1288.3062500000001</v>
      </c>
      <c r="AL15" s="22"/>
      <c r="AM15" s="5">
        <v>20</v>
      </c>
      <c r="AN15" s="5">
        <v>46107</v>
      </c>
      <c r="AO15" s="5">
        <f t="shared" si="8"/>
        <v>829926</v>
      </c>
      <c r="AP15" s="4">
        <f t="shared" si="23"/>
        <v>18</v>
      </c>
      <c r="AQ15" s="5">
        <f t="shared" si="24"/>
        <v>49795.56</v>
      </c>
      <c r="AR15" s="5">
        <f t="shared" si="25"/>
        <v>48412.35</v>
      </c>
      <c r="AS15" s="5">
        <f t="shared" si="26"/>
        <v>2489.7779999999998</v>
      </c>
      <c r="AT15" s="4">
        <f t="shared" si="27"/>
        <v>2420.6174999999998</v>
      </c>
      <c r="AU15" s="22"/>
      <c r="AV15" s="5">
        <v>0</v>
      </c>
      <c r="AW15" s="5">
        <v>0</v>
      </c>
      <c r="AX15" s="5">
        <v>0</v>
      </c>
      <c r="AY15" s="5">
        <v>0</v>
      </c>
      <c r="AZ15" s="5">
        <f t="shared" si="28"/>
        <v>0</v>
      </c>
      <c r="BA15" s="5"/>
      <c r="BB15" s="4"/>
      <c r="BC15" s="22"/>
      <c r="BD15" s="5">
        <v>4</v>
      </c>
      <c r="BE15" s="5">
        <v>45192</v>
      </c>
      <c r="BF15" s="5">
        <f t="shared" si="9"/>
        <v>813456</v>
      </c>
      <c r="BG15" s="5">
        <f t="shared" si="31"/>
        <v>48807.360000000001</v>
      </c>
      <c r="BH15" s="5">
        <f t="shared" si="32"/>
        <v>47451.6</v>
      </c>
      <c r="BI15" s="5">
        <f t="shared" si="33"/>
        <v>12201.84</v>
      </c>
      <c r="BJ15" s="4">
        <f t="shared" si="34"/>
        <v>11862.9</v>
      </c>
      <c r="BK15" s="23"/>
      <c r="BL15" s="5">
        <v>3</v>
      </c>
      <c r="BM15" s="5">
        <v>74606</v>
      </c>
      <c r="BN15" s="5">
        <v>1342908</v>
      </c>
      <c r="BO15" s="5">
        <f t="shared" si="35"/>
        <v>80574.48</v>
      </c>
      <c r="BP15" s="5">
        <f t="shared" si="36"/>
        <v>78336.3</v>
      </c>
      <c r="BQ15" s="5">
        <f t="shared" si="37"/>
        <v>26858.16</v>
      </c>
      <c r="BR15" s="4">
        <f t="shared" si="38"/>
        <v>26112.100000000002</v>
      </c>
      <c r="BS15" s="22"/>
      <c r="BT15" s="290">
        <v>1</v>
      </c>
      <c r="BU15" s="290">
        <v>196075</v>
      </c>
      <c r="BV15" s="290">
        <v>3529350</v>
      </c>
      <c r="BW15" s="5">
        <f t="shared" ref="BW15:BW61" si="41">BV15*0.06</f>
        <v>211761</v>
      </c>
      <c r="BX15" s="5">
        <f t="shared" ref="BX15:BX61" si="42">BU15*$L15</f>
        <v>205878.75</v>
      </c>
      <c r="BY15" s="5">
        <f t="shared" ref="BY15:BY62" si="43">BW15/BT15</f>
        <v>211761</v>
      </c>
      <c r="BZ15" s="4">
        <f t="shared" si="39"/>
        <v>205878.75</v>
      </c>
      <c r="CA15" s="22"/>
      <c r="CB15" s="69">
        <f t="shared" si="10"/>
        <v>52</v>
      </c>
      <c r="CC15" s="95">
        <v>700</v>
      </c>
      <c r="CD15" s="287">
        <f t="shared" si="11"/>
        <v>391427</v>
      </c>
      <c r="CE15" s="287">
        <f t="shared" si="12"/>
        <v>7527.4423076923076</v>
      </c>
      <c r="CF15" s="285">
        <f t="shared" si="13"/>
        <v>519000</v>
      </c>
      <c r="CG15" s="287">
        <v>524500</v>
      </c>
      <c r="CH15" s="287">
        <v>7045686</v>
      </c>
      <c r="CI15" s="287">
        <f t="shared" si="14"/>
        <v>135493.96153846153</v>
      </c>
      <c r="CJ15" s="287">
        <f t="shared" si="40"/>
        <v>422741.16</v>
      </c>
      <c r="CK15" s="287">
        <f t="shared" si="15"/>
        <v>861139400</v>
      </c>
      <c r="CL15" s="86">
        <f t="shared" si="16"/>
        <v>12222.222222222223</v>
      </c>
      <c r="CM15" s="69">
        <f t="shared" si="17"/>
        <v>16560373.076923076</v>
      </c>
    </row>
    <row r="16" spans="1:91" ht="15" customHeight="1">
      <c r="A16" s="1">
        <v>6</v>
      </c>
      <c r="B16" s="68">
        <v>34</v>
      </c>
      <c r="C16" s="125">
        <v>1</v>
      </c>
      <c r="D16" s="1" t="s">
        <v>727</v>
      </c>
      <c r="E16" s="1">
        <v>24167</v>
      </c>
      <c r="F16" s="72">
        <v>1758.8389999999999</v>
      </c>
      <c r="G16" s="72">
        <v>2126.6480000000001</v>
      </c>
      <c r="H16" s="285">
        <f>'(C.) Private owners, 6 estates'!AB14</f>
        <v>23462</v>
      </c>
      <c r="I16" s="285">
        <f>'(C.) Private owners, 6 estates'!AB73</f>
        <v>1678299</v>
      </c>
      <c r="J16" s="4">
        <v>3.9</v>
      </c>
      <c r="K16" s="4">
        <f t="shared" si="0"/>
        <v>2.8799342414279003</v>
      </c>
      <c r="L16" s="68">
        <v>4.7</v>
      </c>
      <c r="M16" s="285">
        <f t="shared" si="1"/>
        <v>6545366.0999999996</v>
      </c>
      <c r="N16" s="285">
        <f t="shared" si="2"/>
        <v>4833390.7574542034</v>
      </c>
      <c r="O16" s="285">
        <f t="shared" si="3"/>
        <v>7888005.3000000007</v>
      </c>
      <c r="P16" s="110">
        <v>1460552</v>
      </c>
      <c r="Q16" s="112">
        <v>199.84200000000001</v>
      </c>
      <c r="S16" s="4">
        <v>1916.1</v>
      </c>
      <c r="T16" s="4">
        <v>47.998904023798339</v>
      </c>
      <c r="U16" s="4">
        <v>91970.7</v>
      </c>
      <c r="V16" s="4">
        <v>3.9</v>
      </c>
      <c r="W16" s="68">
        <v>4.7</v>
      </c>
      <c r="X16" s="145">
        <f t="shared" si="4"/>
        <v>8.1251855210409403</v>
      </c>
      <c r="Y16" s="4">
        <f t="shared" si="18"/>
        <v>9.7918902433057493</v>
      </c>
      <c r="Z16" s="4">
        <f t="shared" si="19"/>
        <v>3.7918902433057493</v>
      </c>
      <c r="AA16" s="4">
        <v>7472.7899999999991</v>
      </c>
      <c r="AB16" s="4">
        <v>5518.2</v>
      </c>
      <c r="AC16" s="1" t="s">
        <v>727</v>
      </c>
      <c r="AD16" s="5">
        <v>320</v>
      </c>
      <c r="AE16" s="5">
        <v>151178</v>
      </c>
      <c r="AF16" s="5">
        <f t="shared" si="5"/>
        <v>7256378.3125097854</v>
      </c>
      <c r="AG16" s="4">
        <f t="shared" si="20"/>
        <v>47.998904023798339</v>
      </c>
      <c r="AH16" s="5">
        <f t="shared" si="21"/>
        <v>435382.69875058712</v>
      </c>
      <c r="AI16" s="5">
        <f t="shared" si="22"/>
        <v>710536.6</v>
      </c>
      <c r="AJ16" s="5">
        <f t="shared" si="6"/>
        <v>1360.5709335955848</v>
      </c>
      <c r="AK16" s="5">
        <f t="shared" si="7"/>
        <v>2220.4268750000001</v>
      </c>
      <c r="AL16" s="22"/>
      <c r="AM16" s="5">
        <v>247</v>
      </c>
      <c r="AN16" s="5">
        <v>261185</v>
      </c>
      <c r="AO16" s="5">
        <f t="shared" si="8"/>
        <v>12536593.747455768</v>
      </c>
      <c r="AP16" s="4">
        <f t="shared" si="23"/>
        <v>47.998904023798339</v>
      </c>
      <c r="AQ16" s="5">
        <f t="shared" si="24"/>
        <v>752195.6248473461</v>
      </c>
      <c r="AR16" s="5">
        <f t="shared" si="25"/>
        <v>1227569.5</v>
      </c>
      <c r="AS16" s="5">
        <f t="shared" si="26"/>
        <v>3045.3264163860167</v>
      </c>
      <c r="AT16" s="4">
        <f t="shared" si="27"/>
        <v>4969.9170040485833</v>
      </c>
      <c r="AU16" s="22"/>
      <c r="AV16" s="5">
        <v>74</v>
      </c>
      <c r="AW16" s="5">
        <v>174135</v>
      </c>
      <c r="AX16" s="5">
        <v>8358480</v>
      </c>
      <c r="AY16" s="5">
        <v>501509</v>
      </c>
      <c r="AZ16" s="5">
        <f t="shared" si="28"/>
        <v>679126.5</v>
      </c>
      <c r="BA16" s="5">
        <f t="shared" si="29"/>
        <v>9177.385135135135</v>
      </c>
      <c r="BB16" s="4">
        <f t="shared" si="30"/>
        <v>9177.385135135135</v>
      </c>
      <c r="BC16" s="22"/>
      <c r="BD16" s="5">
        <v>32</v>
      </c>
      <c r="BE16" s="5">
        <v>155620</v>
      </c>
      <c r="BF16" s="5">
        <f t="shared" si="9"/>
        <v>7469589.4441834977</v>
      </c>
      <c r="BG16" s="5">
        <f t="shared" si="31"/>
        <v>448175.36665100983</v>
      </c>
      <c r="BH16" s="5">
        <f t="shared" si="32"/>
        <v>731414</v>
      </c>
      <c r="BI16" s="5">
        <f t="shared" si="33"/>
        <v>14005.480207844057</v>
      </c>
      <c r="BJ16" s="4">
        <f t="shared" si="34"/>
        <v>22856.6875</v>
      </c>
      <c r="BK16" s="23"/>
      <c r="BL16" s="5">
        <v>9</v>
      </c>
      <c r="BM16" s="5">
        <v>89881</v>
      </c>
      <c r="BN16" s="5">
        <v>4314288</v>
      </c>
      <c r="BO16" s="5">
        <f t="shared" si="35"/>
        <v>258857.28</v>
      </c>
      <c r="BP16" s="5">
        <f t="shared" si="36"/>
        <v>422440.7</v>
      </c>
      <c r="BQ16" s="5">
        <f t="shared" si="37"/>
        <v>28761.919999999998</v>
      </c>
      <c r="BR16" s="4">
        <f t="shared" si="38"/>
        <v>46937.855555555558</v>
      </c>
      <c r="BS16" s="22"/>
      <c r="BT16" s="290">
        <v>2</v>
      </c>
      <c r="BU16" s="290">
        <v>48995</v>
      </c>
      <c r="BV16" s="290">
        <v>2351760</v>
      </c>
      <c r="BW16" s="5">
        <f t="shared" si="41"/>
        <v>141105.60000000001</v>
      </c>
      <c r="BX16" s="5">
        <f t="shared" si="42"/>
        <v>230276.5</v>
      </c>
      <c r="BY16" s="5">
        <f t="shared" si="43"/>
        <v>70552.800000000003</v>
      </c>
      <c r="BZ16" s="4">
        <f t="shared" si="39"/>
        <v>115138.25</v>
      </c>
      <c r="CA16" s="22"/>
      <c r="CB16" s="69">
        <f t="shared" si="10"/>
        <v>684</v>
      </c>
      <c r="CC16" s="95">
        <v>24167</v>
      </c>
      <c r="CD16" s="287">
        <f t="shared" si="11"/>
        <v>880994</v>
      </c>
      <c r="CE16" s="287">
        <f t="shared" si="12"/>
        <v>1288.0029239766081</v>
      </c>
      <c r="CF16" s="285">
        <f t="shared" si="13"/>
        <v>2126648</v>
      </c>
      <c r="CG16" s="287">
        <v>1916100</v>
      </c>
      <c r="CH16" s="287">
        <v>42287712</v>
      </c>
      <c r="CI16" s="287">
        <f t="shared" si="14"/>
        <v>61824.140350877191</v>
      </c>
      <c r="CJ16" s="287">
        <f t="shared" si="40"/>
        <v>2537262.7199999997</v>
      </c>
      <c r="CK16" s="287">
        <f t="shared" si="15"/>
        <v>3435876600</v>
      </c>
      <c r="CL16" s="86">
        <f t="shared" si="16"/>
        <v>8125</v>
      </c>
      <c r="CM16" s="69">
        <f t="shared" si="17"/>
        <v>5023211.4035087721</v>
      </c>
    </row>
    <row r="17" spans="1:91" ht="15" customHeight="1">
      <c r="A17" s="1">
        <v>7</v>
      </c>
      <c r="B17" s="68">
        <v>37</v>
      </c>
      <c r="C17" s="125">
        <v>1</v>
      </c>
      <c r="D17" s="22" t="s">
        <v>399</v>
      </c>
      <c r="E17" s="9">
        <v>10429</v>
      </c>
      <c r="F17" s="88">
        <v>1743.75</v>
      </c>
      <c r="G17" s="88">
        <v>1898.527</v>
      </c>
      <c r="H17" s="285">
        <f>'(C.) Private owners, 6 estates'!AB15</f>
        <v>9567</v>
      </c>
      <c r="I17" s="285">
        <f>'(C.) Private owners, 6 estates'!AB74</f>
        <v>1659096</v>
      </c>
      <c r="J17" s="12">
        <v>2</v>
      </c>
      <c r="K17" s="4">
        <f t="shared" si="0"/>
        <v>4.0980175781249999</v>
      </c>
      <c r="L17" s="68">
        <v>2.4</v>
      </c>
      <c r="M17" s="285">
        <f t="shared" si="1"/>
        <v>3318192</v>
      </c>
      <c r="N17" s="285">
        <f t="shared" si="2"/>
        <v>6799004.5717968745</v>
      </c>
      <c r="O17" s="285">
        <f t="shared" si="3"/>
        <v>3981830.4</v>
      </c>
      <c r="P17" s="121">
        <v>1030952</v>
      </c>
      <c r="Q17" s="122">
        <v>534.66399999999999</v>
      </c>
      <c r="R17" s="88"/>
      <c r="S17" s="12">
        <v>2048</v>
      </c>
      <c r="T17" s="12">
        <v>68.30029296875</v>
      </c>
      <c r="U17" s="12">
        <v>139879</v>
      </c>
      <c r="V17" s="421">
        <v>2</v>
      </c>
      <c r="W17" s="422">
        <v>2.4</v>
      </c>
      <c r="X17" s="145">
        <f t="shared" si="4"/>
        <v>2.9282451261447395</v>
      </c>
      <c r="Y17" s="4">
        <f t="shared" si="18"/>
        <v>3.5138941513736874</v>
      </c>
      <c r="Z17" s="4">
        <f t="shared" si="19"/>
        <v>-2.4861058486263126</v>
      </c>
      <c r="AA17" s="12">
        <v>4096</v>
      </c>
      <c r="AB17" s="12">
        <v>8392.7999999999993</v>
      </c>
      <c r="AC17" s="9" t="s">
        <v>973</v>
      </c>
      <c r="AD17" s="10">
        <v>347</v>
      </c>
      <c r="AE17" s="10">
        <v>112039</v>
      </c>
      <c r="AF17" s="5">
        <f t="shared" si="5"/>
        <v>7652296.5239257812</v>
      </c>
      <c r="AG17" s="4">
        <f t="shared" si="20"/>
        <v>68.30029296875</v>
      </c>
      <c r="AH17" s="5">
        <f t="shared" si="21"/>
        <v>459137.79143554688</v>
      </c>
      <c r="AI17" s="5">
        <f t="shared" si="22"/>
        <v>268893.59999999998</v>
      </c>
      <c r="AJ17" s="5">
        <f t="shared" si="6"/>
        <v>1323.1636640793859</v>
      </c>
      <c r="AK17" s="5">
        <f t="shared" si="7"/>
        <v>774.90951008645527</v>
      </c>
      <c r="AL17" s="9"/>
      <c r="AM17" s="10">
        <v>268</v>
      </c>
      <c r="AN17" s="10">
        <v>212252</v>
      </c>
      <c r="AO17" s="5">
        <f t="shared" si="8"/>
        <v>14496873.783203125</v>
      </c>
      <c r="AP17" s="4">
        <f t="shared" si="23"/>
        <v>68.30029296875</v>
      </c>
      <c r="AQ17" s="5">
        <f t="shared" si="24"/>
        <v>869812.42699218751</v>
      </c>
      <c r="AR17" s="5">
        <f t="shared" si="25"/>
        <v>509404.8</v>
      </c>
      <c r="AS17" s="5">
        <f t="shared" si="26"/>
        <v>3245.5687574335357</v>
      </c>
      <c r="AT17" s="4">
        <f t="shared" si="27"/>
        <v>1900.7641791044775</v>
      </c>
      <c r="AU17" s="9"/>
      <c r="AV17" s="10">
        <v>110</v>
      </c>
      <c r="AW17" s="10">
        <v>210187</v>
      </c>
      <c r="AX17" s="10">
        <v>12823204</v>
      </c>
      <c r="AY17" s="10">
        <v>769392</v>
      </c>
      <c r="AZ17" s="5">
        <f t="shared" si="28"/>
        <v>420374</v>
      </c>
      <c r="BA17" s="5">
        <f t="shared" si="29"/>
        <v>3821.5818181818181</v>
      </c>
      <c r="BB17" s="4">
        <f t="shared" si="30"/>
        <v>3821.5818181818181</v>
      </c>
      <c r="BC17" s="9"/>
      <c r="BD17" s="10">
        <v>65</v>
      </c>
      <c r="BE17" s="10">
        <v>250140</v>
      </c>
      <c r="BF17" s="5">
        <f t="shared" si="9"/>
        <v>17084635.283203125</v>
      </c>
      <c r="BG17" s="5">
        <f t="shared" si="31"/>
        <v>1025078.1169921875</v>
      </c>
      <c r="BH17" s="5">
        <f t="shared" si="32"/>
        <v>600336</v>
      </c>
      <c r="BI17" s="5">
        <f t="shared" si="33"/>
        <v>15770.432569110577</v>
      </c>
      <c r="BJ17" s="4">
        <f t="shared" si="34"/>
        <v>9235.9384615384624</v>
      </c>
      <c r="BK17" s="23"/>
      <c r="BL17" s="10">
        <v>45</v>
      </c>
      <c r="BM17" s="10">
        <v>375064</v>
      </c>
      <c r="BN17" s="10">
        <v>22485335</v>
      </c>
      <c r="BO17" s="5">
        <f t="shared" si="35"/>
        <v>1349120.0999999999</v>
      </c>
      <c r="BP17" s="5">
        <f t="shared" si="36"/>
        <v>900153.6</v>
      </c>
      <c r="BQ17" s="5">
        <f t="shared" si="37"/>
        <v>29980.446666666663</v>
      </c>
      <c r="BR17" s="4">
        <f t="shared" si="38"/>
        <v>20003.413333333334</v>
      </c>
      <c r="BS17" s="9"/>
      <c r="BT17" s="291">
        <v>6</v>
      </c>
      <c r="BU17" s="291">
        <v>185229</v>
      </c>
      <c r="BV17" s="291">
        <v>10928511</v>
      </c>
      <c r="BW17" s="5">
        <f t="shared" si="41"/>
        <v>655710.66</v>
      </c>
      <c r="BX17" s="5">
        <f t="shared" si="42"/>
        <v>444549.6</v>
      </c>
      <c r="BY17" s="5">
        <f t="shared" si="43"/>
        <v>109285.11</v>
      </c>
      <c r="BZ17" s="4">
        <f t="shared" si="39"/>
        <v>74091.599999999991</v>
      </c>
      <c r="CA17" s="22"/>
      <c r="CB17" s="69">
        <f t="shared" si="10"/>
        <v>841</v>
      </c>
      <c r="CC17" s="96">
        <v>10429</v>
      </c>
      <c r="CD17" s="287">
        <f t="shared" si="11"/>
        <v>1344911</v>
      </c>
      <c r="CE17" s="287">
        <f t="shared" si="12"/>
        <v>1599.1807372175981</v>
      </c>
      <c r="CF17" s="285">
        <f t="shared" si="13"/>
        <v>1898527</v>
      </c>
      <c r="CG17" s="297">
        <v>2048000</v>
      </c>
      <c r="CH17" s="297">
        <v>83198952</v>
      </c>
      <c r="CI17" s="287">
        <f t="shared" si="14"/>
        <v>98928.599286563622</v>
      </c>
      <c r="CJ17" s="287">
        <f t="shared" si="40"/>
        <v>4991937.12</v>
      </c>
      <c r="CK17" s="287">
        <f t="shared" si="15"/>
        <v>2689822000</v>
      </c>
      <c r="CL17" s="86">
        <f t="shared" si="16"/>
        <v>3232.9998579789803</v>
      </c>
      <c r="CM17" s="69">
        <f t="shared" si="17"/>
        <v>3198361.4744351963</v>
      </c>
    </row>
    <row r="18" spans="1:91" ht="15" customHeight="1">
      <c r="A18" s="1">
        <v>10</v>
      </c>
      <c r="B18" s="68">
        <v>10</v>
      </c>
      <c r="C18" s="125">
        <v>2</v>
      </c>
      <c r="D18" s="1" t="s">
        <v>1014</v>
      </c>
      <c r="E18" s="1">
        <v>3291</v>
      </c>
      <c r="F18" s="72">
        <v>793.62699999999995</v>
      </c>
      <c r="G18" s="72">
        <v>824.44600000000003</v>
      </c>
      <c r="H18" s="285">
        <f>'(C.) Private owners, 6 estates'!AB16</f>
        <v>3244</v>
      </c>
      <c r="I18" s="285">
        <f>'(C.) Private owners, 6 estates'!AB75</f>
        <v>786783</v>
      </c>
      <c r="J18" s="4">
        <v>3.4</v>
      </c>
      <c r="K18" s="4">
        <f t="shared" si="0"/>
        <v>2.2200863309352519</v>
      </c>
      <c r="L18" s="68">
        <v>1.95</v>
      </c>
      <c r="M18" s="285">
        <f t="shared" si="1"/>
        <v>2675062.1999999997</v>
      </c>
      <c r="N18" s="285">
        <f t="shared" si="2"/>
        <v>1746726.1837122303</v>
      </c>
      <c r="O18" s="285">
        <f t="shared" si="3"/>
        <v>1534226.8499999999</v>
      </c>
      <c r="P18" s="110">
        <v>7717969</v>
      </c>
      <c r="Q18" s="112">
        <v>4925.9920000000002</v>
      </c>
      <c r="S18" s="4">
        <v>625.5</v>
      </c>
      <c r="T18" s="4">
        <v>37.001438848920863</v>
      </c>
      <c r="U18" s="4">
        <v>23144.400000000001</v>
      </c>
      <c r="V18" s="4">
        <v>3.4</v>
      </c>
      <c r="W18" s="68">
        <v>1.95</v>
      </c>
      <c r="X18" s="145">
        <f t="shared" si="4"/>
        <v>9.1888318556540671</v>
      </c>
      <c r="Y18" s="4">
        <f t="shared" si="18"/>
        <v>5.2700653289780686</v>
      </c>
      <c r="Z18" s="4">
        <f t="shared" si="19"/>
        <v>-0.72993467102193144</v>
      </c>
      <c r="AA18" s="4">
        <v>2126.6999999999998</v>
      </c>
      <c r="AB18" s="4">
        <v>1388.7</v>
      </c>
      <c r="AC18" s="1" t="s">
        <v>1014</v>
      </c>
      <c r="AD18" s="5">
        <v>25</v>
      </c>
      <c r="AE18" s="5">
        <v>15281</v>
      </c>
      <c r="AF18" s="5">
        <f t="shared" si="5"/>
        <v>565418.98705035972</v>
      </c>
      <c r="AG18" s="4">
        <f t="shared" si="20"/>
        <v>37.001438848920863</v>
      </c>
      <c r="AH18" s="5">
        <f t="shared" si="21"/>
        <v>33925.139223021579</v>
      </c>
      <c r="AI18" s="5">
        <f t="shared" si="22"/>
        <v>29797.95</v>
      </c>
      <c r="AJ18" s="5">
        <f t="shared" si="6"/>
        <v>1357.0055689208632</v>
      </c>
      <c r="AK18" s="5">
        <f t="shared" si="7"/>
        <v>1191.9180000000001</v>
      </c>
      <c r="AL18" s="22"/>
      <c r="AM18" s="5">
        <v>33</v>
      </c>
      <c r="AN18" s="5">
        <v>46933</v>
      </c>
      <c r="AO18" s="5">
        <f t="shared" si="8"/>
        <v>1736588.5294964029</v>
      </c>
      <c r="AP18" s="4">
        <f t="shared" si="23"/>
        <v>37.001438848920863</v>
      </c>
      <c r="AQ18" s="5">
        <f t="shared" si="24"/>
        <v>104195.31176978417</v>
      </c>
      <c r="AR18" s="5">
        <f t="shared" si="25"/>
        <v>91519.349999999991</v>
      </c>
      <c r="AS18" s="5">
        <f t="shared" si="26"/>
        <v>3157.4336899934597</v>
      </c>
      <c r="AT18" s="4">
        <f t="shared" si="27"/>
        <v>2773.3136363636363</v>
      </c>
      <c r="AU18" s="22"/>
      <c r="AV18" s="5">
        <v>13</v>
      </c>
      <c r="AW18" s="5">
        <v>41762</v>
      </c>
      <c r="AX18" s="5">
        <v>1545194</v>
      </c>
      <c r="AY18" s="5">
        <v>92712</v>
      </c>
      <c r="AZ18" s="5">
        <f t="shared" si="28"/>
        <v>141990.79999999999</v>
      </c>
      <c r="BA18" s="5">
        <f t="shared" si="29"/>
        <v>10922.369230769229</v>
      </c>
      <c r="BB18" s="4">
        <f t="shared" si="30"/>
        <v>10922.369230769229</v>
      </c>
      <c r="BC18" s="22"/>
      <c r="BD18" s="5">
        <v>10</v>
      </c>
      <c r="BE18" s="5">
        <v>62562</v>
      </c>
      <c r="BF18" s="5">
        <f t="shared" si="9"/>
        <v>2314884.0172661869</v>
      </c>
      <c r="BG18" s="5">
        <f t="shared" si="31"/>
        <v>138893.0410359712</v>
      </c>
      <c r="BH18" s="5">
        <f t="shared" si="32"/>
        <v>121995.9</v>
      </c>
      <c r="BI18" s="5">
        <f t="shared" si="33"/>
        <v>13889.30410359712</v>
      </c>
      <c r="BJ18" s="4">
        <f t="shared" si="34"/>
        <v>12199.59</v>
      </c>
      <c r="BK18" s="23"/>
      <c r="BL18" s="5">
        <v>3</v>
      </c>
      <c r="BM18" s="5">
        <v>40249</v>
      </c>
      <c r="BN18" s="5">
        <v>1489213</v>
      </c>
      <c r="BO18" s="5">
        <f t="shared" si="35"/>
        <v>89352.78</v>
      </c>
      <c r="BP18" s="5">
        <f t="shared" si="36"/>
        <v>78485.55</v>
      </c>
      <c r="BQ18" s="5">
        <f t="shared" si="37"/>
        <v>29784.26</v>
      </c>
      <c r="BR18" s="4">
        <f t="shared" si="38"/>
        <v>26161.850000000002</v>
      </c>
      <c r="BS18" s="22"/>
      <c r="BT18" s="290">
        <v>2</v>
      </c>
      <c r="BU18" s="290">
        <v>297824</v>
      </c>
      <c r="BV18" s="290">
        <v>11019488</v>
      </c>
      <c r="BW18" s="5">
        <f t="shared" si="41"/>
        <v>661169.28</v>
      </c>
      <c r="BX18" s="5">
        <f t="shared" si="42"/>
        <v>580756.79999999993</v>
      </c>
      <c r="BY18" s="5">
        <f t="shared" si="43"/>
        <v>330584.64</v>
      </c>
      <c r="BZ18" s="4">
        <f t="shared" si="39"/>
        <v>290378.39999999997</v>
      </c>
      <c r="CA18" s="22"/>
      <c r="CB18" s="69">
        <f t="shared" si="10"/>
        <v>86</v>
      </c>
      <c r="CC18" s="95">
        <v>3291</v>
      </c>
      <c r="CD18" s="287">
        <f t="shared" si="11"/>
        <v>504611</v>
      </c>
      <c r="CE18" s="287">
        <f t="shared" si="12"/>
        <v>5867.5697674418607</v>
      </c>
      <c r="CF18" s="285">
        <f t="shared" si="13"/>
        <v>824446</v>
      </c>
      <c r="CG18" s="287">
        <v>625500</v>
      </c>
      <c r="CH18" s="287">
        <v>18670607</v>
      </c>
      <c r="CI18" s="287">
        <f t="shared" si="14"/>
        <v>217100.08139534883</v>
      </c>
      <c r="CJ18" s="287">
        <f t="shared" si="40"/>
        <v>1120236.42</v>
      </c>
      <c r="CK18" s="287">
        <f t="shared" si="15"/>
        <v>1715677400</v>
      </c>
      <c r="CL18" s="86">
        <f t="shared" si="16"/>
        <v>9189.1891891891901</v>
      </c>
      <c r="CM18" s="69">
        <f t="shared" si="17"/>
        <v>19949737.209302325</v>
      </c>
    </row>
    <row r="19" spans="1:91" ht="15" customHeight="1">
      <c r="A19" s="1">
        <v>11</v>
      </c>
      <c r="B19" s="68">
        <v>14</v>
      </c>
      <c r="C19" s="125">
        <v>2</v>
      </c>
      <c r="D19" s="1" t="s">
        <v>992</v>
      </c>
      <c r="E19" s="1">
        <v>2791</v>
      </c>
      <c r="F19" s="72">
        <v>656.54600000000005</v>
      </c>
      <c r="G19" s="72">
        <v>734.59100000000001</v>
      </c>
      <c r="H19" s="285">
        <f>'(C.) Private owners, 6 estates'!AB17</f>
        <v>2785</v>
      </c>
      <c r="I19" s="285">
        <f>'(C.) Private owners, 6 estates'!AB76</f>
        <v>655705</v>
      </c>
      <c r="J19" s="4">
        <v>8</v>
      </c>
      <c r="K19" s="4">
        <f t="shared" si="0"/>
        <v>4.4397497066875236</v>
      </c>
      <c r="L19" s="68">
        <v>7</v>
      </c>
      <c r="M19" s="285">
        <f t="shared" si="1"/>
        <v>5245640</v>
      </c>
      <c r="N19" s="285">
        <f t="shared" si="2"/>
        <v>2911166.0814235425</v>
      </c>
      <c r="O19" s="285">
        <f t="shared" si="3"/>
        <v>4589935</v>
      </c>
      <c r="P19" s="110">
        <v>3205412</v>
      </c>
      <c r="Q19" s="112">
        <v>1558.55</v>
      </c>
      <c r="S19" s="4">
        <v>767.1</v>
      </c>
      <c r="T19" s="4">
        <v>73.995828444792068</v>
      </c>
      <c r="U19" s="4">
        <v>56762.2</v>
      </c>
      <c r="V19" s="4">
        <v>8</v>
      </c>
      <c r="W19" s="68">
        <v>7</v>
      </c>
      <c r="X19" s="145">
        <f t="shared" si="4"/>
        <v>10.811420276169706</v>
      </c>
      <c r="Y19" s="4">
        <f t="shared" si="18"/>
        <v>9.4599927416484917</v>
      </c>
      <c r="Z19" s="4">
        <f t="shared" si="19"/>
        <v>3.4599927416484917</v>
      </c>
      <c r="AA19" s="4">
        <v>6136.8</v>
      </c>
      <c r="AB19" s="4">
        <v>3405.7</v>
      </c>
      <c r="AC19" s="1" t="s">
        <v>992</v>
      </c>
      <c r="AD19" s="5">
        <v>183</v>
      </c>
      <c r="AE19" s="5">
        <v>58786</v>
      </c>
      <c r="AF19" s="5">
        <f t="shared" si="5"/>
        <v>4349918.7709555468</v>
      </c>
      <c r="AG19" s="4">
        <f t="shared" si="20"/>
        <v>73.995828444792068</v>
      </c>
      <c r="AH19" s="5">
        <f t="shared" si="21"/>
        <v>260995.1262573328</v>
      </c>
      <c r="AI19" s="5">
        <f t="shared" si="22"/>
        <v>411502</v>
      </c>
      <c r="AJ19" s="5">
        <f t="shared" si="6"/>
        <v>1426.2028757231301</v>
      </c>
      <c r="AK19" s="5">
        <f t="shared" si="7"/>
        <v>2248.6448087431695</v>
      </c>
      <c r="AL19" s="22"/>
      <c r="AM19" s="5">
        <v>179</v>
      </c>
      <c r="AN19" s="5">
        <v>133590</v>
      </c>
      <c r="AO19" s="5">
        <f t="shared" si="8"/>
        <v>9885102.7219397724</v>
      </c>
      <c r="AP19" s="4">
        <f t="shared" si="23"/>
        <v>73.995828444792068</v>
      </c>
      <c r="AQ19" s="5">
        <f t="shared" si="24"/>
        <v>593106.16331638629</v>
      </c>
      <c r="AR19" s="5">
        <f t="shared" si="25"/>
        <v>935130</v>
      </c>
      <c r="AS19" s="5">
        <f t="shared" si="26"/>
        <v>3313.4422531641694</v>
      </c>
      <c r="AT19" s="4">
        <f t="shared" si="27"/>
        <v>5224.1899441340784</v>
      </c>
      <c r="AU19" s="22"/>
      <c r="AV19" s="5">
        <v>71</v>
      </c>
      <c r="AW19" s="5">
        <v>106390</v>
      </c>
      <c r="AX19" s="5">
        <v>7872860</v>
      </c>
      <c r="AY19" s="5">
        <v>472372</v>
      </c>
      <c r="AZ19" s="5">
        <f t="shared" si="28"/>
        <v>851120</v>
      </c>
      <c r="BA19" s="5">
        <f t="shared" si="29"/>
        <v>11987.605633802817</v>
      </c>
      <c r="BB19" s="4">
        <f t="shared" si="30"/>
        <v>11987.605633802817</v>
      </c>
      <c r="BC19" s="22"/>
      <c r="BD19" s="5">
        <v>39</v>
      </c>
      <c r="BE19" s="5">
        <v>121582</v>
      </c>
      <c r="BF19" s="5">
        <f t="shared" si="9"/>
        <v>8996560.8139747083</v>
      </c>
      <c r="BG19" s="5">
        <f t="shared" si="31"/>
        <v>539793.64883848245</v>
      </c>
      <c r="BH19" s="5">
        <f t="shared" si="32"/>
        <v>851074</v>
      </c>
      <c r="BI19" s="5">
        <f t="shared" si="33"/>
        <v>13840.86279073032</v>
      </c>
      <c r="BJ19" s="4">
        <f t="shared" si="34"/>
        <v>21822.410256410258</v>
      </c>
      <c r="BK19" s="23"/>
      <c r="BL19" s="5">
        <v>11</v>
      </c>
      <c r="BM19" s="5">
        <v>73416</v>
      </c>
      <c r="BN19" s="5">
        <v>5432784</v>
      </c>
      <c r="BO19" s="5">
        <f t="shared" si="35"/>
        <v>325967.03999999998</v>
      </c>
      <c r="BP19" s="5">
        <f t="shared" si="36"/>
        <v>513912</v>
      </c>
      <c r="BQ19" s="5">
        <f t="shared" si="37"/>
        <v>29633.367272727271</v>
      </c>
      <c r="BR19" s="4">
        <f t="shared" si="38"/>
        <v>46719.272727272728</v>
      </c>
      <c r="BS19" s="22"/>
      <c r="BT19" s="290">
        <v>5</v>
      </c>
      <c r="BU19" s="290">
        <v>76562</v>
      </c>
      <c r="BV19" s="290">
        <v>5665588</v>
      </c>
      <c r="BW19" s="5">
        <f t="shared" si="41"/>
        <v>339935.27999999997</v>
      </c>
      <c r="BX19" s="5">
        <f t="shared" si="42"/>
        <v>535934</v>
      </c>
      <c r="BY19" s="5">
        <f t="shared" si="43"/>
        <v>67987.055999999997</v>
      </c>
      <c r="BZ19" s="4">
        <f t="shared" si="39"/>
        <v>107186.8</v>
      </c>
      <c r="CA19" s="22"/>
      <c r="CB19" s="69">
        <f t="shared" si="10"/>
        <v>488</v>
      </c>
      <c r="CC19" s="95">
        <v>2791</v>
      </c>
      <c r="CD19" s="287">
        <f t="shared" si="11"/>
        <v>570326</v>
      </c>
      <c r="CE19" s="287">
        <f t="shared" si="12"/>
        <v>1168.700819672131</v>
      </c>
      <c r="CF19" s="285">
        <f t="shared" si="13"/>
        <v>734591</v>
      </c>
      <c r="CG19" s="287">
        <v>767100</v>
      </c>
      <c r="CH19" s="287">
        <v>42204124</v>
      </c>
      <c r="CI19" s="287">
        <f t="shared" si="14"/>
        <v>86483.860655737706</v>
      </c>
      <c r="CJ19" s="287">
        <f t="shared" si="40"/>
        <v>2532247.44</v>
      </c>
      <c r="CK19" s="287">
        <f t="shared" si="15"/>
        <v>4562608000</v>
      </c>
      <c r="CL19" s="86">
        <f t="shared" ref="CL19:CL62" si="44">100*CK19/CH19</f>
        <v>10810.81081081081</v>
      </c>
      <c r="CM19" s="69">
        <f t="shared" si="17"/>
        <v>9349606.5573770497</v>
      </c>
    </row>
    <row r="20" spans="1:91" ht="15" customHeight="1">
      <c r="A20" s="1">
        <v>12</v>
      </c>
      <c r="B20" s="68">
        <v>28</v>
      </c>
      <c r="C20" s="125">
        <v>2</v>
      </c>
      <c r="D20" s="1" t="s">
        <v>885</v>
      </c>
      <c r="E20" s="1">
        <v>1658</v>
      </c>
      <c r="F20" s="72">
        <v>1131.886</v>
      </c>
      <c r="G20" s="72">
        <v>2038.652</v>
      </c>
      <c r="H20" s="285">
        <f>'(C.) Private owners, 6 estates'!AB18</f>
        <v>1621</v>
      </c>
      <c r="I20" s="285">
        <f>'(C.) Private owners, 6 estates'!AB77</f>
        <v>1112913</v>
      </c>
      <c r="J20" s="4">
        <v>1.3</v>
      </c>
      <c r="K20" s="4">
        <f t="shared" si="0"/>
        <v>1.6200326716499183</v>
      </c>
      <c r="L20" s="68">
        <v>1.4</v>
      </c>
      <c r="M20" s="285">
        <f t="shared" si="1"/>
        <v>1446786.9000000001</v>
      </c>
      <c r="N20" s="285">
        <f t="shared" si="2"/>
        <v>1802955.4207039254</v>
      </c>
      <c r="O20" s="285">
        <f t="shared" si="3"/>
        <v>1558078.2</v>
      </c>
      <c r="P20" s="110">
        <v>10668218</v>
      </c>
      <c r="Q20" s="112">
        <v>2195.623</v>
      </c>
      <c r="S20" s="4">
        <v>2020.1</v>
      </c>
      <c r="T20" s="4">
        <v>27.00054452749864</v>
      </c>
      <c r="U20" s="4">
        <v>54543.8</v>
      </c>
      <c r="V20" s="4">
        <v>1.3</v>
      </c>
      <c r="W20" s="68">
        <v>1.4</v>
      </c>
      <c r="X20" s="145">
        <f t="shared" si="4"/>
        <v>4.8147177131039642</v>
      </c>
      <c r="Y20" s="4">
        <f t="shared" si="18"/>
        <v>5.1850806141119614</v>
      </c>
      <c r="Z20" s="4">
        <f t="shared" si="19"/>
        <v>-0.81491938588803858</v>
      </c>
      <c r="AA20" s="4">
        <v>2626.13</v>
      </c>
      <c r="AB20" s="4">
        <v>3272.6</v>
      </c>
      <c r="AC20" s="1" t="s">
        <v>885</v>
      </c>
      <c r="AD20" s="5">
        <v>125</v>
      </c>
      <c r="AE20" s="5">
        <v>103647</v>
      </c>
      <c r="AF20" s="5">
        <f t="shared" si="5"/>
        <v>2798525.4386416515</v>
      </c>
      <c r="AG20" s="4">
        <f t="shared" si="20"/>
        <v>27.00054452749864</v>
      </c>
      <c r="AH20" s="5">
        <f t="shared" si="21"/>
        <v>167911.52631849909</v>
      </c>
      <c r="AI20" s="5">
        <f t="shared" si="22"/>
        <v>145105.79999999999</v>
      </c>
      <c r="AJ20" s="5">
        <f t="shared" si="6"/>
        <v>1343.2922105479927</v>
      </c>
      <c r="AK20" s="5">
        <f t="shared" si="7"/>
        <v>1160.8463999999999</v>
      </c>
      <c r="AL20" s="22"/>
      <c r="AM20" s="5">
        <v>62</v>
      </c>
      <c r="AN20" s="5">
        <v>115740</v>
      </c>
      <c r="AO20" s="5">
        <f t="shared" si="8"/>
        <v>3125043.0236126925</v>
      </c>
      <c r="AP20" s="4">
        <f t="shared" si="23"/>
        <v>27.00054452749864</v>
      </c>
      <c r="AQ20" s="5">
        <f t="shared" si="24"/>
        <v>187502.58141676153</v>
      </c>
      <c r="AR20" s="5">
        <f t="shared" si="25"/>
        <v>162036</v>
      </c>
      <c r="AS20" s="5">
        <f t="shared" si="26"/>
        <v>3024.2351841413151</v>
      </c>
      <c r="AT20" s="4">
        <f t="shared" si="27"/>
        <v>2613.483870967742</v>
      </c>
      <c r="AU20" s="22"/>
      <c r="AV20" s="5">
        <v>15</v>
      </c>
      <c r="AW20" s="5">
        <v>59818</v>
      </c>
      <c r="AX20" s="5">
        <v>1615086</v>
      </c>
      <c r="AY20" s="5">
        <v>96905</v>
      </c>
      <c r="AZ20" s="5">
        <f t="shared" si="28"/>
        <v>77763.400000000009</v>
      </c>
      <c r="BA20" s="5">
        <f t="shared" si="29"/>
        <v>5184.2266666666674</v>
      </c>
      <c r="BB20" s="4">
        <f t="shared" si="30"/>
        <v>5184.2266666666674</v>
      </c>
      <c r="BC20" s="22"/>
      <c r="BD20" s="5">
        <v>4</v>
      </c>
      <c r="BE20" s="5">
        <v>29718</v>
      </c>
      <c r="BF20" s="5">
        <f t="shared" si="9"/>
        <v>802402.18226820463</v>
      </c>
      <c r="BG20" s="5">
        <f t="shared" si="31"/>
        <v>48144.130936092275</v>
      </c>
      <c r="BH20" s="5">
        <f t="shared" si="32"/>
        <v>41605.199999999997</v>
      </c>
      <c r="BI20" s="5">
        <f t="shared" si="33"/>
        <v>12036.032734023069</v>
      </c>
      <c r="BJ20" s="4">
        <f t="shared" si="34"/>
        <v>10401.299999999999</v>
      </c>
      <c r="BK20" s="23"/>
      <c r="BL20" s="5">
        <v>10</v>
      </c>
      <c r="BM20" s="5">
        <v>202223</v>
      </c>
      <c r="BN20" s="5">
        <v>5460021</v>
      </c>
      <c r="BO20" s="5">
        <f t="shared" si="35"/>
        <v>327601.26</v>
      </c>
      <c r="BP20" s="5">
        <f t="shared" si="36"/>
        <v>283112.19999999995</v>
      </c>
      <c r="BQ20" s="5">
        <f t="shared" si="37"/>
        <v>32760.126</v>
      </c>
      <c r="BR20" s="4">
        <f t="shared" si="38"/>
        <v>28311.219999999994</v>
      </c>
      <c r="BS20" s="22"/>
      <c r="BT20" s="290">
        <v>5</v>
      </c>
      <c r="BU20" s="290">
        <v>366666</v>
      </c>
      <c r="BV20" s="290">
        <v>9899982</v>
      </c>
      <c r="BW20" s="5">
        <f t="shared" si="41"/>
        <v>593998.91999999993</v>
      </c>
      <c r="BX20" s="5">
        <f t="shared" si="42"/>
        <v>513332.39999999997</v>
      </c>
      <c r="BY20" s="5">
        <f t="shared" si="43"/>
        <v>118799.78399999999</v>
      </c>
      <c r="BZ20" s="4">
        <f t="shared" si="39"/>
        <v>102666.48</v>
      </c>
      <c r="CA20" s="22"/>
      <c r="CB20" s="69">
        <f t="shared" si="10"/>
        <v>221</v>
      </c>
      <c r="CC20" s="95">
        <v>1658</v>
      </c>
      <c r="CD20" s="287">
        <f t="shared" si="11"/>
        <v>877812</v>
      </c>
      <c r="CE20" s="287">
        <f t="shared" si="12"/>
        <v>3972</v>
      </c>
      <c r="CF20" s="285">
        <f t="shared" si="13"/>
        <v>2038652</v>
      </c>
      <c r="CG20" s="287">
        <v>2020100</v>
      </c>
      <c r="CH20" s="287">
        <v>23700924</v>
      </c>
      <c r="CI20" s="287">
        <f t="shared" si="14"/>
        <v>107244</v>
      </c>
      <c r="CJ20" s="287">
        <f t="shared" si="40"/>
        <v>1422055.44</v>
      </c>
      <c r="CK20" s="287">
        <f t="shared" si="15"/>
        <v>1141155600</v>
      </c>
      <c r="CL20" s="86">
        <f t="shared" si="44"/>
        <v>4814.8148148148148</v>
      </c>
      <c r="CM20" s="69">
        <f t="shared" si="17"/>
        <v>5163600</v>
      </c>
    </row>
    <row r="21" spans="1:91" ht="15" customHeight="1">
      <c r="A21" s="1">
        <v>13</v>
      </c>
      <c r="B21" s="68">
        <v>31</v>
      </c>
      <c r="C21" s="125">
        <v>2</v>
      </c>
      <c r="D21" s="1" t="s">
        <v>886</v>
      </c>
      <c r="E21" s="1">
        <v>586</v>
      </c>
      <c r="F21" s="72">
        <v>7303.5379999999996</v>
      </c>
      <c r="G21" s="72">
        <v>8853.9320000000007</v>
      </c>
      <c r="H21" s="285">
        <f>'(C.) Private owners, 6 estates'!AB19</f>
        <v>582</v>
      </c>
      <c r="I21" s="285">
        <f>'(C.) Private owners, 6 estates'!AB78</f>
        <v>7302798</v>
      </c>
      <c r="J21" s="4">
        <v>0.9</v>
      </c>
      <c r="K21" s="4">
        <f t="shared" si="0"/>
        <v>0.90000407511800851</v>
      </c>
      <c r="L21" s="68">
        <v>1.2</v>
      </c>
      <c r="M21" s="285">
        <f t="shared" si="1"/>
        <v>6572518.2000000002</v>
      </c>
      <c r="N21" s="285">
        <f t="shared" si="2"/>
        <v>6572547.9597636424</v>
      </c>
      <c r="O21" s="285">
        <f t="shared" si="3"/>
        <v>8763357.5999999996</v>
      </c>
      <c r="P21" s="110">
        <v>8337535</v>
      </c>
      <c r="Q21" s="112">
        <v>11467.605</v>
      </c>
      <c r="S21" s="4">
        <v>8834.1</v>
      </c>
      <c r="T21" s="4">
        <v>15.000067918633476</v>
      </c>
      <c r="U21" s="4">
        <v>132512.1</v>
      </c>
      <c r="V21" s="4">
        <v>0.9</v>
      </c>
      <c r="W21" s="68">
        <v>1.2</v>
      </c>
      <c r="X21" s="145">
        <f t="shared" si="4"/>
        <v>5.9999728326696209</v>
      </c>
      <c r="Y21" s="4">
        <f t="shared" si="18"/>
        <v>7.9999637768928276</v>
      </c>
      <c r="Z21" s="4">
        <f t="shared" si="19"/>
        <v>1.9999637768928276</v>
      </c>
      <c r="AA21" s="4">
        <v>7950.6900000000005</v>
      </c>
      <c r="AB21" s="4">
        <v>7950.7</v>
      </c>
      <c r="AC21" s="1" t="s">
        <v>886</v>
      </c>
      <c r="AD21" s="5">
        <v>6</v>
      </c>
      <c r="AE21" s="5">
        <v>10206</v>
      </c>
      <c r="AF21" s="5">
        <f t="shared" si="5"/>
        <v>153090.69317757327</v>
      </c>
      <c r="AG21" s="4">
        <f t="shared" si="20"/>
        <v>15.000067918633476</v>
      </c>
      <c r="AH21" s="5">
        <f t="shared" si="21"/>
        <v>9185.4415906543964</v>
      </c>
      <c r="AI21" s="5">
        <f t="shared" si="22"/>
        <v>12247.199999999999</v>
      </c>
      <c r="AJ21" s="5">
        <f t="shared" si="6"/>
        <v>1530.9069317757328</v>
      </c>
      <c r="AK21" s="5">
        <f t="shared" si="7"/>
        <v>2041.1999999999998</v>
      </c>
      <c r="AL21" s="22"/>
      <c r="AM21" s="5">
        <v>6</v>
      </c>
      <c r="AN21" s="5">
        <v>24821</v>
      </c>
      <c r="AO21" s="5">
        <f t="shared" si="8"/>
        <v>372316.6858084015</v>
      </c>
      <c r="AP21" s="4">
        <f t="shared" si="23"/>
        <v>15.000067918633475</v>
      </c>
      <c r="AQ21" s="5">
        <f t="shared" si="24"/>
        <v>22339.001148504089</v>
      </c>
      <c r="AR21" s="5">
        <f t="shared" si="25"/>
        <v>29785.199999999997</v>
      </c>
      <c r="AS21" s="5">
        <f t="shared" si="26"/>
        <v>3723.1668580840146</v>
      </c>
      <c r="AT21" s="4">
        <f t="shared" si="27"/>
        <v>4964.2</v>
      </c>
      <c r="AU21" s="22"/>
      <c r="AV21" s="5">
        <v>6</v>
      </c>
      <c r="AW21" s="5">
        <v>52640</v>
      </c>
      <c r="AX21" s="5">
        <v>789600</v>
      </c>
      <c r="AY21" s="5">
        <v>47376</v>
      </c>
      <c r="AZ21" s="5">
        <f t="shared" si="28"/>
        <v>47376</v>
      </c>
      <c r="BA21" s="5">
        <f t="shared" si="29"/>
        <v>7896</v>
      </c>
      <c r="BB21" s="4">
        <f t="shared" si="30"/>
        <v>7896</v>
      </c>
      <c r="BC21" s="22"/>
      <c r="BD21" s="5">
        <v>5</v>
      </c>
      <c r="BE21" s="5">
        <v>76196</v>
      </c>
      <c r="BF21" s="5">
        <f t="shared" si="9"/>
        <v>1142945.1751281964</v>
      </c>
      <c r="BG21" s="5">
        <f t="shared" si="31"/>
        <v>68576.71050769178</v>
      </c>
      <c r="BH21" s="5">
        <f t="shared" si="32"/>
        <v>91435.199999999997</v>
      </c>
      <c r="BI21" s="5">
        <f t="shared" si="33"/>
        <v>13715.342101538356</v>
      </c>
      <c r="BJ21" s="4">
        <f t="shared" si="34"/>
        <v>18287.04</v>
      </c>
      <c r="BK21" s="23"/>
      <c r="BL21" s="5">
        <v>2</v>
      </c>
      <c r="BM21" s="5">
        <v>69489</v>
      </c>
      <c r="BN21" s="5">
        <v>1042335</v>
      </c>
      <c r="BO21" s="5">
        <f t="shared" si="35"/>
        <v>62540.1</v>
      </c>
      <c r="BP21" s="5">
        <f t="shared" si="36"/>
        <v>83386.8</v>
      </c>
      <c r="BQ21" s="5">
        <f t="shared" si="37"/>
        <v>31270.05</v>
      </c>
      <c r="BR21" s="4">
        <f t="shared" si="38"/>
        <v>41693.4</v>
      </c>
      <c r="BS21" s="22"/>
      <c r="BT21" s="290">
        <v>16</v>
      </c>
      <c r="BU21" s="290">
        <v>6795837</v>
      </c>
      <c r="BV21" s="290">
        <v>101937555</v>
      </c>
      <c r="BW21" s="5">
        <f t="shared" si="41"/>
        <v>6116253.2999999998</v>
      </c>
      <c r="BX21" s="5">
        <f t="shared" si="42"/>
        <v>8155004.3999999994</v>
      </c>
      <c r="BY21" s="5">
        <f t="shared" si="43"/>
        <v>382265.83124999999</v>
      </c>
      <c r="BZ21" s="4">
        <f t="shared" si="39"/>
        <v>509687.77499999997</v>
      </c>
      <c r="CA21" s="22"/>
      <c r="CB21" s="69">
        <f t="shared" si="10"/>
        <v>41</v>
      </c>
      <c r="CC21" s="95">
        <v>586</v>
      </c>
      <c r="CD21" s="287">
        <f t="shared" si="11"/>
        <v>7029189</v>
      </c>
      <c r="CE21" s="287">
        <f t="shared" si="12"/>
        <v>171443.63414634147</v>
      </c>
      <c r="CF21" s="285">
        <f t="shared" si="13"/>
        <v>8853932</v>
      </c>
      <c r="CG21" s="287">
        <v>8834100</v>
      </c>
      <c r="CH21" s="287">
        <v>105437835</v>
      </c>
      <c r="CI21" s="287">
        <f t="shared" si="14"/>
        <v>2571654.512195122</v>
      </c>
      <c r="CJ21" s="287">
        <f t="shared" si="40"/>
        <v>6326270.0999999996</v>
      </c>
      <c r="CK21" s="287">
        <f t="shared" si="15"/>
        <v>6326270100.000001</v>
      </c>
      <c r="CL21" s="86">
        <f t="shared" si="44"/>
        <v>6000.0000000000009</v>
      </c>
      <c r="CM21" s="69">
        <f t="shared" si="17"/>
        <v>154299270.73170733</v>
      </c>
    </row>
    <row r="22" spans="1:91" ht="15" customHeight="1">
      <c r="A22" s="1">
        <v>14</v>
      </c>
      <c r="B22" s="68">
        <v>36</v>
      </c>
      <c r="C22" s="125">
        <v>2</v>
      </c>
      <c r="D22" s="1" t="s">
        <v>887</v>
      </c>
      <c r="E22" s="1">
        <v>5257</v>
      </c>
      <c r="F22" s="72">
        <v>3137.8110000000001</v>
      </c>
      <c r="G22" s="72">
        <v>3544.4789999999998</v>
      </c>
      <c r="H22" s="285">
        <f>'(C.) Private owners, 6 estates'!AB20</f>
        <v>5160</v>
      </c>
      <c r="I22" s="285">
        <f>'(C.) Private owners, 6 estates'!AB79</f>
        <v>3089536</v>
      </c>
      <c r="J22" s="4">
        <v>4.4000000000000004</v>
      </c>
      <c r="K22" s="4">
        <f t="shared" si="0"/>
        <v>3.0000348595933048</v>
      </c>
      <c r="L22" s="68">
        <v>3.05</v>
      </c>
      <c r="M22" s="285">
        <f t="shared" si="1"/>
        <v>13593958.4</v>
      </c>
      <c r="N22" s="285">
        <f t="shared" si="2"/>
        <v>9268715.6999684609</v>
      </c>
      <c r="O22" s="285">
        <f t="shared" si="3"/>
        <v>9423084.7999999989</v>
      </c>
      <c r="P22" s="110">
        <v>6712499</v>
      </c>
      <c r="Q22" s="112">
        <v>2760.45</v>
      </c>
      <c r="S22" s="4">
        <v>3614.5</v>
      </c>
      <c r="T22" s="4">
        <v>50.000580993221746</v>
      </c>
      <c r="U22" s="4">
        <v>180727.1</v>
      </c>
      <c r="V22" s="4">
        <v>4.4000000000000004</v>
      </c>
      <c r="W22" s="68">
        <v>3.05</v>
      </c>
      <c r="X22" s="145">
        <f t="shared" si="4"/>
        <v>8.7998977463811467</v>
      </c>
      <c r="Y22" s="4">
        <f t="shared" si="18"/>
        <v>6.0999291196505672</v>
      </c>
      <c r="Z22" s="4">
        <f t="shared" si="19"/>
        <v>9.9929119650567166E-2</v>
      </c>
      <c r="AA22" s="4">
        <v>15903.800000000001</v>
      </c>
      <c r="AB22" s="4">
        <v>10843.6</v>
      </c>
      <c r="AC22" s="1" t="s">
        <v>887</v>
      </c>
      <c r="AD22" s="5">
        <v>352</v>
      </c>
      <c r="AE22" s="5">
        <v>167856</v>
      </c>
      <c r="AF22" s="5">
        <f t="shared" si="5"/>
        <v>8392897.5231982302</v>
      </c>
      <c r="AG22" s="4">
        <f t="shared" si="20"/>
        <v>50.000580993221753</v>
      </c>
      <c r="AH22" s="5">
        <f t="shared" si="21"/>
        <v>503573.85139189381</v>
      </c>
      <c r="AI22" s="5">
        <f t="shared" si="22"/>
        <v>511960.8</v>
      </c>
      <c r="AJ22" s="5">
        <f t="shared" si="6"/>
        <v>1430.6075323633347</v>
      </c>
      <c r="AK22" s="5">
        <f t="shared" si="7"/>
        <v>1454.4340909090909</v>
      </c>
      <c r="AL22" s="22"/>
      <c r="AM22" s="5">
        <v>369</v>
      </c>
      <c r="AN22" s="5">
        <v>383364</v>
      </c>
      <c r="AO22" s="5">
        <f t="shared" si="8"/>
        <v>19168422.731885463</v>
      </c>
      <c r="AP22" s="4">
        <f t="shared" si="23"/>
        <v>50.000580993221753</v>
      </c>
      <c r="AQ22" s="5">
        <f t="shared" si="24"/>
        <v>1150105.3639131277</v>
      </c>
      <c r="AR22" s="5">
        <f t="shared" si="25"/>
        <v>1169260.2</v>
      </c>
      <c r="AS22" s="5">
        <f t="shared" si="26"/>
        <v>3116.8167043716198</v>
      </c>
      <c r="AT22" s="4">
        <f t="shared" si="27"/>
        <v>3168.7268292682925</v>
      </c>
      <c r="AU22" s="22"/>
      <c r="AV22" s="5">
        <v>153</v>
      </c>
      <c r="AW22" s="5">
        <v>355914</v>
      </c>
      <c r="AX22" s="5">
        <v>17795700</v>
      </c>
      <c r="AY22" s="5">
        <v>1067742</v>
      </c>
      <c r="AZ22" s="5">
        <f t="shared" si="28"/>
        <v>1566021.6</v>
      </c>
      <c r="BA22" s="5">
        <f t="shared" si="29"/>
        <v>10235.435294117648</v>
      </c>
      <c r="BB22" s="4">
        <f t="shared" si="30"/>
        <v>10235.435294117648</v>
      </c>
      <c r="BC22" s="22"/>
      <c r="BD22" s="5">
        <v>103</v>
      </c>
      <c r="BE22" s="5">
        <v>485526</v>
      </c>
      <c r="BF22" s="5">
        <f t="shared" si="9"/>
        <v>24276582.087314982</v>
      </c>
      <c r="BG22" s="5">
        <f t="shared" si="31"/>
        <v>1456594.925238899</v>
      </c>
      <c r="BH22" s="5">
        <f t="shared" si="32"/>
        <v>1480854.2999999998</v>
      </c>
      <c r="BI22" s="5">
        <f t="shared" si="33"/>
        <v>14141.698303290281</v>
      </c>
      <c r="BJ22" s="4">
        <f t="shared" si="34"/>
        <v>14377.226213592232</v>
      </c>
      <c r="BK22" s="23"/>
      <c r="BL22" s="5">
        <v>54</v>
      </c>
      <c r="BM22" s="5">
        <v>572325</v>
      </c>
      <c r="BN22" s="5">
        <v>28616250</v>
      </c>
      <c r="BO22" s="5">
        <f t="shared" si="35"/>
        <v>1716975</v>
      </c>
      <c r="BP22" s="5">
        <f t="shared" si="36"/>
        <v>1745591.25</v>
      </c>
      <c r="BQ22" s="5">
        <f t="shared" si="37"/>
        <v>31795.833333333332</v>
      </c>
      <c r="BR22" s="4">
        <f t="shared" si="38"/>
        <v>32325.763888888891</v>
      </c>
      <c r="BS22" s="22"/>
      <c r="BT22" s="290">
        <v>19</v>
      </c>
      <c r="BU22" s="290">
        <v>754847</v>
      </c>
      <c r="BV22" s="290">
        <v>37742350</v>
      </c>
      <c r="BW22" s="5">
        <f t="shared" si="41"/>
        <v>2264541</v>
      </c>
      <c r="BX22" s="5">
        <f t="shared" si="42"/>
        <v>2302283.35</v>
      </c>
      <c r="BY22" s="5">
        <f t="shared" si="43"/>
        <v>119186.36842105263</v>
      </c>
      <c r="BZ22" s="4">
        <f t="shared" si="39"/>
        <v>121172.80789473685</v>
      </c>
      <c r="CA22" s="22"/>
      <c r="CB22" s="69">
        <f t="shared" si="10"/>
        <v>1050</v>
      </c>
      <c r="CC22" s="95">
        <v>5257</v>
      </c>
      <c r="CD22" s="287">
        <f t="shared" si="11"/>
        <v>2719832</v>
      </c>
      <c r="CE22" s="287">
        <f t="shared" si="12"/>
        <v>2590.3161904761905</v>
      </c>
      <c r="CF22" s="285">
        <f t="shared" si="13"/>
        <v>3544479</v>
      </c>
      <c r="CG22" s="287">
        <v>3614500</v>
      </c>
      <c r="CH22" s="287">
        <v>135991600</v>
      </c>
      <c r="CI22" s="287">
        <f t="shared" si="14"/>
        <v>129515.80952380953</v>
      </c>
      <c r="CJ22" s="287">
        <f t="shared" si="40"/>
        <v>8159496</v>
      </c>
      <c r="CK22" s="287">
        <f t="shared" si="15"/>
        <v>11967260800</v>
      </c>
      <c r="CL22" s="86">
        <f t="shared" si="44"/>
        <v>8800</v>
      </c>
      <c r="CM22" s="69">
        <f t="shared" si="17"/>
        <v>11397391.238095239</v>
      </c>
    </row>
    <row r="23" spans="1:91" ht="15" customHeight="1">
      <c r="A23" s="1">
        <v>15</v>
      </c>
      <c r="B23" s="68">
        <v>45</v>
      </c>
      <c r="C23" s="125">
        <v>2</v>
      </c>
      <c r="D23" s="9" t="s">
        <v>755</v>
      </c>
      <c r="E23" s="9">
        <v>5183</v>
      </c>
      <c r="F23" s="88">
        <v>2119.63</v>
      </c>
      <c r="G23" s="88">
        <v>3163.8670000000002</v>
      </c>
      <c r="H23" s="285">
        <f>'(C.) Private owners, 6 estates'!AB21</f>
        <v>5101</v>
      </c>
      <c r="I23" s="285">
        <f>'(C.) Private owners, 6 estates'!AB80</f>
        <v>2109537</v>
      </c>
      <c r="J23" s="12">
        <v>2.6</v>
      </c>
      <c r="K23" s="4">
        <f t="shared" si="0"/>
        <v>1.9799698340874814</v>
      </c>
      <c r="L23" s="68">
        <v>2.25</v>
      </c>
      <c r="M23" s="285">
        <f t="shared" si="1"/>
        <v>5484796.2000000002</v>
      </c>
      <c r="N23" s="285">
        <f t="shared" si="2"/>
        <v>4176819.6238914034</v>
      </c>
      <c r="O23" s="285">
        <f t="shared" si="3"/>
        <v>4746458.25</v>
      </c>
      <c r="P23" s="121">
        <v>6251777</v>
      </c>
      <c r="Q23" s="122">
        <v>1205.624</v>
      </c>
      <c r="R23" s="88"/>
      <c r="S23" s="12">
        <v>3182.4</v>
      </c>
      <c r="T23" s="12">
        <v>32.999497234791356</v>
      </c>
      <c r="U23" s="12">
        <v>105017.60000000001</v>
      </c>
      <c r="V23" s="12">
        <v>2.6</v>
      </c>
      <c r="W23" s="68">
        <v>2.25</v>
      </c>
      <c r="X23" s="145">
        <f t="shared" si="4"/>
        <v>7.8789079163873472</v>
      </c>
      <c r="Y23" s="4">
        <f t="shared" si="18"/>
        <v>6.8182856968736658</v>
      </c>
      <c r="Z23" s="4">
        <f t="shared" si="19"/>
        <v>0.81828569687366581</v>
      </c>
      <c r="AA23" s="12">
        <v>8274.24</v>
      </c>
      <c r="AB23" s="12">
        <v>6301.1</v>
      </c>
      <c r="AC23" s="9" t="s">
        <v>755</v>
      </c>
      <c r="AD23" s="10">
        <v>227</v>
      </c>
      <c r="AE23" s="10">
        <v>165127</v>
      </c>
      <c r="AF23" s="5">
        <f t="shared" si="5"/>
        <v>5449107.9798893919</v>
      </c>
      <c r="AG23" s="4">
        <f t="shared" si="20"/>
        <v>32.999497234791356</v>
      </c>
      <c r="AH23" s="5">
        <f t="shared" si="21"/>
        <v>326946.47879336349</v>
      </c>
      <c r="AI23" s="5">
        <f t="shared" si="22"/>
        <v>371535.75</v>
      </c>
      <c r="AJ23" s="5">
        <f t="shared" si="6"/>
        <v>1440.292858120544</v>
      </c>
      <c r="AK23" s="5">
        <f t="shared" si="7"/>
        <v>1636.7213656387664</v>
      </c>
      <c r="AL23" s="9"/>
      <c r="AM23" s="10">
        <v>149</v>
      </c>
      <c r="AN23" s="10">
        <v>236355</v>
      </c>
      <c r="AO23" s="5">
        <f t="shared" si="8"/>
        <v>7799596.1689291112</v>
      </c>
      <c r="AP23" s="4">
        <f t="shared" si="23"/>
        <v>32.999497234791356</v>
      </c>
      <c r="AQ23" s="5">
        <f t="shared" si="24"/>
        <v>467975.77013574663</v>
      </c>
      <c r="AR23" s="5">
        <f t="shared" si="25"/>
        <v>531798.75</v>
      </c>
      <c r="AS23" s="5">
        <f t="shared" si="26"/>
        <v>3140.7769807768232</v>
      </c>
      <c r="AT23" s="4">
        <f t="shared" si="27"/>
        <v>3569.1191275167785</v>
      </c>
      <c r="AU23" s="9"/>
      <c r="AV23" s="10">
        <v>55</v>
      </c>
      <c r="AW23" s="10">
        <v>196141</v>
      </c>
      <c r="AX23" s="10">
        <v>6472653</v>
      </c>
      <c r="AY23" s="10">
        <v>388359</v>
      </c>
      <c r="AZ23" s="5">
        <f t="shared" si="28"/>
        <v>509966.60000000003</v>
      </c>
      <c r="BA23" s="5">
        <f t="shared" si="29"/>
        <v>9272.1200000000008</v>
      </c>
      <c r="BB23" s="4">
        <f t="shared" si="30"/>
        <v>9272.1200000000008</v>
      </c>
      <c r="BC23" s="9"/>
      <c r="BD23" s="10">
        <v>24</v>
      </c>
      <c r="BE23" s="10">
        <v>173635</v>
      </c>
      <c r="BF23" s="5">
        <f t="shared" si="9"/>
        <v>5729867.7023629975</v>
      </c>
      <c r="BG23" s="5">
        <f t="shared" si="31"/>
        <v>343792.06214177981</v>
      </c>
      <c r="BH23" s="5">
        <f t="shared" si="32"/>
        <v>390678.75</v>
      </c>
      <c r="BI23" s="5">
        <f t="shared" si="33"/>
        <v>14324.669255907493</v>
      </c>
      <c r="BJ23" s="4">
        <f t="shared" si="34"/>
        <v>16278.28125</v>
      </c>
      <c r="BK23" s="23"/>
      <c r="BL23" s="10">
        <v>9</v>
      </c>
      <c r="BM23" s="10">
        <v>126971</v>
      </c>
      <c r="BN23" s="10">
        <v>4190043</v>
      </c>
      <c r="BO23" s="5">
        <f t="shared" si="35"/>
        <v>251402.58</v>
      </c>
      <c r="BP23" s="5">
        <f t="shared" si="36"/>
        <v>285684.75</v>
      </c>
      <c r="BQ23" s="5">
        <f t="shared" si="37"/>
        <v>27933.62</v>
      </c>
      <c r="BR23" s="4">
        <f t="shared" si="38"/>
        <v>31742.75</v>
      </c>
      <c r="BS23" s="9"/>
      <c r="BT23" s="291">
        <v>7</v>
      </c>
      <c r="BU23" s="291">
        <v>880737</v>
      </c>
      <c r="BV23" s="291">
        <v>29064321</v>
      </c>
      <c r="BW23" s="5">
        <f t="shared" si="41"/>
        <v>1743859.26</v>
      </c>
      <c r="BX23" s="5">
        <f t="shared" si="42"/>
        <v>1981658.25</v>
      </c>
      <c r="BY23" s="5">
        <f t="shared" si="43"/>
        <v>249122.75142857144</v>
      </c>
      <c r="BZ23" s="4">
        <f t="shared" si="39"/>
        <v>283094.03571428574</v>
      </c>
      <c r="CA23" s="22"/>
      <c r="CB23" s="69">
        <f t="shared" si="10"/>
        <v>471</v>
      </c>
      <c r="CC23" s="96">
        <v>5183</v>
      </c>
      <c r="CD23" s="287">
        <f t="shared" si="11"/>
        <v>1778966</v>
      </c>
      <c r="CE23" s="287">
        <f t="shared" si="12"/>
        <v>3776.9978768577494</v>
      </c>
      <c r="CF23" s="285">
        <f t="shared" si="13"/>
        <v>3163867</v>
      </c>
      <c r="CG23" s="297">
        <v>3182400</v>
      </c>
      <c r="CH23" s="297">
        <v>58705878</v>
      </c>
      <c r="CI23" s="287">
        <f t="shared" si="14"/>
        <v>124640.92993630574</v>
      </c>
      <c r="CJ23" s="287">
        <f t="shared" si="40"/>
        <v>3522352.6799999997</v>
      </c>
      <c r="CK23" s="287">
        <f t="shared" si="15"/>
        <v>4625311600.000001</v>
      </c>
      <c r="CL23" s="86">
        <f t="shared" si="44"/>
        <v>7878.7878787878808</v>
      </c>
      <c r="CM23" s="69">
        <f t="shared" si="17"/>
        <v>9820194.4798301514</v>
      </c>
    </row>
    <row r="24" spans="1:91" ht="15" customHeight="1">
      <c r="A24" s="1">
        <v>18</v>
      </c>
      <c r="B24" s="68">
        <v>6</v>
      </c>
      <c r="C24" s="125">
        <v>3</v>
      </c>
      <c r="D24" s="1" t="s">
        <v>250</v>
      </c>
      <c r="E24" s="1">
        <v>9007</v>
      </c>
      <c r="F24" s="72">
        <v>1053.825</v>
      </c>
      <c r="G24" s="72">
        <v>1435.7809999999999</v>
      </c>
      <c r="H24" s="285">
        <f>'(C.) Private owners, 6 estates'!AB22</f>
        <v>8958</v>
      </c>
      <c r="I24" s="285">
        <f>'(C.) Private owners, 6 estates'!AB81</f>
        <v>1048197</v>
      </c>
      <c r="J24" s="4">
        <v>2.6</v>
      </c>
      <c r="K24" s="4">
        <f t="shared" si="0"/>
        <v>3.6599733587059946</v>
      </c>
      <c r="L24" s="68">
        <v>2.7</v>
      </c>
      <c r="M24" s="285">
        <f t="shared" si="1"/>
        <v>2725312.2</v>
      </c>
      <c r="N24" s="285">
        <f t="shared" si="2"/>
        <v>3836373.0946755474</v>
      </c>
      <c r="O24" s="285">
        <f t="shared" si="3"/>
        <v>2830131.9000000004</v>
      </c>
      <c r="P24" s="110">
        <v>2162546</v>
      </c>
      <c r="Q24" s="112">
        <v>553.57399999999996</v>
      </c>
      <c r="S24" s="4">
        <v>1576.5</v>
      </c>
      <c r="T24" s="4">
        <v>60.999555978433243</v>
      </c>
      <c r="U24" s="4">
        <v>96165.8</v>
      </c>
      <c r="V24" s="4">
        <v>2.6</v>
      </c>
      <c r="W24" s="68">
        <v>2.7</v>
      </c>
      <c r="X24" s="145">
        <f t="shared" si="4"/>
        <v>4.2623261076183008</v>
      </c>
      <c r="Y24" s="4">
        <f t="shared" si="18"/>
        <v>4.426261727142081</v>
      </c>
      <c r="Z24" s="4">
        <f t="shared" si="19"/>
        <v>-1.573738272857919</v>
      </c>
      <c r="AA24" s="4">
        <v>4098.9000000000005</v>
      </c>
      <c r="AB24" s="4">
        <v>5770</v>
      </c>
      <c r="AC24" s="1" t="s">
        <v>250</v>
      </c>
      <c r="AD24" s="5">
        <v>374</v>
      </c>
      <c r="AE24" s="5">
        <v>143780</v>
      </c>
      <c r="AF24" s="5">
        <f t="shared" si="5"/>
        <v>8770516.1585791316</v>
      </c>
      <c r="AG24" s="4">
        <f t="shared" si="20"/>
        <v>60.999555978433243</v>
      </c>
      <c r="AH24" s="5">
        <f t="shared" si="21"/>
        <v>526230.96951474785</v>
      </c>
      <c r="AI24" s="5">
        <f t="shared" si="22"/>
        <v>388206</v>
      </c>
      <c r="AJ24" s="5">
        <f t="shared" si="6"/>
        <v>1407.0346778469193</v>
      </c>
      <c r="AK24" s="5">
        <f t="shared" si="7"/>
        <v>1037.9839572192514</v>
      </c>
      <c r="AL24" s="22"/>
      <c r="AM24" s="5">
        <v>198</v>
      </c>
      <c r="AN24" s="5">
        <v>164895</v>
      </c>
      <c r="AO24" s="5">
        <f t="shared" si="8"/>
        <v>10058521.783063749</v>
      </c>
      <c r="AP24" s="4">
        <f t="shared" si="23"/>
        <v>60.999555978433236</v>
      </c>
      <c r="AQ24" s="5">
        <f t="shared" si="24"/>
        <v>603511.30698382494</v>
      </c>
      <c r="AR24" s="5">
        <f t="shared" si="25"/>
        <v>445216.50000000006</v>
      </c>
      <c r="AS24" s="5">
        <f t="shared" si="26"/>
        <v>3048.0369039587117</v>
      </c>
      <c r="AT24" s="4">
        <f t="shared" si="27"/>
        <v>2248.568181818182</v>
      </c>
      <c r="AU24" s="22"/>
      <c r="AV24" s="5">
        <v>77</v>
      </c>
      <c r="AW24" s="5">
        <v>143473</v>
      </c>
      <c r="AX24" s="5">
        <v>8751853</v>
      </c>
      <c r="AY24" s="5">
        <v>525111</v>
      </c>
      <c r="AZ24" s="5">
        <f t="shared" si="28"/>
        <v>373029.8</v>
      </c>
      <c r="BA24" s="5">
        <f t="shared" si="29"/>
        <v>4844.5428571428574</v>
      </c>
      <c r="BB24" s="4">
        <f t="shared" si="30"/>
        <v>4844.5428571428574</v>
      </c>
      <c r="BC24" s="22"/>
      <c r="BD24" s="5">
        <v>34</v>
      </c>
      <c r="BE24" s="5">
        <v>127640</v>
      </c>
      <c r="BF24" s="5">
        <f t="shared" si="9"/>
        <v>7785983.3250872195</v>
      </c>
      <c r="BG24" s="5">
        <f t="shared" si="31"/>
        <v>467158.99950523314</v>
      </c>
      <c r="BH24" s="5">
        <f t="shared" si="32"/>
        <v>344628</v>
      </c>
      <c r="BI24" s="5">
        <f t="shared" si="33"/>
        <v>13739.970573683328</v>
      </c>
      <c r="BJ24" s="4">
        <f t="shared" si="34"/>
        <v>10136.117647058823</v>
      </c>
      <c r="BK24" s="23"/>
      <c r="BL24" s="5">
        <v>12</v>
      </c>
      <c r="BM24" s="5">
        <v>106032</v>
      </c>
      <c r="BN24" s="5">
        <v>6467952</v>
      </c>
      <c r="BO24" s="5">
        <f t="shared" si="35"/>
        <v>388077.12</v>
      </c>
      <c r="BP24" s="5">
        <f t="shared" si="36"/>
        <v>286286.40000000002</v>
      </c>
      <c r="BQ24" s="5">
        <f t="shared" si="37"/>
        <v>32339.759999999998</v>
      </c>
      <c r="BR24" s="4">
        <f t="shared" si="38"/>
        <v>23857.200000000001</v>
      </c>
      <c r="BS24" s="22"/>
      <c r="BT24" s="290">
        <v>6</v>
      </c>
      <c r="BU24" s="290">
        <v>154346</v>
      </c>
      <c r="BV24" s="290">
        <v>9415106</v>
      </c>
      <c r="BW24" s="5">
        <f t="shared" si="41"/>
        <v>564906.36</v>
      </c>
      <c r="BX24" s="5">
        <f t="shared" si="42"/>
        <v>416734.2</v>
      </c>
      <c r="BY24" s="5">
        <f t="shared" si="43"/>
        <v>94151.06</v>
      </c>
      <c r="BZ24" s="4">
        <f t="shared" si="39"/>
        <v>69455.7</v>
      </c>
      <c r="CA24" s="22"/>
      <c r="CB24" s="69">
        <f t="shared" si="10"/>
        <v>701</v>
      </c>
      <c r="CC24" s="95">
        <v>9007</v>
      </c>
      <c r="CD24" s="287">
        <f t="shared" si="11"/>
        <v>840166</v>
      </c>
      <c r="CE24" s="287">
        <f t="shared" si="12"/>
        <v>1198.5249643366619</v>
      </c>
      <c r="CF24" s="285">
        <f t="shared" si="13"/>
        <v>1435781</v>
      </c>
      <c r="CG24" s="287">
        <v>1576500</v>
      </c>
      <c r="CH24" s="287">
        <v>51250126</v>
      </c>
      <c r="CI24" s="287">
        <f t="shared" si="14"/>
        <v>73110.022824536383</v>
      </c>
      <c r="CJ24" s="287">
        <f t="shared" si="40"/>
        <v>3075007.56</v>
      </c>
      <c r="CK24" s="287">
        <f t="shared" si="15"/>
        <v>2184431600</v>
      </c>
      <c r="CL24" s="86">
        <f t="shared" si="44"/>
        <v>4262.2950819672133</v>
      </c>
      <c r="CM24" s="69">
        <f t="shared" si="17"/>
        <v>3116164.907275321</v>
      </c>
    </row>
    <row r="25" spans="1:91" ht="15" customHeight="1">
      <c r="A25" s="1">
        <v>19</v>
      </c>
      <c r="B25" s="68">
        <v>15</v>
      </c>
      <c r="C25" s="125">
        <v>3</v>
      </c>
      <c r="D25" s="1" t="s">
        <v>840</v>
      </c>
      <c r="E25" s="1">
        <v>9800</v>
      </c>
      <c r="F25" s="72">
        <v>904.99400000000003</v>
      </c>
      <c r="G25" s="72">
        <v>1092.021</v>
      </c>
      <c r="H25" s="285">
        <f>'(C.) Private owners, 6 estates'!AB23</f>
        <v>9769</v>
      </c>
      <c r="I25" s="285">
        <f>'(C.) Private owners, 6 estates'!AB82</f>
        <v>900786</v>
      </c>
      <c r="J25" s="4">
        <v>4.5</v>
      </c>
      <c r="K25" s="4">
        <f t="shared" si="0"/>
        <v>4.7999339318990346</v>
      </c>
      <c r="L25" s="68">
        <v>4.8499999999999996</v>
      </c>
      <c r="M25" s="285">
        <f t="shared" si="1"/>
        <v>4053537</v>
      </c>
      <c r="N25" s="285">
        <f t="shared" si="2"/>
        <v>4323713.2867796039</v>
      </c>
      <c r="O25" s="285">
        <f t="shared" si="3"/>
        <v>4368812.0999999996</v>
      </c>
      <c r="P25" s="110">
        <v>1391630</v>
      </c>
      <c r="Q25" s="112">
        <v>157.506</v>
      </c>
      <c r="S25" s="4">
        <v>1180.5999999999999</v>
      </c>
      <c r="T25" s="4">
        <v>79.998898864983914</v>
      </c>
      <c r="U25" s="4">
        <v>94446.7</v>
      </c>
      <c r="V25" s="4">
        <v>4.5</v>
      </c>
      <c r="W25" s="68">
        <v>4.8499999999999996</v>
      </c>
      <c r="X25" s="145">
        <f t="shared" si="4"/>
        <v>5.6250774246215052</v>
      </c>
      <c r="Y25" s="4">
        <f t="shared" si="18"/>
        <v>6.0625834465365109</v>
      </c>
      <c r="Z25" s="4">
        <f t="shared" si="19"/>
        <v>6.2583446536510934E-2</v>
      </c>
      <c r="AA25" s="4">
        <v>5312.7</v>
      </c>
      <c r="AB25" s="4">
        <v>5666.8</v>
      </c>
      <c r="AC25" s="1" t="s">
        <v>880</v>
      </c>
      <c r="AD25" s="5">
        <v>427</v>
      </c>
      <c r="AE25" s="5">
        <v>124305</v>
      </c>
      <c r="AF25" s="5">
        <f t="shared" si="5"/>
        <v>9944263.1234118249</v>
      </c>
      <c r="AG25" s="4">
        <f t="shared" si="20"/>
        <v>79.998898864983914</v>
      </c>
      <c r="AH25" s="5">
        <f t="shared" si="21"/>
        <v>596655.7874047095</v>
      </c>
      <c r="AI25" s="5">
        <f t="shared" si="22"/>
        <v>602879.25</v>
      </c>
      <c r="AJ25" s="5">
        <f t="shared" si="6"/>
        <v>1397.3203452100925</v>
      </c>
      <c r="AK25" s="5">
        <f t="shared" si="7"/>
        <v>1411.8951990632318</v>
      </c>
      <c r="AL25" s="22"/>
      <c r="AM25" s="5">
        <v>268</v>
      </c>
      <c r="AN25" s="5">
        <v>169786</v>
      </c>
      <c r="AO25" s="5">
        <f t="shared" si="8"/>
        <v>13582693.04269016</v>
      </c>
      <c r="AP25" s="4">
        <f t="shared" si="23"/>
        <v>79.998898864983914</v>
      </c>
      <c r="AQ25" s="5">
        <f t="shared" si="24"/>
        <v>814961.58256140957</v>
      </c>
      <c r="AR25" s="5">
        <f t="shared" si="25"/>
        <v>823462.1</v>
      </c>
      <c r="AS25" s="5">
        <f t="shared" si="26"/>
        <v>3040.9014274679462</v>
      </c>
      <c r="AT25" s="4">
        <f t="shared" si="27"/>
        <v>3072.619776119403</v>
      </c>
      <c r="AU25" s="22"/>
      <c r="AV25" s="5">
        <v>92</v>
      </c>
      <c r="AW25" s="5">
        <v>138352</v>
      </c>
      <c r="AX25" s="5">
        <v>10668160</v>
      </c>
      <c r="AY25" s="5">
        <v>640090</v>
      </c>
      <c r="AZ25" s="5">
        <f t="shared" si="28"/>
        <v>622584</v>
      </c>
      <c r="BA25" s="5">
        <f t="shared" si="29"/>
        <v>6767.217391304348</v>
      </c>
      <c r="BB25" s="4">
        <f t="shared" si="30"/>
        <v>6767.217391304348</v>
      </c>
      <c r="BC25" s="22"/>
      <c r="BD25" s="5">
        <v>41</v>
      </c>
      <c r="BE25" s="5">
        <v>116391</v>
      </c>
      <c r="BF25" s="5">
        <f t="shared" si="9"/>
        <v>9311151.837794343</v>
      </c>
      <c r="BG25" s="5">
        <f t="shared" si="31"/>
        <v>558669.11026766058</v>
      </c>
      <c r="BH25" s="5">
        <f t="shared" si="32"/>
        <v>564496.35</v>
      </c>
      <c r="BI25" s="5">
        <f t="shared" si="33"/>
        <v>13626.075860186844</v>
      </c>
      <c r="BJ25" s="4">
        <f t="shared" si="34"/>
        <v>13768.203658536584</v>
      </c>
      <c r="BK25" s="23"/>
      <c r="BL25" s="5">
        <v>16</v>
      </c>
      <c r="BM25" s="5">
        <v>99791</v>
      </c>
      <c r="BN25" s="5">
        <v>7983280</v>
      </c>
      <c r="BO25" s="5">
        <f t="shared" si="35"/>
        <v>478996.8</v>
      </c>
      <c r="BP25" s="5">
        <f t="shared" si="36"/>
        <v>483986.35</v>
      </c>
      <c r="BQ25" s="5">
        <f t="shared" si="37"/>
        <v>29937.3</v>
      </c>
      <c r="BR25" s="4">
        <f t="shared" si="38"/>
        <v>30249.146874999999</v>
      </c>
      <c r="BS25" s="22"/>
      <c r="BT25" s="290">
        <v>1</v>
      </c>
      <c r="BU25" s="290">
        <v>18944</v>
      </c>
      <c r="BV25" s="290">
        <v>1515520</v>
      </c>
      <c r="BW25" s="5">
        <f t="shared" si="41"/>
        <v>90931.199999999997</v>
      </c>
      <c r="BX25" s="5">
        <f t="shared" si="42"/>
        <v>91878.399999999994</v>
      </c>
      <c r="BY25" s="5">
        <f t="shared" si="43"/>
        <v>90931.199999999997</v>
      </c>
      <c r="BZ25" s="4">
        <f t="shared" si="39"/>
        <v>91878.399999999994</v>
      </c>
      <c r="CA25" s="22"/>
      <c r="CB25" s="69">
        <f t="shared" si="10"/>
        <v>845</v>
      </c>
      <c r="CC25" s="95">
        <v>9800</v>
      </c>
      <c r="CD25" s="287">
        <f t="shared" si="11"/>
        <v>667569</v>
      </c>
      <c r="CE25" s="287">
        <f t="shared" si="12"/>
        <v>790.02248520710054</v>
      </c>
      <c r="CF25" s="285">
        <f t="shared" si="13"/>
        <v>1092021</v>
      </c>
      <c r="CG25" s="287">
        <v>1180600</v>
      </c>
      <c r="CH25" s="287">
        <v>53005520</v>
      </c>
      <c r="CI25" s="287">
        <f t="shared" si="14"/>
        <v>62728.426035502962</v>
      </c>
      <c r="CJ25" s="287">
        <f t="shared" si="40"/>
        <v>3180331.1999999997</v>
      </c>
      <c r="CK25" s="287">
        <f t="shared" si="15"/>
        <v>3004060500</v>
      </c>
      <c r="CL25" s="86">
        <f t="shared" si="44"/>
        <v>5667.4484091468212</v>
      </c>
      <c r="CM25" s="69">
        <f t="shared" si="17"/>
        <v>3555101.1834319527</v>
      </c>
    </row>
    <row r="26" spans="1:91" ht="15" customHeight="1">
      <c r="A26" s="1">
        <v>20</v>
      </c>
      <c r="B26" s="68">
        <v>18</v>
      </c>
      <c r="C26" s="125">
        <v>3</v>
      </c>
      <c r="D26" s="1" t="s">
        <v>1007</v>
      </c>
      <c r="E26" s="1">
        <v>18943</v>
      </c>
      <c r="F26" s="72">
        <v>2556.8270000000002</v>
      </c>
      <c r="G26" s="72">
        <v>3088.2150000000001</v>
      </c>
      <c r="H26" s="285">
        <f>'(C.) Private owners, 6 estates'!AB24</f>
        <v>18325</v>
      </c>
      <c r="I26" s="285">
        <f>'(C.) Private owners, 6 estates'!AB83</f>
        <v>2397088</v>
      </c>
      <c r="J26" s="4">
        <v>2.2999999999999998</v>
      </c>
      <c r="K26" s="4">
        <f t="shared" si="0"/>
        <v>1.1400154286265307</v>
      </c>
      <c r="L26" s="68">
        <v>1.7</v>
      </c>
      <c r="M26" s="285">
        <f t="shared" si="1"/>
        <v>5513302.3999999994</v>
      </c>
      <c r="N26" s="285">
        <f t="shared" si="2"/>
        <v>2732717.3037755131</v>
      </c>
      <c r="O26" s="285">
        <f t="shared" si="3"/>
        <v>4075049.6</v>
      </c>
      <c r="P26" s="110">
        <v>2136373</v>
      </c>
      <c r="Q26" s="112">
        <v>2044.7829999999999</v>
      </c>
      <c r="S26" s="4">
        <v>3111.1</v>
      </c>
      <c r="T26" s="4">
        <v>19.000257143775514</v>
      </c>
      <c r="U26" s="4">
        <v>59111.7</v>
      </c>
      <c r="V26" s="4">
        <v>2.2999999999999998</v>
      </c>
      <c r="W26" s="68">
        <v>1.7</v>
      </c>
      <c r="X26" s="145">
        <f t="shared" si="4"/>
        <v>12.105099328897662</v>
      </c>
      <c r="Y26" s="4">
        <f t="shared" si="18"/>
        <v>8.947247330054795</v>
      </c>
      <c r="Z26" s="4">
        <f t="shared" si="19"/>
        <v>2.947247330054795</v>
      </c>
      <c r="AA26" s="4">
        <v>7155.5299999999988</v>
      </c>
      <c r="AB26" s="4">
        <v>3546.7</v>
      </c>
      <c r="AC26" s="1" t="s">
        <v>1007</v>
      </c>
      <c r="AD26" s="5">
        <v>163</v>
      </c>
      <c r="AE26" s="5">
        <v>201270</v>
      </c>
      <c r="AF26" s="5">
        <f t="shared" si="5"/>
        <v>3824181.7553276978</v>
      </c>
      <c r="AG26" s="4">
        <f t="shared" si="20"/>
        <v>19.000257143775514</v>
      </c>
      <c r="AH26" s="5">
        <f t="shared" si="21"/>
        <v>229450.90531966186</v>
      </c>
      <c r="AI26" s="5">
        <f t="shared" si="22"/>
        <v>342159</v>
      </c>
      <c r="AJ26" s="5">
        <f t="shared" si="6"/>
        <v>1407.6742657647967</v>
      </c>
      <c r="AK26" s="5">
        <f t="shared" si="7"/>
        <v>2099.1349693251532</v>
      </c>
      <c r="AL26" s="22"/>
      <c r="AM26" s="5">
        <v>109</v>
      </c>
      <c r="AN26" s="5">
        <v>297708</v>
      </c>
      <c r="AO26" s="5">
        <f t="shared" si="8"/>
        <v>5656528.5537591204</v>
      </c>
      <c r="AP26" s="4">
        <f t="shared" si="23"/>
        <v>19.000257143775514</v>
      </c>
      <c r="AQ26" s="5">
        <f t="shared" si="24"/>
        <v>339391.71322554722</v>
      </c>
      <c r="AR26" s="5">
        <f t="shared" si="25"/>
        <v>506103.6</v>
      </c>
      <c r="AS26" s="5">
        <f t="shared" si="26"/>
        <v>3113.6854424362132</v>
      </c>
      <c r="AT26" s="4">
        <f t="shared" si="27"/>
        <v>4643.1522935779813</v>
      </c>
      <c r="AU26" s="22"/>
      <c r="AV26" s="5">
        <v>45</v>
      </c>
      <c r="AW26" s="5">
        <v>273950</v>
      </c>
      <c r="AX26" s="5">
        <v>5205050</v>
      </c>
      <c r="AY26" s="5">
        <v>312303</v>
      </c>
      <c r="AZ26" s="5">
        <f t="shared" si="28"/>
        <v>630085</v>
      </c>
      <c r="BA26" s="5">
        <f t="shared" si="29"/>
        <v>14001.888888888889</v>
      </c>
      <c r="BB26" s="4">
        <f t="shared" si="30"/>
        <v>14001.888888888889</v>
      </c>
      <c r="BC26" s="22"/>
      <c r="BD26" s="5">
        <v>18</v>
      </c>
      <c r="BE26" s="5">
        <v>232441</v>
      </c>
      <c r="BF26" s="5">
        <f t="shared" si="9"/>
        <v>4416438.7707563238</v>
      </c>
      <c r="BG26" s="5">
        <f t="shared" si="31"/>
        <v>264986.3262453794</v>
      </c>
      <c r="BH26" s="5">
        <f t="shared" si="32"/>
        <v>395149.7</v>
      </c>
      <c r="BI26" s="5">
        <f t="shared" si="33"/>
        <v>14721.462569187745</v>
      </c>
      <c r="BJ26" s="4">
        <f t="shared" si="34"/>
        <v>21952.761111111111</v>
      </c>
      <c r="BK26" s="23"/>
      <c r="BL26" s="5">
        <v>13</v>
      </c>
      <c r="BM26" s="5">
        <v>312010</v>
      </c>
      <c r="BN26" s="5">
        <v>5928190</v>
      </c>
      <c r="BO26" s="5">
        <f t="shared" si="35"/>
        <v>355691.39999999997</v>
      </c>
      <c r="BP26" s="5">
        <f t="shared" si="36"/>
        <v>530417</v>
      </c>
      <c r="BQ26" s="5">
        <f t="shared" si="37"/>
        <v>27360.876923076921</v>
      </c>
      <c r="BR26" s="4">
        <f t="shared" si="38"/>
        <v>40801.307692307695</v>
      </c>
      <c r="BS26" s="22"/>
      <c r="BT26" s="290">
        <v>4</v>
      </c>
      <c r="BU26" s="290">
        <v>341864</v>
      </c>
      <c r="BV26" s="290">
        <v>6495416</v>
      </c>
      <c r="BW26" s="5">
        <f t="shared" si="41"/>
        <v>389724.95999999996</v>
      </c>
      <c r="BX26" s="5">
        <f t="shared" si="42"/>
        <v>581168.79999999993</v>
      </c>
      <c r="BY26" s="5">
        <f t="shared" si="43"/>
        <v>97431.239999999991</v>
      </c>
      <c r="BZ26" s="4">
        <f t="shared" si="39"/>
        <v>145292.19999999998</v>
      </c>
      <c r="CA26" s="22"/>
      <c r="CB26" s="69">
        <f t="shared" si="10"/>
        <v>352</v>
      </c>
      <c r="CC26" s="95">
        <v>18943</v>
      </c>
      <c r="CD26" s="287">
        <f t="shared" si="11"/>
        <v>1659243</v>
      </c>
      <c r="CE26" s="287">
        <f t="shared" si="12"/>
        <v>4713.758522727273</v>
      </c>
      <c r="CF26" s="285">
        <f t="shared" si="13"/>
        <v>3088215</v>
      </c>
      <c r="CG26" s="287">
        <v>3111100</v>
      </c>
      <c r="CH26" s="287">
        <v>31525617</v>
      </c>
      <c r="CI26" s="287">
        <f t="shared" si="14"/>
        <v>89561.411931818177</v>
      </c>
      <c r="CJ26" s="287">
        <f t="shared" si="40"/>
        <v>1891537.02</v>
      </c>
      <c r="CK26" s="287">
        <f t="shared" si="15"/>
        <v>3816258900</v>
      </c>
      <c r="CL26" s="86">
        <f t="shared" si="44"/>
        <v>12105.263157894737</v>
      </c>
      <c r="CM26" s="69">
        <f t="shared" si="17"/>
        <v>10841644.602272727</v>
      </c>
    </row>
    <row r="27" spans="1:91" ht="15" customHeight="1">
      <c r="A27" s="1">
        <v>21</v>
      </c>
      <c r="B27" s="68">
        <v>24</v>
      </c>
      <c r="C27" s="125">
        <v>3</v>
      </c>
      <c r="D27" s="1" t="s">
        <v>1008</v>
      </c>
      <c r="E27" s="1">
        <v>9580</v>
      </c>
      <c r="F27" s="72">
        <v>861.11</v>
      </c>
      <c r="G27" s="72">
        <v>1041.0530000000001</v>
      </c>
      <c r="H27" s="285">
        <f>'(C.) Private owners, 6 estates'!AB25</f>
        <v>9064</v>
      </c>
      <c r="I27" s="285">
        <f>'(C.) Private owners, 6 estates'!AB84</f>
        <v>839996</v>
      </c>
      <c r="J27" s="4">
        <v>2.4</v>
      </c>
      <c r="K27" s="4">
        <f t="shared" si="0"/>
        <v>10.259760174418604</v>
      </c>
      <c r="L27" s="68">
        <v>2.8</v>
      </c>
      <c r="M27" s="285">
        <f t="shared" si="1"/>
        <v>2015990.4</v>
      </c>
      <c r="N27" s="285">
        <f t="shared" si="2"/>
        <v>8618157.50747093</v>
      </c>
      <c r="O27" s="285">
        <f t="shared" si="3"/>
        <v>2351988.7999999998</v>
      </c>
      <c r="P27" s="110">
        <v>1584564</v>
      </c>
      <c r="Q27" s="112">
        <v>263.29399999999998</v>
      </c>
      <c r="S27" s="4">
        <v>1100.8</v>
      </c>
      <c r="T27" s="4">
        <v>170.99600290697674</v>
      </c>
      <c r="U27" s="4">
        <v>188232.4</v>
      </c>
      <c r="V27" s="421">
        <v>2.4</v>
      </c>
      <c r="W27" s="422">
        <v>2.8</v>
      </c>
      <c r="X27" s="145">
        <f t="shared" si="4"/>
        <v>1.403541579451784</v>
      </c>
      <c r="Y27" s="4">
        <f t="shared" si="18"/>
        <v>1.6374651760270815</v>
      </c>
      <c r="Z27" s="4">
        <f t="shared" si="19"/>
        <v>-4.3625348239729185</v>
      </c>
      <c r="AA27" s="4">
        <v>2641.9199999999996</v>
      </c>
      <c r="AB27" s="4">
        <v>11293.9</v>
      </c>
      <c r="AC27" s="1" t="s">
        <v>1008</v>
      </c>
      <c r="AD27" s="5">
        <v>517</v>
      </c>
      <c r="AE27" s="5">
        <v>71615</v>
      </c>
      <c r="AF27" s="5">
        <f t="shared" si="5"/>
        <v>12245878.748183139</v>
      </c>
      <c r="AG27" s="4">
        <f t="shared" si="20"/>
        <v>170.99600290697674</v>
      </c>
      <c r="AH27" s="5">
        <f t="shared" si="21"/>
        <v>734752.72489098832</v>
      </c>
      <c r="AI27" s="5">
        <f t="shared" si="22"/>
        <v>200522</v>
      </c>
      <c r="AJ27" s="5">
        <f t="shared" si="6"/>
        <v>1421.1851545280238</v>
      </c>
      <c r="AK27" s="5">
        <f t="shared" si="7"/>
        <v>387.85686653771762</v>
      </c>
      <c r="AL27" s="22"/>
      <c r="AM27" s="5">
        <v>644</v>
      </c>
      <c r="AN27" s="5">
        <v>191966</v>
      </c>
      <c r="AO27" s="5">
        <f t="shared" si="8"/>
        <v>32825418.694040697</v>
      </c>
      <c r="AP27" s="4">
        <f t="shared" si="23"/>
        <v>170.99600290697674</v>
      </c>
      <c r="AQ27" s="5">
        <f t="shared" si="24"/>
        <v>1969525.1216424417</v>
      </c>
      <c r="AR27" s="5">
        <f t="shared" si="25"/>
        <v>537504.79999999993</v>
      </c>
      <c r="AS27" s="5">
        <f t="shared" si="26"/>
        <v>3058.2688224261519</v>
      </c>
      <c r="AT27" s="4">
        <f t="shared" si="27"/>
        <v>834.63478260869556</v>
      </c>
      <c r="AU27" s="22"/>
      <c r="AV27" s="5">
        <v>253</v>
      </c>
      <c r="AW27" s="5">
        <v>174546</v>
      </c>
      <c r="AX27" s="5">
        <v>29847366</v>
      </c>
      <c r="AY27" s="5">
        <v>1790842</v>
      </c>
      <c r="AZ27" s="5">
        <f t="shared" si="28"/>
        <v>418910.39999999997</v>
      </c>
      <c r="BA27" s="5">
        <f t="shared" si="29"/>
        <v>1655.7723320158102</v>
      </c>
      <c r="BB27" s="4">
        <f t="shared" si="30"/>
        <v>1655.7723320158102</v>
      </c>
      <c r="BC27" s="22"/>
      <c r="BD27" s="5">
        <v>94</v>
      </c>
      <c r="BE27" s="5">
        <v>123938</v>
      </c>
      <c r="BF27" s="5">
        <f t="shared" si="9"/>
        <v>21192902.608284883</v>
      </c>
      <c r="BG27" s="5">
        <f t="shared" si="31"/>
        <v>1271574.1564970929</v>
      </c>
      <c r="BH27" s="5">
        <f t="shared" si="32"/>
        <v>347026.39999999997</v>
      </c>
      <c r="BI27" s="5">
        <f t="shared" si="33"/>
        <v>13527.384643586094</v>
      </c>
      <c r="BJ27" s="4">
        <f t="shared" si="34"/>
        <v>3691.7702127659572</v>
      </c>
      <c r="BK27" s="23"/>
      <c r="BL27" s="5">
        <v>63</v>
      </c>
      <c r="BM27" s="5">
        <v>182256</v>
      </c>
      <c r="BN27" s="5">
        <v>31165776</v>
      </c>
      <c r="BO27" s="5">
        <f t="shared" si="35"/>
        <v>1869946.5599999998</v>
      </c>
      <c r="BP27" s="5">
        <f t="shared" si="36"/>
        <v>510316.79999999999</v>
      </c>
      <c r="BQ27" s="5">
        <f t="shared" si="37"/>
        <v>29681.691428571427</v>
      </c>
      <c r="BR27" s="4">
        <f t="shared" si="38"/>
        <v>8100.2666666666664</v>
      </c>
      <c r="BS27" s="22"/>
      <c r="BT27" s="290">
        <v>14</v>
      </c>
      <c r="BU27" s="290">
        <v>165599</v>
      </c>
      <c r="BV27" s="290">
        <v>28317429</v>
      </c>
      <c r="BW27" s="5">
        <f t="shared" si="41"/>
        <v>1699045.74</v>
      </c>
      <c r="BX27" s="5">
        <f t="shared" si="42"/>
        <v>463677.19999999995</v>
      </c>
      <c r="BY27" s="5">
        <f t="shared" si="43"/>
        <v>121360.41</v>
      </c>
      <c r="BZ27" s="4">
        <f t="shared" si="39"/>
        <v>33119.799999999996</v>
      </c>
      <c r="CA27" s="22"/>
      <c r="CB27" s="69">
        <f t="shared" si="10"/>
        <v>1585</v>
      </c>
      <c r="CC27" s="95">
        <v>9580</v>
      </c>
      <c r="CD27" s="287">
        <f t="shared" si="11"/>
        <v>909920</v>
      </c>
      <c r="CE27" s="287">
        <f t="shared" si="12"/>
        <v>574.08201892744478</v>
      </c>
      <c r="CF27" s="285">
        <f t="shared" si="13"/>
        <v>1041053.0000000001</v>
      </c>
      <c r="CG27" s="287">
        <v>1100800</v>
      </c>
      <c r="CH27" s="287">
        <v>155596320</v>
      </c>
      <c r="CI27" s="287">
        <f t="shared" si="14"/>
        <v>98168.025236593065</v>
      </c>
      <c r="CJ27" s="287">
        <f t="shared" si="40"/>
        <v>9335779.1999999993</v>
      </c>
      <c r="CK27" s="287">
        <f t="shared" si="15"/>
        <v>2183808000</v>
      </c>
      <c r="CL27" s="86">
        <f t="shared" si="44"/>
        <v>1403.5087719298247</v>
      </c>
      <c r="CM27" s="69">
        <f t="shared" si="17"/>
        <v>1377796.8454258675</v>
      </c>
    </row>
    <row r="28" spans="1:91" ht="15" customHeight="1">
      <c r="A28" s="1">
        <v>22</v>
      </c>
      <c r="B28" s="68">
        <v>25</v>
      </c>
      <c r="C28" s="125">
        <v>3</v>
      </c>
      <c r="D28" s="1" t="s">
        <v>181</v>
      </c>
      <c r="E28" s="1">
        <v>17564</v>
      </c>
      <c r="F28" s="72">
        <v>1147.069</v>
      </c>
      <c r="G28" s="72">
        <v>1476.1179999999999</v>
      </c>
      <c r="H28" s="285">
        <f>'(C.) Private owners, 6 estates'!AB26</f>
        <v>17420</v>
      </c>
      <c r="I28" s="285">
        <f>'(C.) Private owners, 6 estates'!AB85</f>
        <v>1097693</v>
      </c>
      <c r="J28" s="4">
        <v>5.9</v>
      </c>
      <c r="K28" s="4">
        <f t="shared" si="0"/>
        <v>2.939964864337302</v>
      </c>
      <c r="L28" s="68">
        <v>4.8</v>
      </c>
      <c r="M28" s="285">
        <f t="shared" si="1"/>
        <v>6476388.7000000002</v>
      </c>
      <c r="N28" s="285">
        <f t="shared" si="2"/>
        <v>3227178.8518290059</v>
      </c>
      <c r="O28" s="285">
        <f t="shared" si="3"/>
        <v>5268926.3999999994</v>
      </c>
      <c r="P28" s="110">
        <v>1970159</v>
      </c>
      <c r="Q28" s="112">
        <v>994.25400000000002</v>
      </c>
      <c r="S28" s="4">
        <v>1536.9</v>
      </c>
      <c r="T28" s="4">
        <v>48.9994144056217</v>
      </c>
      <c r="U28" s="4">
        <v>75307.199999999997</v>
      </c>
      <c r="V28" s="4">
        <v>5.9</v>
      </c>
      <c r="W28" s="68">
        <v>4.8</v>
      </c>
      <c r="X28" s="145">
        <f t="shared" si="4"/>
        <v>12.040960226910576</v>
      </c>
      <c r="Y28" s="4">
        <f t="shared" si="18"/>
        <v>9.7960354388425017</v>
      </c>
      <c r="Z28" s="4">
        <f t="shared" si="19"/>
        <v>3.7960354388425017</v>
      </c>
      <c r="AA28" s="4">
        <v>9067.7100000000009</v>
      </c>
      <c r="AB28" s="4">
        <v>4518.3999999999996</v>
      </c>
      <c r="AC28" s="1" t="s">
        <v>181</v>
      </c>
      <c r="AD28" s="5">
        <v>253</v>
      </c>
      <c r="AE28" s="5">
        <v>117745</v>
      </c>
      <c r="AF28" s="5">
        <f t="shared" si="5"/>
        <v>5769436.0491899271</v>
      </c>
      <c r="AG28" s="4">
        <f t="shared" si="20"/>
        <v>48.9994144056217</v>
      </c>
      <c r="AH28" s="5">
        <f t="shared" si="21"/>
        <v>346166.16295139561</v>
      </c>
      <c r="AI28" s="5">
        <f t="shared" si="22"/>
        <v>565176</v>
      </c>
      <c r="AJ28" s="5">
        <f t="shared" si="6"/>
        <v>1368.2457033652001</v>
      </c>
      <c r="AK28" s="5">
        <f t="shared" si="7"/>
        <v>2233.897233201581</v>
      </c>
      <c r="AL28" s="22"/>
      <c r="AM28" s="5">
        <v>159</v>
      </c>
      <c r="AN28" s="5">
        <v>172004</v>
      </c>
      <c r="AO28" s="5">
        <f t="shared" si="8"/>
        <v>8428095.2754245549</v>
      </c>
      <c r="AP28" s="4">
        <f t="shared" si="23"/>
        <v>48.9994144056217</v>
      </c>
      <c r="AQ28" s="5">
        <f t="shared" si="24"/>
        <v>505685.71652547328</v>
      </c>
      <c r="AR28" s="5">
        <f t="shared" si="25"/>
        <v>825619.2</v>
      </c>
      <c r="AS28" s="5">
        <f t="shared" si="26"/>
        <v>3180.4133114809642</v>
      </c>
      <c r="AT28" s="4">
        <f t="shared" si="27"/>
        <v>5192.57358490566</v>
      </c>
      <c r="AU28" s="22"/>
      <c r="AV28" s="5">
        <v>58</v>
      </c>
      <c r="AW28" s="5">
        <v>143636</v>
      </c>
      <c r="AX28" s="5">
        <v>7038164</v>
      </c>
      <c r="AY28" s="5">
        <v>422290</v>
      </c>
      <c r="AZ28" s="5">
        <f t="shared" si="28"/>
        <v>847452.4</v>
      </c>
      <c r="BA28" s="5">
        <f t="shared" si="29"/>
        <v>14611.24827586207</v>
      </c>
      <c r="BB28" s="4">
        <f t="shared" si="30"/>
        <v>14611.24827586207</v>
      </c>
      <c r="BC28" s="22"/>
      <c r="BD28" s="5">
        <v>36</v>
      </c>
      <c r="BE28" s="5">
        <v>170234</v>
      </c>
      <c r="BF28" s="5">
        <f t="shared" si="9"/>
        <v>8341366.3119266042</v>
      </c>
      <c r="BG28" s="5">
        <f t="shared" si="31"/>
        <v>500481.97871559625</v>
      </c>
      <c r="BH28" s="5">
        <f t="shared" si="32"/>
        <v>817123.2</v>
      </c>
      <c r="BI28" s="5">
        <f t="shared" si="33"/>
        <v>13902.277186544341</v>
      </c>
      <c r="BJ28" s="4">
        <f t="shared" si="34"/>
        <v>22697.866666666665</v>
      </c>
      <c r="BK28" s="23"/>
      <c r="BL28" s="5">
        <v>14</v>
      </c>
      <c r="BM28" s="5">
        <v>146610</v>
      </c>
      <c r="BN28" s="5">
        <v>7183890</v>
      </c>
      <c r="BO28" s="5">
        <f t="shared" si="35"/>
        <v>431033.39999999997</v>
      </c>
      <c r="BP28" s="5">
        <f t="shared" si="36"/>
        <v>703728</v>
      </c>
      <c r="BQ28" s="5">
        <f t="shared" si="37"/>
        <v>30788.1</v>
      </c>
      <c r="BR28" s="4">
        <f t="shared" si="38"/>
        <v>50266.285714285717</v>
      </c>
      <c r="BS28" s="22"/>
      <c r="BT28" s="290">
        <v>5</v>
      </c>
      <c r="BU28" s="290">
        <v>176007</v>
      </c>
      <c r="BV28" s="290">
        <v>8624343</v>
      </c>
      <c r="BW28" s="5">
        <f t="shared" si="41"/>
        <v>517460.57999999996</v>
      </c>
      <c r="BX28" s="5">
        <f t="shared" si="42"/>
        <v>844833.6</v>
      </c>
      <c r="BY28" s="5">
        <f t="shared" si="43"/>
        <v>103492.11599999999</v>
      </c>
      <c r="BZ28" s="4">
        <f t="shared" si="39"/>
        <v>168966.72</v>
      </c>
      <c r="CA28" s="22"/>
      <c r="CB28" s="69">
        <f t="shared" si="10"/>
        <v>525</v>
      </c>
      <c r="CC28" s="95">
        <v>17564</v>
      </c>
      <c r="CD28" s="287">
        <f t="shared" si="11"/>
        <v>926236</v>
      </c>
      <c r="CE28" s="287">
        <f t="shared" si="12"/>
        <v>1764.2590476190476</v>
      </c>
      <c r="CF28" s="285">
        <f t="shared" si="13"/>
        <v>1476118</v>
      </c>
      <c r="CG28" s="287">
        <v>1536900</v>
      </c>
      <c r="CH28" s="287">
        <v>45385564</v>
      </c>
      <c r="CI28" s="287">
        <f t="shared" si="14"/>
        <v>86448.693333333329</v>
      </c>
      <c r="CJ28" s="287">
        <f t="shared" si="40"/>
        <v>2723133.84</v>
      </c>
      <c r="CK28" s="287">
        <f t="shared" si="15"/>
        <v>5464792400</v>
      </c>
      <c r="CL28" s="86">
        <f t="shared" si="44"/>
        <v>12040.816326530612</v>
      </c>
      <c r="CM28" s="69">
        <f t="shared" si="17"/>
        <v>10409128.380952381</v>
      </c>
    </row>
    <row r="29" spans="1:91" ht="15" customHeight="1">
      <c r="A29" s="1">
        <v>23</v>
      </c>
      <c r="B29" s="68">
        <v>40</v>
      </c>
      <c r="C29" s="125">
        <v>3</v>
      </c>
      <c r="D29" s="1" t="s">
        <v>412</v>
      </c>
      <c r="E29" s="1">
        <v>18427</v>
      </c>
      <c r="F29" s="72">
        <v>2010.14</v>
      </c>
      <c r="G29" s="72">
        <v>2633.692</v>
      </c>
      <c r="H29" s="285">
        <f>'(C.) Private owners, 6 estates'!AB27</f>
        <v>18410</v>
      </c>
      <c r="I29" s="285">
        <f>'(C.) Private owners, 6 estates'!AB86</f>
        <v>2006117</v>
      </c>
      <c r="J29" s="4">
        <v>2.6</v>
      </c>
      <c r="K29" s="4">
        <f t="shared" si="0"/>
        <v>4.0800156587875627</v>
      </c>
      <c r="L29" s="68">
        <v>2.95</v>
      </c>
      <c r="M29" s="285">
        <f t="shared" si="1"/>
        <v>5215904.2</v>
      </c>
      <c r="N29" s="285">
        <f t="shared" si="2"/>
        <v>8184988.7733599292</v>
      </c>
      <c r="O29" s="285">
        <f t="shared" si="3"/>
        <v>5918045.1500000004</v>
      </c>
      <c r="P29" s="110">
        <v>1936107</v>
      </c>
      <c r="Q29" s="112">
        <v>191.17500000000001</v>
      </c>
      <c r="S29" s="4">
        <v>2682.2</v>
      </c>
      <c r="T29" s="4">
        <v>68.000260979792714</v>
      </c>
      <c r="U29" s="4">
        <v>182390.3</v>
      </c>
      <c r="V29" s="4">
        <v>2.6</v>
      </c>
      <c r="W29" s="68">
        <v>2.95</v>
      </c>
      <c r="X29" s="145">
        <f t="shared" si="4"/>
        <v>3.823514737351712</v>
      </c>
      <c r="Y29" s="4">
        <f t="shared" si="18"/>
        <v>4.3382186443029038</v>
      </c>
      <c r="Z29" s="4">
        <f t="shared" si="19"/>
        <v>-1.6617813556970962</v>
      </c>
      <c r="AA29" s="4">
        <v>6973.7199999999993</v>
      </c>
      <c r="AB29" s="4">
        <v>10943.4</v>
      </c>
      <c r="AC29" s="1" t="s">
        <v>412</v>
      </c>
      <c r="AD29" s="5">
        <v>666</v>
      </c>
      <c r="AE29" s="5">
        <v>226283</v>
      </c>
      <c r="AF29" s="5">
        <f t="shared" si="5"/>
        <v>15387303.055290435</v>
      </c>
      <c r="AG29" s="4">
        <f t="shared" si="20"/>
        <v>68.000260979792714</v>
      </c>
      <c r="AH29" s="5">
        <f t="shared" si="21"/>
        <v>923238.18331742601</v>
      </c>
      <c r="AI29" s="5">
        <f t="shared" si="22"/>
        <v>667534.85000000009</v>
      </c>
      <c r="AJ29" s="5">
        <f t="shared" si="6"/>
        <v>1386.2435184946337</v>
      </c>
      <c r="AK29" s="5">
        <f t="shared" si="7"/>
        <v>1002.3045795795797</v>
      </c>
      <c r="AL29" s="22"/>
      <c r="AM29" s="5">
        <v>452</v>
      </c>
      <c r="AN29" s="5">
        <v>337464</v>
      </c>
      <c r="AO29" s="5">
        <f t="shared" si="8"/>
        <v>22947640.071284767</v>
      </c>
      <c r="AP29" s="4">
        <f t="shared" si="23"/>
        <v>68.000260979792714</v>
      </c>
      <c r="AQ29" s="5">
        <f t="shared" si="24"/>
        <v>1376858.404277086</v>
      </c>
      <c r="AR29" s="5">
        <f t="shared" si="25"/>
        <v>995518.8</v>
      </c>
      <c r="AS29" s="5">
        <f t="shared" si="26"/>
        <v>3046.1469121174468</v>
      </c>
      <c r="AT29" s="4">
        <f t="shared" si="27"/>
        <v>2202.475221238938</v>
      </c>
      <c r="AU29" s="22"/>
      <c r="AV29" s="5">
        <v>158</v>
      </c>
      <c r="AW29" s="5">
        <v>268111</v>
      </c>
      <c r="AX29" s="5">
        <v>18231548</v>
      </c>
      <c r="AY29" s="5">
        <v>1093893</v>
      </c>
      <c r="AZ29" s="5">
        <f t="shared" si="28"/>
        <v>697088.6</v>
      </c>
      <c r="BA29" s="5">
        <f t="shared" si="29"/>
        <v>4411.9531645569623</v>
      </c>
      <c r="BB29" s="4">
        <f t="shared" si="30"/>
        <v>4411.9531645569623</v>
      </c>
      <c r="BC29" s="22"/>
      <c r="BD29" s="5">
        <v>69</v>
      </c>
      <c r="BE29" s="5">
        <v>236311</v>
      </c>
      <c r="BF29" s="5">
        <f t="shared" si="9"/>
        <v>16069209.672395796</v>
      </c>
      <c r="BG29" s="5">
        <f t="shared" si="31"/>
        <v>964152.58034374774</v>
      </c>
      <c r="BH29" s="5">
        <f t="shared" si="32"/>
        <v>697117.45000000007</v>
      </c>
      <c r="BI29" s="5">
        <f t="shared" si="33"/>
        <v>13973.225802083301</v>
      </c>
      <c r="BJ29" s="4">
        <f t="shared" si="34"/>
        <v>10103.151449275363</v>
      </c>
      <c r="BK29" s="23"/>
      <c r="BL29" s="5">
        <v>29</v>
      </c>
      <c r="BM29" s="5">
        <v>229174</v>
      </c>
      <c r="BN29" s="5">
        <v>15583832</v>
      </c>
      <c r="BO29" s="5">
        <f t="shared" si="35"/>
        <v>935029.91999999993</v>
      </c>
      <c r="BP29" s="5">
        <f t="shared" si="36"/>
        <v>676063.3</v>
      </c>
      <c r="BQ29" s="5">
        <f t="shared" si="37"/>
        <v>32242.411034482757</v>
      </c>
      <c r="BR29" s="4">
        <f t="shared" si="38"/>
        <v>23312.527586206899</v>
      </c>
      <c r="BS29" s="22"/>
      <c r="BT29" s="290">
        <v>12</v>
      </c>
      <c r="BU29" s="290">
        <v>190113</v>
      </c>
      <c r="BV29" s="290">
        <v>12927684</v>
      </c>
      <c r="BW29" s="5">
        <f t="shared" si="41"/>
        <v>775661.03999999992</v>
      </c>
      <c r="BX29" s="5">
        <f t="shared" si="42"/>
        <v>560833.35</v>
      </c>
      <c r="BY29" s="5">
        <f t="shared" si="43"/>
        <v>64638.419999999991</v>
      </c>
      <c r="BZ29" s="4">
        <f t="shared" si="39"/>
        <v>46736.112499999996</v>
      </c>
      <c r="CA29" s="22"/>
      <c r="CB29" s="69">
        <f t="shared" si="10"/>
        <v>1386</v>
      </c>
      <c r="CC29" s="95">
        <v>18427</v>
      </c>
      <c r="CD29" s="287">
        <f t="shared" si="11"/>
        <v>1487456</v>
      </c>
      <c r="CE29" s="287">
        <f t="shared" si="12"/>
        <v>1073.2005772005773</v>
      </c>
      <c r="CF29" s="285">
        <f t="shared" si="13"/>
        <v>2633692</v>
      </c>
      <c r="CG29" s="287">
        <v>2682200</v>
      </c>
      <c r="CH29" s="287">
        <v>101147008</v>
      </c>
      <c r="CI29" s="287">
        <f t="shared" si="14"/>
        <v>72977.639249639251</v>
      </c>
      <c r="CJ29" s="287">
        <f t="shared" si="40"/>
        <v>6068820.4799999995</v>
      </c>
      <c r="CK29" s="287">
        <f t="shared" si="15"/>
        <v>3867385600</v>
      </c>
      <c r="CL29" s="86">
        <f t="shared" si="44"/>
        <v>3823.5294117647059</v>
      </c>
      <c r="CM29" s="69">
        <f t="shared" si="17"/>
        <v>2790321.5007215007</v>
      </c>
    </row>
    <row r="30" spans="1:91" ht="15" customHeight="1">
      <c r="A30" s="1">
        <v>24</v>
      </c>
      <c r="B30" s="68">
        <v>43</v>
      </c>
      <c r="C30" s="125">
        <v>3</v>
      </c>
      <c r="D30" s="1" t="s">
        <v>413</v>
      </c>
      <c r="E30" s="1">
        <v>34492</v>
      </c>
      <c r="F30" s="72">
        <v>1454.7539999999999</v>
      </c>
      <c r="G30" s="72">
        <v>2144.3339999999998</v>
      </c>
      <c r="H30" s="285">
        <f>'(C.) Private owners, 6 estates'!AB28</f>
        <v>34259</v>
      </c>
      <c r="I30" s="285">
        <f>'(C.) Private owners, 6 estates'!AB87</f>
        <v>1424921</v>
      </c>
      <c r="J30" s="4">
        <v>3.2</v>
      </c>
      <c r="K30" s="4">
        <f t="shared" si="0"/>
        <v>2.9999543562894351</v>
      </c>
      <c r="L30" s="68">
        <v>3.15</v>
      </c>
      <c r="M30" s="285">
        <f t="shared" si="1"/>
        <v>4559747.2</v>
      </c>
      <c r="N30" s="285">
        <f t="shared" si="2"/>
        <v>4274697.9613182982</v>
      </c>
      <c r="O30" s="285">
        <f t="shared" si="3"/>
        <v>4488501.1499999994</v>
      </c>
      <c r="P30" s="110">
        <v>2641579</v>
      </c>
      <c r="Q30" s="112">
        <v>583.42999999999995</v>
      </c>
      <c r="S30" s="4">
        <v>2234.6999999999998</v>
      </c>
      <c r="T30" s="4">
        <v>49.999239271490588</v>
      </c>
      <c r="U30" s="4">
        <v>111733.3</v>
      </c>
      <c r="V30" s="4">
        <v>3.2</v>
      </c>
      <c r="W30" s="68">
        <v>3.15</v>
      </c>
      <c r="X30" s="145">
        <f t="shared" si="4"/>
        <v>6.400097374730719</v>
      </c>
      <c r="Y30" s="4">
        <f t="shared" si="18"/>
        <v>6.3000958532505518</v>
      </c>
      <c r="Z30" s="4">
        <f t="shared" si="19"/>
        <v>0.30009585325055177</v>
      </c>
      <c r="AA30" s="4">
        <v>7151.04</v>
      </c>
      <c r="AB30" s="4">
        <v>6704</v>
      </c>
      <c r="AC30" s="1" t="s">
        <v>413</v>
      </c>
      <c r="AD30" s="5">
        <v>389</v>
      </c>
      <c r="AE30" s="5">
        <v>177911</v>
      </c>
      <c r="AF30" s="5">
        <f t="shared" si="5"/>
        <v>8895414.6580301616</v>
      </c>
      <c r="AG30" s="4">
        <f t="shared" si="20"/>
        <v>49.999239271490588</v>
      </c>
      <c r="AH30" s="5">
        <f t="shared" si="21"/>
        <v>533724.87948180968</v>
      </c>
      <c r="AI30" s="5">
        <f t="shared" si="22"/>
        <v>560419.65</v>
      </c>
      <c r="AJ30" s="5">
        <f t="shared" si="6"/>
        <v>1372.0433919840866</v>
      </c>
      <c r="AK30" s="5">
        <f t="shared" si="7"/>
        <v>1440.6674807197944</v>
      </c>
      <c r="AL30" s="22"/>
      <c r="AM30" s="5">
        <v>211</v>
      </c>
      <c r="AN30" s="5">
        <v>220759</v>
      </c>
      <c r="AO30" s="5">
        <f t="shared" si="8"/>
        <v>11037782.06233499</v>
      </c>
      <c r="AP30" s="4">
        <f t="shared" si="23"/>
        <v>49.999239271490588</v>
      </c>
      <c r="AQ30" s="5">
        <f t="shared" si="24"/>
        <v>662266.92374009942</v>
      </c>
      <c r="AR30" s="5">
        <f t="shared" si="25"/>
        <v>695390.85</v>
      </c>
      <c r="AS30" s="5">
        <f t="shared" si="26"/>
        <v>3138.705799716111</v>
      </c>
      <c r="AT30" s="4">
        <f t="shared" si="27"/>
        <v>3295.6912322274879</v>
      </c>
      <c r="AU30" s="22"/>
      <c r="AV30" s="5">
        <v>70</v>
      </c>
      <c r="AW30" s="5">
        <v>161470</v>
      </c>
      <c r="AX30" s="5">
        <v>8073500</v>
      </c>
      <c r="AY30" s="5">
        <v>484410</v>
      </c>
      <c r="AZ30" s="5">
        <f t="shared" si="28"/>
        <v>516704</v>
      </c>
      <c r="BA30" s="5">
        <f t="shared" si="29"/>
        <v>7381.4857142857145</v>
      </c>
      <c r="BB30" s="4">
        <f t="shared" si="30"/>
        <v>7381.4857142857145</v>
      </c>
      <c r="BC30" s="22"/>
      <c r="BD30" s="5">
        <v>16</v>
      </c>
      <c r="BE30" s="5">
        <v>73473</v>
      </c>
      <c r="BF30" s="5">
        <f t="shared" si="9"/>
        <v>3673594.106994228</v>
      </c>
      <c r="BG30" s="5">
        <f t="shared" si="31"/>
        <v>220415.64641965367</v>
      </c>
      <c r="BH30" s="5">
        <f t="shared" si="32"/>
        <v>231439.94999999998</v>
      </c>
      <c r="BI30" s="5">
        <f t="shared" si="33"/>
        <v>13775.977901228354</v>
      </c>
      <c r="BJ30" s="4">
        <f t="shared" si="34"/>
        <v>14464.996874999999</v>
      </c>
      <c r="BK30" s="23"/>
      <c r="BL30" s="5">
        <v>12</v>
      </c>
      <c r="BM30" s="5">
        <v>119832</v>
      </c>
      <c r="BN30" s="5">
        <v>5991600</v>
      </c>
      <c r="BO30" s="5">
        <f t="shared" si="35"/>
        <v>359496</v>
      </c>
      <c r="BP30" s="5">
        <f t="shared" si="36"/>
        <v>377470.8</v>
      </c>
      <c r="BQ30" s="5">
        <f t="shared" si="37"/>
        <v>29958</v>
      </c>
      <c r="BR30" s="4">
        <f t="shared" si="38"/>
        <v>31455.899999999998</v>
      </c>
      <c r="BS30" s="22"/>
      <c r="BT30" s="290">
        <v>3</v>
      </c>
      <c r="BU30" s="290">
        <v>70102</v>
      </c>
      <c r="BV30" s="290">
        <v>3505100</v>
      </c>
      <c r="BW30" s="5">
        <f t="shared" si="41"/>
        <v>210306</v>
      </c>
      <c r="BX30" s="5">
        <f t="shared" si="42"/>
        <v>220821.3</v>
      </c>
      <c r="BY30" s="5">
        <f t="shared" si="43"/>
        <v>70102</v>
      </c>
      <c r="BZ30" s="4">
        <f t="shared" si="39"/>
        <v>73607.099999999991</v>
      </c>
      <c r="CA30" s="22"/>
      <c r="CB30" s="69">
        <f t="shared" si="10"/>
        <v>701</v>
      </c>
      <c r="CC30" s="95">
        <v>34492</v>
      </c>
      <c r="CD30" s="287">
        <f t="shared" si="11"/>
        <v>823547</v>
      </c>
      <c r="CE30" s="287">
        <f t="shared" si="12"/>
        <v>1174.8174037089871</v>
      </c>
      <c r="CF30" s="285">
        <f t="shared" si="13"/>
        <v>2144334</v>
      </c>
      <c r="CG30" s="287">
        <v>2234700</v>
      </c>
      <c r="CH30" s="287">
        <v>41177350</v>
      </c>
      <c r="CI30" s="287">
        <f t="shared" si="14"/>
        <v>58740.870185449356</v>
      </c>
      <c r="CJ30" s="287">
        <f t="shared" si="40"/>
        <v>2470641</v>
      </c>
      <c r="CK30" s="287">
        <f t="shared" si="15"/>
        <v>2635350400.0000005</v>
      </c>
      <c r="CL30" s="86">
        <f t="shared" si="44"/>
        <v>6400.0000000000018</v>
      </c>
      <c r="CM30" s="69">
        <f t="shared" si="17"/>
        <v>3759415.6918687597</v>
      </c>
    </row>
    <row r="31" spans="1:91" ht="15" customHeight="1">
      <c r="A31" s="1">
        <v>25</v>
      </c>
      <c r="B31" s="68">
        <v>50</v>
      </c>
      <c r="C31" s="125">
        <v>3</v>
      </c>
      <c r="D31" s="9" t="s">
        <v>321</v>
      </c>
      <c r="E31" s="9">
        <v>29697</v>
      </c>
      <c r="F31" s="88">
        <v>1149.81</v>
      </c>
      <c r="G31" s="88">
        <v>1326.9929999999999</v>
      </c>
      <c r="H31" s="285">
        <f>'(C.) Private owners, 6 estates'!AB29</f>
        <v>29257</v>
      </c>
      <c r="I31" s="285">
        <f>'(C.) Private owners, 6 estates'!AB88</f>
        <v>1133908</v>
      </c>
      <c r="J31" s="12">
        <v>2</v>
      </c>
      <c r="K31" s="4">
        <f t="shared" si="0"/>
        <v>2.6399188336088986</v>
      </c>
      <c r="L31" s="68">
        <v>2.0499999999999998</v>
      </c>
      <c r="M31" s="285">
        <f t="shared" si="1"/>
        <v>2267816</v>
      </c>
      <c r="N31" s="285">
        <f t="shared" si="2"/>
        <v>2993425.084779799</v>
      </c>
      <c r="O31" s="285">
        <f t="shared" si="3"/>
        <v>2324511.4</v>
      </c>
      <c r="P31" s="121">
        <v>1420617</v>
      </c>
      <c r="Q31" s="122">
        <v>120.90900000000001</v>
      </c>
      <c r="R31" s="88"/>
      <c r="S31" s="12">
        <v>1330.6</v>
      </c>
      <c r="T31" s="12">
        <v>43.998647226814974</v>
      </c>
      <c r="U31" s="12">
        <v>58544.6</v>
      </c>
      <c r="V31" s="12">
        <v>2</v>
      </c>
      <c r="W31" s="68">
        <v>2.0499999999999998</v>
      </c>
      <c r="X31" s="145">
        <f t="shared" si="4"/>
        <v>4.545594299047222</v>
      </c>
      <c r="Y31" s="4">
        <f t="shared" si="18"/>
        <v>4.6592341565234019</v>
      </c>
      <c r="Z31" s="4">
        <f t="shared" si="19"/>
        <v>-1.3407658434765981</v>
      </c>
      <c r="AA31" s="12">
        <v>2661.2</v>
      </c>
      <c r="AB31" s="12">
        <v>3512.7</v>
      </c>
      <c r="AC31" s="9" t="s">
        <v>321</v>
      </c>
      <c r="AD31" s="10">
        <v>211</v>
      </c>
      <c r="AE31" s="10">
        <v>111895</v>
      </c>
      <c r="AF31" s="5">
        <f t="shared" si="5"/>
        <v>4923228.6314444616</v>
      </c>
      <c r="AG31" s="4">
        <f t="shared" si="20"/>
        <v>43.998647226814974</v>
      </c>
      <c r="AH31" s="5">
        <f t="shared" si="21"/>
        <v>295393.7178866677</v>
      </c>
      <c r="AI31" s="5">
        <f t="shared" si="22"/>
        <v>229384.74999999997</v>
      </c>
      <c r="AJ31" s="5">
        <f t="shared" si="6"/>
        <v>1399.9702269510317</v>
      </c>
      <c r="AK31" s="5">
        <f t="shared" si="7"/>
        <v>1087.1315165876777</v>
      </c>
      <c r="AL31" s="9"/>
      <c r="AM31" s="10">
        <v>107</v>
      </c>
      <c r="AN31" s="10">
        <v>118446</v>
      </c>
      <c r="AO31" s="5">
        <f t="shared" si="8"/>
        <v>5211463.7694273265</v>
      </c>
      <c r="AP31" s="4">
        <f t="shared" si="23"/>
        <v>43.998647226814974</v>
      </c>
      <c r="AQ31" s="5">
        <f t="shared" si="24"/>
        <v>312687.82616563956</v>
      </c>
      <c r="AR31" s="5">
        <f t="shared" si="25"/>
        <v>242814.3</v>
      </c>
      <c r="AS31" s="5">
        <f t="shared" si="26"/>
        <v>2922.316132389155</v>
      </c>
      <c r="AT31" s="4">
        <f t="shared" si="27"/>
        <v>2269.292523364486</v>
      </c>
      <c r="AU31" s="9"/>
      <c r="AV31" s="10">
        <v>22</v>
      </c>
      <c r="AW31" s="10">
        <v>54823</v>
      </c>
      <c r="AX31" s="10">
        <v>2412212</v>
      </c>
      <c r="AY31" s="10">
        <v>144733</v>
      </c>
      <c r="AZ31" s="5">
        <f t="shared" si="28"/>
        <v>109646</v>
      </c>
      <c r="BA31" s="5">
        <f t="shared" si="29"/>
        <v>4983.909090909091</v>
      </c>
      <c r="BB31" s="4">
        <f t="shared" si="30"/>
        <v>4983.909090909091</v>
      </c>
      <c r="BC31" s="9"/>
      <c r="BD31" s="10">
        <v>5</v>
      </c>
      <c r="BE31" s="10">
        <v>26065</v>
      </c>
      <c r="BF31" s="5">
        <f t="shared" si="9"/>
        <v>1146824.7399669322</v>
      </c>
      <c r="BG31" s="5">
        <f t="shared" si="31"/>
        <v>68809.484398015935</v>
      </c>
      <c r="BH31" s="5">
        <f t="shared" si="32"/>
        <v>53433.249999999993</v>
      </c>
      <c r="BI31" s="5">
        <f t="shared" si="33"/>
        <v>13761.896879603188</v>
      </c>
      <c r="BJ31" s="4">
        <f t="shared" si="34"/>
        <v>10686.649999999998</v>
      </c>
      <c r="BK31" s="23"/>
      <c r="BL31" s="10">
        <v>5</v>
      </c>
      <c r="BM31" s="10">
        <v>65658</v>
      </c>
      <c r="BN31" s="10">
        <v>2888952</v>
      </c>
      <c r="BO31" s="5">
        <f t="shared" si="35"/>
        <v>173337.12</v>
      </c>
      <c r="BP31" s="5">
        <f t="shared" si="36"/>
        <v>134598.9</v>
      </c>
      <c r="BQ31" s="5">
        <f t="shared" si="37"/>
        <v>34667.423999999999</v>
      </c>
      <c r="BR31" s="4">
        <f t="shared" si="38"/>
        <v>26919.78</v>
      </c>
      <c r="BS31" s="9"/>
      <c r="BT31" s="291">
        <v>3</v>
      </c>
      <c r="BU31" s="291">
        <v>101674</v>
      </c>
      <c r="BV31" s="291">
        <v>4473656</v>
      </c>
      <c r="BW31" s="5">
        <f t="shared" si="41"/>
        <v>268419.36</v>
      </c>
      <c r="BX31" s="5">
        <f t="shared" si="42"/>
        <v>208431.69999999998</v>
      </c>
      <c r="BY31" s="5">
        <f t="shared" si="43"/>
        <v>89473.12</v>
      </c>
      <c r="BZ31" s="4">
        <f t="shared" si="39"/>
        <v>69477.233333333323</v>
      </c>
      <c r="CA31" s="22"/>
      <c r="CB31" s="69">
        <f t="shared" si="10"/>
        <v>353</v>
      </c>
      <c r="CC31" s="96">
        <v>29697</v>
      </c>
      <c r="CD31" s="287">
        <f t="shared" si="11"/>
        <v>478561</v>
      </c>
      <c r="CE31" s="287">
        <f t="shared" si="12"/>
        <v>1355.6968838526911</v>
      </c>
      <c r="CF31" s="285">
        <f t="shared" si="13"/>
        <v>1326993</v>
      </c>
      <c r="CG31" s="297">
        <v>1330600</v>
      </c>
      <c r="CH31" s="297">
        <v>21056684</v>
      </c>
      <c r="CI31" s="287">
        <f t="shared" si="14"/>
        <v>59650.662889518411</v>
      </c>
      <c r="CJ31" s="287">
        <f t="shared" si="40"/>
        <v>1263401.04</v>
      </c>
      <c r="CK31" s="287">
        <f t="shared" si="15"/>
        <v>957122000</v>
      </c>
      <c r="CL31" s="86">
        <f t="shared" si="44"/>
        <v>4545.454545454545</v>
      </c>
      <c r="CM31" s="69">
        <f t="shared" si="17"/>
        <v>2711393.7677053823</v>
      </c>
    </row>
    <row r="32" spans="1:91" ht="15" customHeight="1">
      <c r="A32" s="1">
        <v>28</v>
      </c>
      <c r="B32" s="68">
        <v>9</v>
      </c>
      <c r="C32" s="125">
        <v>4</v>
      </c>
      <c r="D32" s="1" t="s">
        <v>1013</v>
      </c>
      <c r="E32" s="1">
        <v>7757</v>
      </c>
      <c r="F32" s="72">
        <v>1384.223</v>
      </c>
      <c r="G32" s="72">
        <v>1588.1759999999999</v>
      </c>
      <c r="H32" s="285">
        <f>'(C.) Private owners, 6 estates'!AB30</f>
        <v>6410</v>
      </c>
      <c r="I32" s="285">
        <f>'(C.) Private owners, 6 estates'!AB89</f>
        <v>1343913</v>
      </c>
      <c r="J32" s="4">
        <v>6.7</v>
      </c>
      <c r="K32" s="4">
        <f t="shared" si="0"/>
        <v>6.89995985157248</v>
      </c>
      <c r="L32" s="68">
        <v>6.95</v>
      </c>
      <c r="M32" s="285">
        <f t="shared" si="1"/>
        <v>9004217.0999999996</v>
      </c>
      <c r="N32" s="285">
        <f t="shared" si="2"/>
        <v>9272945.7440063264</v>
      </c>
      <c r="O32" s="285">
        <f t="shared" si="3"/>
        <v>9340195.3499999996</v>
      </c>
      <c r="P32" s="110">
        <v>3746442</v>
      </c>
      <c r="Q32" s="112">
        <v>283.298</v>
      </c>
      <c r="R32" s="112"/>
      <c r="S32" s="4">
        <v>1643.9</v>
      </c>
      <c r="T32" s="4">
        <v>114.99933085954133</v>
      </c>
      <c r="U32" s="4">
        <v>189047.4</v>
      </c>
      <c r="V32" s="4">
        <v>6.7</v>
      </c>
      <c r="W32" s="68">
        <v>6.95</v>
      </c>
      <c r="X32" s="145">
        <f t="shared" si="4"/>
        <v>5.8261208564624534</v>
      </c>
      <c r="Y32" s="4">
        <f t="shared" si="18"/>
        <v>6.0435134257334404</v>
      </c>
      <c r="Z32" s="18">
        <f t="shared" si="19"/>
        <v>4.3513425733440414E-2</v>
      </c>
      <c r="AA32" s="4">
        <v>11014.130000000001</v>
      </c>
      <c r="AB32" s="4">
        <v>11342.8</v>
      </c>
      <c r="AC32" s="1" t="s">
        <v>1013</v>
      </c>
      <c r="AD32" s="5">
        <v>451</v>
      </c>
      <c r="AE32" s="5">
        <v>94565</v>
      </c>
      <c r="AF32" s="5">
        <f t="shared" si="5"/>
        <v>10874911.722732525</v>
      </c>
      <c r="AG32" s="4">
        <f t="shared" si="20"/>
        <v>114.99933085954133</v>
      </c>
      <c r="AH32" s="5">
        <f t="shared" si="21"/>
        <v>652494.70336395153</v>
      </c>
      <c r="AI32" s="5">
        <f t="shared" si="22"/>
        <v>657226.75</v>
      </c>
      <c r="AJ32" s="5">
        <f t="shared" si="6"/>
        <v>1446.77317819058</v>
      </c>
      <c r="AK32" s="5">
        <f t="shared" si="7"/>
        <v>1457.2655210643015</v>
      </c>
      <c r="AL32" s="22"/>
      <c r="AM32" s="5">
        <v>388</v>
      </c>
      <c r="AN32" s="5">
        <v>172669</v>
      </c>
      <c r="AO32" s="5">
        <f t="shared" si="8"/>
        <v>19856819.460186142</v>
      </c>
      <c r="AP32" s="4">
        <f t="shared" si="23"/>
        <v>114.99933085954133</v>
      </c>
      <c r="AQ32" s="5">
        <f t="shared" si="24"/>
        <v>1191409.1676111685</v>
      </c>
      <c r="AR32" s="5">
        <f t="shared" si="25"/>
        <v>1200049.55</v>
      </c>
      <c r="AS32" s="5">
        <f t="shared" si="26"/>
        <v>3070.642184564867</v>
      </c>
      <c r="AT32" s="4">
        <f t="shared" si="27"/>
        <v>3092.9112113402061</v>
      </c>
      <c r="AU32" s="22"/>
      <c r="AV32" s="5">
        <v>147</v>
      </c>
      <c r="AW32" s="5">
        <v>144442</v>
      </c>
      <c r="AX32" s="5">
        <v>16610830</v>
      </c>
      <c r="AY32" s="5">
        <v>996650</v>
      </c>
      <c r="AZ32" s="5">
        <f t="shared" si="28"/>
        <v>967761.4</v>
      </c>
      <c r="BA32" s="5">
        <f t="shared" si="29"/>
        <v>6583.4108843537415</v>
      </c>
      <c r="BB32" s="4">
        <f t="shared" si="30"/>
        <v>6583.4108843537415</v>
      </c>
      <c r="BC32" s="22"/>
      <c r="BD32" s="5">
        <v>74</v>
      </c>
      <c r="BE32" s="5">
        <v>144539</v>
      </c>
      <c r="BF32" s="5">
        <f t="shared" si="9"/>
        <v>16621888.283107245</v>
      </c>
      <c r="BG32" s="5">
        <f t="shared" si="31"/>
        <v>997313.29698643473</v>
      </c>
      <c r="BH32" s="5">
        <f t="shared" si="32"/>
        <v>1004546.05</v>
      </c>
      <c r="BI32" s="5">
        <f t="shared" si="33"/>
        <v>13477.206716032902</v>
      </c>
      <c r="BJ32" s="4">
        <f t="shared" si="34"/>
        <v>13574.946621621622</v>
      </c>
      <c r="BK32" s="23"/>
      <c r="BL32" s="5">
        <v>49</v>
      </c>
      <c r="BM32" s="5">
        <v>218311</v>
      </c>
      <c r="BN32" s="5">
        <v>25105765</v>
      </c>
      <c r="BO32" s="5">
        <f t="shared" si="35"/>
        <v>1506345.9</v>
      </c>
      <c r="BP32" s="5">
        <f t="shared" si="36"/>
        <v>1517261.45</v>
      </c>
      <c r="BQ32" s="5">
        <f t="shared" si="37"/>
        <v>30741.753061224488</v>
      </c>
      <c r="BR32" s="4">
        <f t="shared" si="38"/>
        <v>30964.519387755103</v>
      </c>
      <c r="BS32" s="22"/>
      <c r="BT32" s="290">
        <v>23</v>
      </c>
      <c r="BU32" s="290">
        <v>441037</v>
      </c>
      <c r="BV32" s="290">
        <v>50719255</v>
      </c>
      <c r="BW32" s="5">
        <f t="shared" si="41"/>
        <v>3043155.3</v>
      </c>
      <c r="BX32" s="5">
        <f t="shared" si="42"/>
        <v>3065207.15</v>
      </c>
      <c r="BY32" s="5">
        <f t="shared" si="43"/>
        <v>132311.1</v>
      </c>
      <c r="BZ32" s="4">
        <f t="shared" si="39"/>
        <v>133269.87608695653</v>
      </c>
      <c r="CA32" s="22"/>
      <c r="CB32" s="69">
        <f t="shared" si="10"/>
        <v>1132</v>
      </c>
      <c r="CC32" s="95">
        <v>7757</v>
      </c>
      <c r="CD32" s="287">
        <f t="shared" si="11"/>
        <v>1215563</v>
      </c>
      <c r="CE32" s="287">
        <f t="shared" si="12"/>
        <v>1073.8189045936397</v>
      </c>
      <c r="CF32" s="285">
        <f t="shared" si="13"/>
        <v>1588176</v>
      </c>
      <c r="CG32" s="287">
        <v>1643900</v>
      </c>
      <c r="CH32" s="287">
        <v>139789745</v>
      </c>
      <c r="CI32" s="287">
        <f t="shared" si="14"/>
        <v>123489.17402826855</v>
      </c>
      <c r="CJ32" s="287">
        <f t="shared" si="40"/>
        <v>8387384.6999999993</v>
      </c>
      <c r="CK32" s="287">
        <f t="shared" si="15"/>
        <v>8144272100.000001</v>
      </c>
      <c r="CL32" s="86">
        <f t="shared" si="44"/>
        <v>5826.0869565217399</v>
      </c>
      <c r="CM32" s="69">
        <f t="shared" si="17"/>
        <v>7194586.6607773863</v>
      </c>
    </row>
    <row r="33" spans="1:91" ht="15" customHeight="1">
      <c r="A33" s="1">
        <v>29</v>
      </c>
      <c r="B33" s="68">
        <v>20</v>
      </c>
      <c r="C33" s="125">
        <v>4</v>
      </c>
      <c r="D33" s="1" t="s">
        <v>251</v>
      </c>
      <c r="E33" s="1">
        <v>29779</v>
      </c>
      <c r="F33" s="72">
        <v>1260.152</v>
      </c>
      <c r="G33" s="72">
        <v>1391.8119999999999</v>
      </c>
      <c r="H33" s="285">
        <f>'(C.) Private owners, 6 estates'!AB31</f>
        <v>29754</v>
      </c>
      <c r="I33" s="285">
        <f>'(C.) Private owners, 6 estates'!AB90</f>
        <v>1258062</v>
      </c>
      <c r="J33" s="4">
        <v>10</v>
      </c>
      <c r="K33" s="4">
        <f t="shared" si="0"/>
        <v>9.4198058386119516</v>
      </c>
      <c r="L33" s="68">
        <v>11.8</v>
      </c>
      <c r="M33" s="285">
        <f t="shared" si="1"/>
        <v>12580620</v>
      </c>
      <c r="N33" s="285">
        <f t="shared" si="2"/>
        <v>11850699.772935828</v>
      </c>
      <c r="O33" s="285">
        <f t="shared" si="3"/>
        <v>14845131.600000001</v>
      </c>
      <c r="P33" s="110">
        <v>2455363</v>
      </c>
      <c r="Q33" s="112">
        <v>117.45699999999999</v>
      </c>
      <c r="S33" s="4">
        <v>1452.4</v>
      </c>
      <c r="T33" s="4">
        <v>156.99676397686588</v>
      </c>
      <c r="U33" s="4">
        <v>228022.1</v>
      </c>
      <c r="V33" s="4">
        <v>10</v>
      </c>
      <c r="W33" s="68">
        <v>11.8</v>
      </c>
      <c r="X33" s="145">
        <f t="shared" si="4"/>
        <v>6.3695580384532899</v>
      </c>
      <c r="Y33" s="4">
        <f t="shared" si="18"/>
        <v>7.5160784853748828</v>
      </c>
      <c r="Z33" s="4">
        <f t="shared" si="19"/>
        <v>1.5160784853748828</v>
      </c>
      <c r="AA33" s="4">
        <v>14524</v>
      </c>
      <c r="AB33" s="4">
        <v>13681.3</v>
      </c>
      <c r="AC33" s="1" t="s">
        <v>251</v>
      </c>
      <c r="AD33" s="5">
        <v>745</v>
      </c>
      <c r="AE33" s="5">
        <v>114231</v>
      </c>
      <c r="AF33" s="5">
        <f t="shared" si="5"/>
        <v>17933897.345841367</v>
      </c>
      <c r="AG33" s="4">
        <f t="shared" si="20"/>
        <v>156.99676397686588</v>
      </c>
      <c r="AH33" s="5">
        <f t="shared" si="21"/>
        <v>1076033.8407504819</v>
      </c>
      <c r="AI33" s="5">
        <f t="shared" si="22"/>
        <v>1347925.8</v>
      </c>
      <c r="AJ33" s="5">
        <f t="shared" si="6"/>
        <v>1444.340725839573</v>
      </c>
      <c r="AK33" s="5">
        <f t="shared" si="7"/>
        <v>1809.2963758389262</v>
      </c>
      <c r="AL33" s="22"/>
      <c r="AM33" s="5">
        <v>664</v>
      </c>
      <c r="AN33" s="5">
        <v>221293</v>
      </c>
      <c r="AO33" s="5">
        <f t="shared" si="8"/>
        <v>34742284.890732579</v>
      </c>
      <c r="AP33" s="4">
        <f t="shared" si="23"/>
        <v>156.99676397686588</v>
      </c>
      <c r="AQ33" s="5">
        <f t="shared" si="24"/>
        <v>2084537.0934439546</v>
      </c>
      <c r="AR33" s="5">
        <f t="shared" si="25"/>
        <v>2611257.4000000004</v>
      </c>
      <c r="AS33" s="5">
        <f t="shared" si="26"/>
        <v>3139.3630925360762</v>
      </c>
      <c r="AT33" s="4">
        <f t="shared" si="27"/>
        <v>3932.616566265061</v>
      </c>
      <c r="AU33" s="22"/>
      <c r="AV33" s="5">
        <v>234</v>
      </c>
      <c r="AW33" s="5">
        <v>166503</v>
      </c>
      <c r="AX33" s="5">
        <v>26140971</v>
      </c>
      <c r="AY33" s="5">
        <v>1568458</v>
      </c>
      <c r="AZ33" s="5">
        <f t="shared" si="28"/>
        <v>1665030</v>
      </c>
      <c r="BA33" s="5">
        <f t="shared" si="29"/>
        <v>7115.5128205128203</v>
      </c>
      <c r="BB33" s="4">
        <f t="shared" si="30"/>
        <v>7115.5128205128203</v>
      </c>
      <c r="BC33" s="22"/>
      <c r="BD33" s="5">
        <v>73</v>
      </c>
      <c r="BE33" s="5">
        <v>103146</v>
      </c>
      <c r="BF33" s="5">
        <f t="shared" si="9"/>
        <v>16193588.217157807</v>
      </c>
      <c r="BG33" s="5">
        <f t="shared" si="31"/>
        <v>971615.29302946839</v>
      </c>
      <c r="BH33" s="5">
        <f t="shared" si="32"/>
        <v>1217122.8</v>
      </c>
      <c r="BI33" s="5">
        <f t="shared" si="33"/>
        <v>13309.798534650252</v>
      </c>
      <c r="BJ33" s="4">
        <f t="shared" si="34"/>
        <v>16672.915068493152</v>
      </c>
      <c r="BK33" s="23"/>
      <c r="BL33" s="5">
        <v>35</v>
      </c>
      <c r="BM33" s="5">
        <v>102557</v>
      </c>
      <c r="BN33" s="5">
        <v>16101449</v>
      </c>
      <c r="BO33" s="5">
        <f t="shared" si="35"/>
        <v>966086.94</v>
      </c>
      <c r="BP33" s="5">
        <f t="shared" si="36"/>
        <v>1210172.6000000001</v>
      </c>
      <c r="BQ33" s="5">
        <f t="shared" si="37"/>
        <v>27602.483999999997</v>
      </c>
      <c r="BR33" s="4">
        <f t="shared" si="38"/>
        <v>34576.36</v>
      </c>
      <c r="BS33" s="22"/>
      <c r="BT33" s="290">
        <v>18</v>
      </c>
      <c r="BU33" s="290">
        <v>226109</v>
      </c>
      <c r="BV33" s="290">
        <v>35499113</v>
      </c>
      <c r="BW33" s="5">
        <f t="shared" si="41"/>
        <v>2129946.7799999998</v>
      </c>
      <c r="BX33" s="5">
        <f t="shared" si="42"/>
        <v>2668086.2000000002</v>
      </c>
      <c r="BY33" s="5">
        <f t="shared" si="43"/>
        <v>118330.37666666665</v>
      </c>
      <c r="BZ33" s="4">
        <f t="shared" si="39"/>
        <v>148227.01111111112</v>
      </c>
      <c r="CA33" s="22"/>
      <c r="CB33" s="69">
        <f t="shared" si="10"/>
        <v>1769</v>
      </c>
      <c r="CC33" s="95">
        <v>29779</v>
      </c>
      <c r="CD33" s="287">
        <f t="shared" si="11"/>
        <v>933839</v>
      </c>
      <c r="CE33" s="287">
        <f t="shared" si="12"/>
        <v>527.89089881288862</v>
      </c>
      <c r="CF33" s="285">
        <f t="shared" si="13"/>
        <v>1391812</v>
      </c>
      <c r="CG33" s="287">
        <v>1452400</v>
      </c>
      <c r="CH33" s="287">
        <v>146612723</v>
      </c>
      <c r="CI33" s="287">
        <f t="shared" si="14"/>
        <v>82878.871113623522</v>
      </c>
      <c r="CJ33" s="287">
        <f t="shared" si="40"/>
        <v>8796763.379999999</v>
      </c>
      <c r="CK33" s="287">
        <f t="shared" si="15"/>
        <v>9338390000</v>
      </c>
      <c r="CL33" s="86">
        <f t="shared" si="44"/>
        <v>6369.4267515923566</v>
      </c>
      <c r="CM33" s="69">
        <f t="shared" si="17"/>
        <v>5278908.9881288866</v>
      </c>
    </row>
    <row r="34" spans="1:91" ht="15" customHeight="1">
      <c r="A34" s="1">
        <v>30</v>
      </c>
      <c r="B34" s="68">
        <v>29</v>
      </c>
      <c r="C34" s="125">
        <v>4</v>
      </c>
      <c r="D34" s="1" t="s">
        <v>371</v>
      </c>
      <c r="E34" s="1">
        <v>16155</v>
      </c>
      <c r="F34" s="72">
        <v>1324.4010000000001</v>
      </c>
      <c r="G34" s="72">
        <v>1584.4860000000001</v>
      </c>
      <c r="H34" s="285">
        <f>'(C.) Private owners, 6 estates'!AB32</f>
        <v>16049</v>
      </c>
      <c r="I34" s="285">
        <f>'(C.) Private owners, 6 estates'!AB91</f>
        <v>1305118</v>
      </c>
      <c r="J34" s="4">
        <v>9.1999999999999993</v>
      </c>
      <c r="K34" s="4">
        <f t="shared" si="0"/>
        <v>7.3201146325016859</v>
      </c>
      <c r="L34" s="68">
        <v>9.75</v>
      </c>
      <c r="M34" s="285">
        <f t="shared" si="1"/>
        <v>12007085.6</v>
      </c>
      <c r="N34" s="285">
        <f t="shared" si="2"/>
        <v>9553613.368941335</v>
      </c>
      <c r="O34" s="285">
        <f t="shared" si="3"/>
        <v>12724900.5</v>
      </c>
      <c r="P34" s="110">
        <v>2009101</v>
      </c>
      <c r="Q34" s="112">
        <v>417.31299999999999</v>
      </c>
      <c r="S34" s="4">
        <v>1779.6</v>
      </c>
      <c r="T34" s="4">
        <v>122.00191054169477</v>
      </c>
      <c r="U34" s="4">
        <v>217114.6</v>
      </c>
      <c r="V34" s="4">
        <v>9.1999999999999993</v>
      </c>
      <c r="W34" s="68">
        <v>9.75</v>
      </c>
      <c r="X34" s="145">
        <f t="shared" si="4"/>
        <v>7.5408655152624453</v>
      </c>
      <c r="Y34" s="4">
        <f t="shared" si="18"/>
        <v>7.9916781275879183</v>
      </c>
      <c r="Z34" s="4">
        <f t="shared" si="19"/>
        <v>1.9916781275879183</v>
      </c>
      <c r="AA34" s="4">
        <v>16372.319999999998</v>
      </c>
      <c r="AB34" s="4">
        <v>13026.9</v>
      </c>
      <c r="AC34" s="1" t="s">
        <v>371</v>
      </c>
      <c r="AD34" s="5">
        <v>772</v>
      </c>
      <c r="AE34" s="5">
        <v>152423</v>
      </c>
      <c r="AF34" s="5">
        <f t="shared" si="5"/>
        <v>18595897.210496742</v>
      </c>
      <c r="AG34" s="4">
        <f t="shared" si="20"/>
        <v>122.00191054169477</v>
      </c>
      <c r="AH34" s="5">
        <f t="shared" si="21"/>
        <v>1115753.8326298045</v>
      </c>
      <c r="AI34" s="5">
        <f t="shared" si="22"/>
        <v>1486124.25</v>
      </c>
      <c r="AJ34" s="5">
        <f t="shared" si="6"/>
        <v>1445.2769852717674</v>
      </c>
      <c r="AK34" s="5">
        <f t="shared" si="7"/>
        <v>1925.0314119170985</v>
      </c>
      <c r="AL34" s="22"/>
      <c r="AM34" s="5">
        <v>655</v>
      </c>
      <c r="AN34" s="5">
        <v>277405</v>
      </c>
      <c r="AO34" s="5">
        <f t="shared" si="8"/>
        <v>33843939.993818834</v>
      </c>
      <c r="AP34" s="4">
        <f t="shared" si="23"/>
        <v>122.00191054169476</v>
      </c>
      <c r="AQ34" s="5">
        <f t="shared" si="24"/>
        <v>2030636.39962913</v>
      </c>
      <c r="AR34" s="5">
        <f t="shared" si="25"/>
        <v>2704698.75</v>
      </c>
      <c r="AS34" s="5">
        <f t="shared" si="26"/>
        <v>3100.2082437085955</v>
      </c>
      <c r="AT34" s="4">
        <f t="shared" si="27"/>
        <v>4129.31106870229</v>
      </c>
      <c r="AU34" s="22"/>
      <c r="AV34" s="5">
        <v>224</v>
      </c>
      <c r="AW34" s="5">
        <v>206982</v>
      </c>
      <c r="AX34" s="5">
        <v>25251804</v>
      </c>
      <c r="AY34" s="5">
        <v>1515108</v>
      </c>
      <c r="AZ34" s="5">
        <f t="shared" si="28"/>
        <v>1904234.4</v>
      </c>
      <c r="BA34" s="5">
        <f t="shared" si="29"/>
        <v>8501.0464285714279</v>
      </c>
      <c r="BB34" s="4">
        <f t="shared" si="30"/>
        <v>8501.0464285714279</v>
      </c>
      <c r="BC34" s="22"/>
      <c r="BD34" s="5">
        <v>70</v>
      </c>
      <c r="BE34" s="5">
        <v>122309</v>
      </c>
      <c r="BF34" s="5">
        <f t="shared" si="9"/>
        <v>14921931.676444145</v>
      </c>
      <c r="BG34" s="5">
        <f t="shared" si="31"/>
        <v>895315.90058664861</v>
      </c>
      <c r="BH34" s="5">
        <f t="shared" si="32"/>
        <v>1192512.75</v>
      </c>
      <c r="BI34" s="5">
        <f t="shared" si="33"/>
        <v>12790.227151237837</v>
      </c>
      <c r="BJ34" s="4">
        <f t="shared" si="34"/>
        <v>17035.896428571428</v>
      </c>
      <c r="BK34" s="23"/>
      <c r="BL34" s="5">
        <v>33</v>
      </c>
      <c r="BM34" s="5">
        <v>136285</v>
      </c>
      <c r="BN34" s="5">
        <v>16626770</v>
      </c>
      <c r="BO34" s="5">
        <f t="shared" si="35"/>
        <v>997606.2</v>
      </c>
      <c r="BP34" s="5">
        <f t="shared" si="36"/>
        <v>1328778.75</v>
      </c>
      <c r="BQ34" s="5">
        <f t="shared" si="37"/>
        <v>30230.490909090906</v>
      </c>
      <c r="BR34" s="4">
        <f t="shared" si="38"/>
        <v>40266.022727272728</v>
      </c>
      <c r="BS34" s="22"/>
      <c r="BT34" s="290">
        <v>9</v>
      </c>
      <c r="BU34" s="290">
        <v>204227</v>
      </c>
      <c r="BV34" s="290">
        <v>24915694</v>
      </c>
      <c r="BW34" s="5">
        <f t="shared" si="41"/>
        <v>1494941.64</v>
      </c>
      <c r="BX34" s="5">
        <f t="shared" si="42"/>
        <v>1991213.25</v>
      </c>
      <c r="BY34" s="5">
        <f t="shared" si="43"/>
        <v>166104.62666666665</v>
      </c>
      <c r="BZ34" s="4">
        <f t="shared" si="39"/>
        <v>221245.91666666666</v>
      </c>
      <c r="CA34" s="22"/>
      <c r="CB34" s="69">
        <f t="shared" si="10"/>
        <v>1763</v>
      </c>
      <c r="CC34" s="95">
        <v>16155</v>
      </c>
      <c r="CD34" s="287">
        <f t="shared" si="11"/>
        <v>1099631</v>
      </c>
      <c r="CE34" s="287">
        <f t="shared" si="12"/>
        <v>623.72716959727734</v>
      </c>
      <c r="CF34" s="285">
        <f t="shared" si="13"/>
        <v>1584486</v>
      </c>
      <c r="CG34" s="287">
        <v>1779600</v>
      </c>
      <c r="CH34" s="287">
        <v>134154982</v>
      </c>
      <c r="CI34" s="287">
        <f t="shared" si="14"/>
        <v>76094.714690867841</v>
      </c>
      <c r="CJ34" s="287">
        <f t="shared" si="40"/>
        <v>8049298.9199999999</v>
      </c>
      <c r="CK34" s="287">
        <f t="shared" si="15"/>
        <v>10116605200</v>
      </c>
      <c r="CL34" s="86">
        <f t="shared" si="44"/>
        <v>7540.9836065573772</v>
      </c>
      <c r="CM34" s="69">
        <f t="shared" si="17"/>
        <v>5738289.9602949517</v>
      </c>
    </row>
    <row r="35" spans="1:91" ht="15" customHeight="1">
      <c r="A35" s="1">
        <v>31</v>
      </c>
      <c r="B35" s="68">
        <v>30</v>
      </c>
      <c r="C35" s="125">
        <v>4</v>
      </c>
      <c r="D35" s="1" t="s">
        <v>509</v>
      </c>
      <c r="E35" s="1">
        <v>6334</v>
      </c>
      <c r="F35" s="72">
        <v>1115.1089999999999</v>
      </c>
      <c r="G35" s="72">
        <v>1264.0909999999999</v>
      </c>
      <c r="H35" s="285">
        <f>'(C.) Private owners, 6 estates'!AB33</f>
        <v>6174</v>
      </c>
      <c r="I35" s="285">
        <f>'(C.) Private owners, 6 estates'!AB92</f>
        <v>1098260</v>
      </c>
      <c r="J35" s="4">
        <v>8.9</v>
      </c>
      <c r="K35" s="4">
        <f t="shared" si="0"/>
        <v>5.6400832177531202</v>
      </c>
      <c r="L35" s="68">
        <v>9.4499999999999993</v>
      </c>
      <c r="M35" s="285">
        <f t="shared" si="1"/>
        <v>9774514</v>
      </c>
      <c r="N35" s="285">
        <f t="shared" si="2"/>
        <v>6194277.794729542</v>
      </c>
      <c r="O35" s="285">
        <f t="shared" si="3"/>
        <v>10378557</v>
      </c>
      <c r="P35" s="110">
        <v>1814031</v>
      </c>
      <c r="Q35" s="112">
        <v>340.22399999999999</v>
      </c>
      <c r="S35" s="4">
        <v>1586.2</v>
      </c>
      <c r="T35" s="4">
        <v>94.001386962552004</v>
      </c>
      <c r="U35" s="4">
        <v>149105</v>
      </c>
      <c r="V35" s="4">
        <v>8.9</v>
      </c>
      <c r="W35" s="68">
        <v>9.4499999999999993</v>
      </c>
      <c r="X35" s="145">
        <f t="shared" si="4"/>
        <v>9.4679454075986733</v>
      </c>
      <c r="Y35" s="4">
        <f t="shared" si="18"/>
        <v>10.053043157506455</v>
      </c>
      <c r="Z35" s="4">
        <f t="shared" si="19"/>
        <v>4.0530431575064547</v>
      </c>
      <c r="AA35" s="4">
        <v>14117.18</v>
      </c>
      <c r="AB35" s="4">
        <v>8946.2999999999993</v>
      </c>
      <c r="AC35" s="1" t="s">
        <v>509</v>
      </c>
      <c r="AD35" s="5">
        <v>347</v>
      </c>
      <c r="AE35" s="5">
        <v>85760</v>
      </c>
      <c r="AF35" s="5">
        <f t="shared" si="5"/>
        <v>8061558.9459084598</v>
      </c>
      <c r="AG35" s="4">
        <f t="shared" si="20"/>
        <v>94.001386962552004</v>
      </c>
      <c r="AH35" s="5">
        <f t="shared" si="21"/>
        <v>483693.53675450757</v>
      </c>
      <c r="AI35" s="5">
        <f t="shared" si="22"/>
        <v>810431.99999999988</v>
      </c>
      <c r="AJ35" s="5">
        <f t="shared" si="6"/>
        <v>1393.9295007334513</v>
      </c>
      <c r="AK35" s="5">
        <f t="shared" si="7"/>
        <v>2335.5389048991351</v>
      </c>
      <c r="AL35" s="22"/>
      <c r="AM35" s="5">
        <v>286</v>
      </c>
      <c r="AN35" s="5">
        <v>163942</v>
      </c>
      <c r="AO35" s="5">
        <f t="shared" si="8"/>
        <v>15410775.3814147</v>
      </c>
      <c r="AP35" s="4">
        <f t="shared" si="23"/>
        <v>94.001386962552004</v>
      </c>
      <c r="AQ35" s="5">
        <f t="shared" si="24"/>
        <v>924646.52288488194</v>
      </c>
      <c r="AR35" s="5">
        <f t="shared" si="25"/>
        <v>1549251.9</v>
      </c>
      <c r="AS35" s="5">
        <f t="shared" si="26"/>
        <v>3233.0298002967902</v>
      </c>
      <c r="AT35" s="4">
        <f t="shared" si="27"/>
        <v>5416.9646853146851</v>
      </c>
      <c r="AU35" s="22"/>
      <c r="AV35" s="5">
        <v>143</v>
      </c>
      <c r="AW35" s="5">
        <v>178393</v>
      </c>
      <c r="AX35" s="5">
        <v>16768942</v>
      </c>
      <c r="AY35" s="5">
        <v>1006137</v>
      </c>
      <c r="AZ35" s="5">
        <f t="shared" si="28"/>
        <v>1587697.7</v>
      </c>
      <c r="BA35" s="5">
        <f t="shared" si="29"/>
        <v>11102.781118881119</v>
      </c>
      <c r="BB35" s="4">
        <f t="shared" si="30"/>
        <v>11102.781118881119</v>
      </c>
      <c r="BC35" s="22"/>
      <c r="BD35" s="5">
        <v>61</v>
      </c>
      <c r="BE35" s="5">
        <v>148593</v>
      </c>
      <c r="BF35" s="5">
        <f t="shared" si="9"/>
        <v>13967948.092926489</v>
      </c>
      <c r="BG35" s="5">
        <f t="shared" si="31"/>
        <v>838076.88557558937</v>
      </c>
      <c r="BH35" s="5">
        <f t="shared" si="32"/>
        <v>1404203.8499999999</v>
      </c>
      <c r="BI35" s="5">
        <f t="shared" si="33"/>
        <v>13738.965337304744</v>
      </c>
      <c r="BJ35" s="4">
        <f t="shared" si="34"/>
        <v>23019.735245901637</v>
      </c>
      <c r="BK35" s="23"/>
      <c r="BL35" s="5">
        <v>35</v>
      </c>
      <c r="BM35" s="5">
        <v>193676</v>
      </c>
      <c r="BN35" s="5">
        <v>18205544</v>
      </c>
      <c r="BO35" s="5">
        <f t="shared" si="35"/>
        <v>1092332.6399999999</v>
      </c>
      <c r="BP35" s="5">
        <f t="shared" si="36"/>
        <v>1830238.2</v>
      </c>
      <c r="BQ35" s="5">
        <f t="shared" si="37"/>
        <v>31209.503999999997</v>
      </c>
      <c r="BR35" s="4">
        <f t="shared" si="38"/>
        <v>52292.52</v>
      </c>
      <c r="BS35" s="22"/>
      <c r="BT35" s="290">
        <v>10</v>
      </c>
      <c r="BU35" s="290">
        <v>194660</v>
      </c>
      <c r="BV35" s="290">
        <v>18298040</v>
      </c>
      <c r="BW35" s="5">
        <f t="shared" si="41"/>
        <v>1097882.3999999999</v>
      </c>
      <c r="BX35" s="5">
        <f t="shared" si="42"/>
        <v>1839536.9999999998</v>
      </c>
      <c r="BY35" s="5">
        <f t="shared" si="43"/>
        <v>109788.23999999999</v>
      </c>
      <c r="BZ35" s="4">
        <f t="shared" si="39"/>
        <v>183953.69999999998</v>
      </c>
      <c r="CA35" s="22"/>
      <c r="CB35" s="69">
        <f t="shared" si="10"/>
        <v>882</v>
      </c>
      <c r="CC35" s="95">
        <v>6334</v>
      </c>
      <c r="CD35" s="287">
        <f t="shared" si="11"/>
        <v>965024</v>
      </c>
      <c r="CE35" s="287">
        <f t="shared" si="12"/>
        <v>1094.1315192743764</v>
      </c>
      <c r="CF35" s="285">
        <f t="shared" si="13"/>
        <v>1264091</v>
      </c>
      <c r="CG35" s="287">
        <v>1586200</v>
      </c>
      <c r="CH35" s="287">
        <v>90712256</v>
      </c>
      <c r="CI35" s="287">
        <f t="shared" si="14"/>
        <v>102848.36281179139</v>
      </c>
      <c r="CJ35" s="287">
        <f t="shared" si="40"/>
        <v>5442735.3599999994</v>
      </c>
      <c r="CK35" s="287">
        <f t="shared" si="15"/>
        <v>8588713600</v>
      </c>
      <c r="CL35" s="86">
        <f t="shared" si="44"/>
        <v>9468.0851063829796</v>
      </c>
      <c r="CM35" s="69">
        <f t="shared" si="17"/>
        <v>9737770.5215419494</v>
      </c>
    </row>
    <row r="36" spans="1:91" ht="15" customHeight="1">
      <c r="A36" s="1">
        <v>32</v>
      </c>
      <c r="B36" s="68">
        <v>35</v>
      </c>
      <c r="C36" s="125">
        <v>4</v>
      </c>
      <c r="D36" s="1" t="s">
        <v>888</v>
      </c>
      <c r="E36" s="1">
        <v>21203</v>
      </c>
      <c r="F36" s="72">
        <v>1225.5150000000001</v>
      </c>
      <c r="G36" s="72">
        <v>1457.942</v>
      </c>
      <c r="H36" s="285">
        <f>'(C.) Private owners, 6 estates'!AB34</f>
        <v>20831</v>
      </c>
      <c r="I36" s="285">
        <f>'(C.) Private owners, 6 estates'!AB93</f>
        <v>1197391</v>
      </c>
      <c r="J36" s="4">
        <v>8.6999999999999993</v>
      </c>
      <c r="K36" s="4">
        <f t="shared" si="0"/>
        <v>6.5999406381399943</v>
      </c>
      <c r="L36" s="68">
        <v>8.85</v>
      </c>
      <c r="M36" s="285">
        <f t="shared" si="1"/>
        <v>10417301.699999999</v>
      </c>
      <c r="N36" s="285">
        <f t="shared" si="2"/>
        <v>7902709.5206430862</v>
      </c>
      <c r="O36" s="285">
        <f t="shared" si="3"/>
        <v>10596910.35</v>
      </c>
      <c r="P36" s="110">
        <v>1885044</v>
      </c>
      <c r="Q36" s="112">
        <v>326.52199999999999</v>
      </c>
      <c r="S36" s="4">
        <v>1617.2</v>
      </c>
      <c r="T36" s="4">
        <v>109.99901063566658</v>
      </c>
      <c r="U36" s="4">
        <v>177890.4</v>
      </c>
      <c r="V36" s="4">
        <v>8.6999999999999993</v>
      </c>
      <c r="W36" s="68">
        <v>8.85</v>
      </c>
      <c r="X36" s="145">
        <f t="shared" si="4"/>
        <v>7.9091620458439573</v>
      </c>
      <c r="Y36" s="4">
        <f t="shared" si="18"/>
        <v>8.0455269087033372</v>
      </c>
      <c r="Z36" s="4">
        <f t="shared" si="19"/>
        <v>2.0455269087033372</v>
      </c>
      <c r="AA36" s="4">
        <v>14069.64</v>
      </c>
      <c r="AB36" s="4">
        <v>10673.4</v>
      </c>
      <c r="AC36" s="1" t="s">
        <v>888</v>
      </c>
      <c r="AD36" s="5">
        <v>659</v>
      </c>
      <c r="AE36" s="5">
        <v>143515</v>
      </c>
      <c r="AF36" s="5">
        <f t="shared" si="5"/>
        <v>15786508.011377688</v>
      </c>
      <c r="AG36" s="4">
        <f t="shared" si="20"/>
        <v>109.99901063566658</v>
      </c>
      <c r="AH36" s="5">
        <f t="shared" si="21"/>
        <v>947190.48068266129</v>
      </c>
      <c r="AI36" s="5">
        <f t="shared" si="22"/>
        <v>1270107.75</v>
      </c>
      <c r="AJ36" s="5">
        <f t="shared" si="6"/>
        <v>1437.3148417035832</v>
      </c>
      <c r="AK36" s="5">
        <f t="shared" si="7"/>
        <v>1927.3258725341427</v>
      </c>
      <c r="AL36" s="22"/>
      <c r="AM36" s="5">
        <v>488</v>
      </c>
      <c r="AN36" s="5">
        <v>223299</v>
      </c>
      <c r="AO36" s="5">
        <f t="shared" si="8"/>
        <v>24562669.07593371</v>
      </c>
      <c r="AP36" s="4">
        <f t="shared" si="23"/>
        <v>109.99901063566656</v>
      </c>
      <c r="AQ36" s="5">
        <f t="shared" si="24"/>
        <v>1473760.1445560225</v>
      </c>
      <c r="AR36" s="5">
        <f t="shared" si="25"/>
        <v>1976196.15</v>
      </c>
      <c r="AS36" s="5">
        <f t="shared" si="26"/>
        <v>3020.0002962213575</v>
      </c>
      <c r="AT36" s="4">
        <f t="shared" si="27"/>
        <v>4049.5822745901637</v>
      </c>
      <c r="AU36" s="22"/>
      <c r="AV36" s="5">
        <v>160</v>
      </c>
      <c r="AW36" s="5">
        <v>169780</v>
      </c>
      <c r="AX36" s="5">
        <v>18675800</v>
      </c>
      <c r="AY36" s="5">
        <v>1120548</v>
      </c>
      <c r="AZ36" s="5">
        <f t="shared" si="28"/>
        <v>1477085.9999999998</v>
      </c>
      <c r="BA36" s="5">
        <f t="shared" si="29"/>
        <v>9231.7874999999985</v>
      </c>
      <c r="BB36" s="4">
        <f t="shared" si="30"/>
        <v>9231.7874999999985</v>
      </c>
      <c r="BC36" s="22"/>
      <c r="BD36" s="5">
        <v>67</v>
      </c>
      <c r="BE36" s="5">
        <v>138707</v>
      </c>
      <c r="BF36" s="5">
        <f t="shared" si="9"/>
        <v>15257632.768241404</v>
      </c>
      <c r="BG36" s="5">
        <f t="shared" si="31"/>
        <v>915457.9660944842</v>
      </c>
      <c r="BH36" s="5">
        <f t="shared" si="32"/>
        <v>1227556.95</v>
      </c>
      <c r="BI36" s="5">
        <f t="shared" si="33"/>
        <v>13663.551732753496</v>
      </c>
      <c r="BJ36" s="4">
        <f t="shared" si="34"/>
        <v>18321.745522388061</v>
      </c>
      <c r="BK36" s="23"/>
      <c r="BL36" s="5">
        <v>33</v>
      </c>
      <c r="BM36" s="5">
        <v>135858</v>
      </c>
      <c r="BN36" s="5">
        <v>14944380</v>
      </c>
      <c r="BO36" s="5">
        <f t="shared" si="35"/>
        <v>896662.79999999993</v>
      </c>
      <c r="BP36" s="5">
        <f t="shared" si="36"/>
        <v>1202343.3</v>
      </c>
      <c r="BQ36" s="5">
        <f t="shared" si="37"/>
        <v>27171.599999999999</v>
      </c>
      <c r="BR36" s="4">
        <f t="shared" si="38"/>
        <v>36434.645454545454</v>
      </c>
      <c r="BS36" s="22"/>
      <c r="BT36" s="290">
        <v>9</v>
      </c>
      <c r="BU36" s="290">
        <v>136516</v>
      </c>
      <c r="BV36" s="290">
        <v>15016760</v>
      </c>
      <c r="BW36" s="5">
        <f t="shared" si="41"/>
        <v>901005.6</v>
      </c>
      <c r="BX36" s="5">
        <f t="shared" si="42"/>
        <v>1208166.5999999999</v>
      </c>
      <c r="BY36" s="5">
        <f t="shared" si="43"/>
        <v>100111.73333333334</v>
      </c>
      <c r="BZ36" s="4">
        <f t="shared" si="39"/>
        <v>134240.73333333331</v>
      </c>
      <c r="CA36" s="22"/>
      <c r="CB36" s="69">
        <f t="shared" si="10"/>
        <v>1416</v>
      </c>
      <c r="CC36" s="95">
        <v>21203</v>
      </c>
      <c r="CD36" s="287">
        <f t="shared" si="11"/>
        <v>947675</v>
      </c>
      <c r="CE36" s="287">
        <f t="shared" si="12"/>
        <v>669.26200564971748</v>
      </c>
      <c r="CF36" s="285">
        <f t="shared" si="13"/>
        <v>1457942</v>
      </c>
      <c r="CG36" s="287">
        <v>1617200</v>
      </c>
      <c r="CH36" s="287">
        <v>104244250</v>
      </c>
      <c r="CI36" s="287">
        <f t="shared" si="14"/>
        <v>73618.820621468927</v>
      </c>
      <c r="CJ36" s="287">
        <f t="shared" si="40"/>
        <v>6254655</v>
      </c>
      <c r="CK36" s="287">
        <f t="shared" si="15"/>
        <v>8244772499.999999</v>
      </c>
      <c r="CL36" s="86">
        <f t="shared" si="44"/>
        <v>7909.0909090909081</v>
      </c>
      <c r="CM36" s="69">
        <f t="shared" si="17"/>
        <v>5822579.4491525413</v>
      </c>
    </row>
    <row r="37" spans="1:91" ht="15" customHeight="1">
      <c r="A37" s="1">
        <v>33</v>
      </c>
      <c r="B37" s="68">
        <v>38</v>
      </c>
      <c r="C37" s="125">
        <v>4</v>
      </c>
      <c r="D37" s="1" t="s">
        <v>889</v>
      </c>
      <c r="E37" s="1">
        <v>5191</v>
      </c>
      <c r="F37" s="72">
        <v>2012.432</v>
      </c>
      <c r="G37" s="72">
        <v>2630.5569999999998</v>
      </c>
      <c r="H37" s="285">
        <f>'(C.) Private owners, 6 estates'!AB35</f>
        <v>5088</v>
      </c>
      <c r="I37" s="285">
        <f>'(C.) Private owners, 6 estates'!AB94</f>
        <v>1990743</v>
      </c>
      <c r="J37" s="4">
        <v>7.4</v>
      </c>
      <c r="K37" s="4">
        <f t="shared" si="0"/>
        <v>5.5199751497387535</v>
      </c>
      <c r="L37" s="68">
        <v>6.35</v>
      </c>
      <c r="M37" s="285">
        <f t="shared" si="1"/>
        <v>14731498.200000001</v>
      </c>
      <c r="N37" s="285">
        <f t="shared" si="2"/>
        <v>10988851.889516376</v>
      </c>
      <c r="O37" s="285">
        <f t="shared" si="3"/>
        <v>12641218.049999999</v>
      </c>
      <c r="P37" s="110">
        <v>3348968</v>
      </c>
      <c r="Q37" s="112">
        <v>819.94899999999996</v>
      </c>
      <c r="S37" s="4">
        <v>3138.8</v>
      </c>
      <c r="T37" s="4">
        <v>91.999585828979221</v>
      </c>
      <c r="U37" s="4">
        <v>288768.3</v>
      </c>
      <c r="V37" s="4">
        <v>7.4</v>
      </c>
      <c r="W37" s="68">
        <v>6.35</v>
      </c>
      <c r="X37" s="145">
        <f t="shared" si="4"/>
        <v>8.04351447163695</v>
      </c>
      <c r="Y37" s="4">
        <f t="shared" si="18"/>
        <v>6.9022049857965717</v>
      </c>
      <c r="Z37" s="4">
        <f t="shared" si="19"/>
        <v>0.90220498579657171</v>
      </c>
      <c r="AA37" s="4">
        <v>23227.120000000003</v>
      </c>
      <c r="AB37" s="4">
        <v>17326.099999999999</v>
      </c>
      <c r="AC37" s="1" t="s">
        <v>889</v>
      </c>
      <c r="AD37" s="5">
        <v>496</v>
      </c>
      <c r="AE37" s="5">
        <v>131195</v>
      </c>
      <c r="AF37" s="5">
        <f t="shared" si="5"/>
        <v>12069885.662832929</v>
      </c>
      <c r="AG37" s="4">
        <f t="shared" si="20"/>
        <v>91.999585828979221</v>
      </c>
      <c r="AH37" s="5">
        <f t="shared" si="21"/>
        <v>724193.13976997568</v>
      </c>
      <c r="AI37" s="5">
        <f t="shared" si="22"/>
        <v>833088.25</v>
      </c>
      <c r="AJ37" s="5">
        <f t="shared" si="6"/>
        <v>1460.0668140523703</v>
      </c>
      <c r="AK37" s="5">
        <f t="shared" si="7"/>
        <v>1679.6134072580646</v>
      </c>
      <c r="AL37" s="22"/>
      <c r="AM37" s="5">
        <v>489</v>
      </c>
      <c r="AN37" s="5">
        <v>274588</v>
      </c>
      <c r="AO37" s="5">
        <f t="shared" si="8"/>
        <v>25261982.273607746</v>
      </c>
      <c r="AP37" s="4">
        <f t="shared" si="23"/>
        <v>91.999585828979221</v>
      </c>
      <c r="AQ37" s="5">
        <f t="shared" si="24"/>
        <v>1515718.9364164646</v>
      </c>
      <c r="AR37" s="5">
        <f t="shared" si="25"/>
        <v>1743633.7999999998</v>
      </c>
      <c r="AS37" s="5">
        <f t="shared" si="26"/>
        <v>3099.629726823036</v>
      </c>
      <c r="AT37" s="4">
        <f t="shared" si="27"/>
        <v>3565.7132924335374</v>
      </c>
      <c r="AU37" s="22"/>
      <c r="AV37" s="5">
        <v>220</v>
      </c>
      <c r="AW37" s="5">
        <v>280665</v>
      </c>
      <c r="AX37" s="5">
        <v>25821180</v>
      </c>
      <c r="AY37" s="5">
        <v>1549271</v>
      </c>
      <c r="AZ37" s="5">
        <f t="shared" si="28"/>
        <v>2076921</v>
      </c>
      <c r="BA37" s="5">
        <f t="shared" si="29"/>
        <v>9440.5499999999993</v>
      </c>
      <c r="BB37" s="4">
        <f t="shared" si="30"/>
        <v>9440.5499999999993</v>
      </c>
      <c r="BC37" s="22"/>
      <c r="BD37" s="5">
        <v>109</v>
      </c>
      <c r="BE37" s="5">
        <v>272296</v>
      </c>
      <c r="BF37" s="5">
        <f t="shared" si="9"/>
        <v>25051119.222887725</v>
      </c>
      <c r="BG37" s="5">
        <f t="shared" si="31"/>
        <v>1503067.1533732633</v>
      </c>
      <c r="BH37" s="5">
        <f t="shared" si="32"/>
        <v>1729079.5999999999</v>
      </c>
      <c r="BI37" s="5">
        <f t="shared" si="33"/>
        <v>13789.606911681314</v>
      </c>
      <c r="BJ37" s="4">
        <f t="shared" si="34"/>
        <v>15863.115596330274</v>
      </c>
      <c r="BK37" s="23"/>
      <c r="BL37" s="5">
        <v>62</v>
      </c>
      <c r="BM37" s="5">
        <v>352347</v>
      </c>
      <c r="BN37" s="5">
        <v>32415924</v>
      </c>
      <c r="BO37" s="5">
        <f t="shared" si="35"/>
        <v>1944955.44</v>
      </c>
      <c r="BP37" s="5">
        <f t="shared" si="36"/>
        <v>2237403.4499999997</v>
      </c>
      <c r="BQ37" s="5">
        <f t="shared" si="37"/>
        <v>31370.249032258063</v>
      </c>
      <c r="BR37" s="4">
        <f t="shared" si="38"/>
        <v>36087.152419354832</v>
      </c>
      <c r="BS37" s="22"/>
      <c r="BT37" s="290">
        <v>29</v>
      </c>
      <c r="BU37" s="290">
        <v>534651</v>
      </c>
      <c r="BV37" s="290">
        <v>49187892</v>
      </c>
      <c r="BW37" s="5">
        <f t="shared" si="41"/>
        <v>2951273.52</v>
      </c>
      <c r="BX37" s="5">
        <f t="shared" si="42"/>
        <v>3395033.8499999996</v>
      </c>
      <c r="BY37" s="5">
        <f t="shared" si="43"/>
        <v>101768.05241379311</v>
      </c>
      <c r="BZ37" s="4">
        <f t="shared" si="39"/>
        <v>117070.13275862068</v>
      </c>
      <c r="CA37" s="22"/>
      <c r="CB37" s="69">
        <f t="shared" si="10"/>
        <v>1405</v>
      </c>
      <c r="CC37" s="95">
        <v>5191</v>
      </c>
      <c r="CD37" s="287">
        <f t="shared" si="11"/>
        <v>1845742</v>
      </c>
      <c r="CE37" s="287">
        <f t="shared" si="12"/>
        <v>1313.6953736654805</v>
      </c>
      <c r="CF37" s="285">
        <f t="shared" si="13"/>
        <v>2630557</v>
      </c>
      <c r="CG37" s="287">
        <v>3138800</v>
      </c>
      <c r="CH37" s="287">
        <v>169808264</v>
      </c>
      <c r="CI37" s="287">
        <f t="shared" si="14"/>
        <v>120859.97437722419</v>
      </c>
      <c r="CJ37" s="287">
        <f t="shared" si="40"/>
        <v>10188495.84</v>
      </c>
      <c r="CK37" s="287">
        <f t="shared" si="15"/>
        <v>13658490800</v>
      </c>
      <c r="CL37" s="86">
        <f t="shared" si="44"/>
        <v>8043.478260869565</v>
      </c>
      <c r="CM37" s="69">
        <f t="shared" si="17"/>
        <v>9721345.7651245557</v>
      </c>
    </row>
    <row r="38" spans="1:91" ht="15" customHeight="1">
      <c r="A38" s="1">
        <v>34</v>
      </c>
      <c r="B38" s="68">
        <v>39</v>
      </c>
      <c r="C38" s="125">
        <v>4</v>
      </c>
      <c r="D38" s="1" t="s">
        <v>366</v>
      </c>
      <c r="E38" s="1">
        <v>6877</v>
      </c>
      <c r="F38" s="72">
        <v>964.96199999999999</v>
      </c>
      <c r="G38" s="72">
        <v>1092.4960000000001</v>
      </c>
      <c r="H38" s="285">
        <f>'(C.) Private owners, 6 estates'!AB36</f>
        <v>6853</v>
      </c>
      <c r="I38" s="285">
        <f>'(C.) Private owners, 6 estates'!AB95</f>
        <v>944864</v>
      </c>
      <c r="J38" s="4">
        <v>6.3</v>
      </c>
      <c r="K38" s="4">
        <f t="shared" si="0"/>
        <v>4.3800222112537019</v>
      </c>
      <c r="L38" s="68">
        <v>5.9</v>
      </c>
      <c r="M38" s="285">
        <f t="shared" si="1"/>
        <v>5952643.2000000002</v>
      </c>
      <c r="N38" s="285">
        <f t="shared" si="2"/>
        <v>4138525.306614018</v>
      </c>
      <c r="O38" s="285">
        <f t="shared" si="3"/>
        <v>5574697.6000000006</v>
      </c>
      <c r="P38" s="110">
        <v>1658265</v>
      </c>
      <c r="Q38" s="112">
        <v>1247.93</v>
      </c>
      <c r="S38" s="4">
        <v>1620.8</v>
      </c>
      <c r="T38" s="4">
        <v>73.0003701875617</v>
      </c>
      <c r="U38" s="4">
        <v>118319</v>
      </c>
      <c r="V38" s="4">
        <v>6.3</v>
      </c>
      <c r="W38" s="68">
        <v>5.9</v>
      </c>
      <c r="X38" s="145">
        <f t="shared" si="4"/>
        <v>8.6300932225593527</v>
      </c>
      <c r="Y38" s="4">
        <f t="shared" si="18"/>
        <v>8.0821507957301861</v>
      </c>
      <c r="Z38" s="4">
        <f t="shared" si="19"/>
        <v>2.0821507957301861</v>
      </c>
      <c r="AA38" s="4">
        <v>10211.039999999999</v>
      </c>
      <c r="AB38" s="4">
        <v>7099.1</v>
      </c>
      <c r="AC38" s="1" t="s">
        <v>366</v>
      </c>
      <c r="AD38" s="5">
        <v>258</v>
      </c>
      <c r="AE38" s="5">
        <v>83691</v>
      </c>
      <c r="AF38" s="5">
        <f t="shared" si="5"/>
        <v>6109473.9813672258</v>
      </c>
      <c r="AG38" s="4">
        <f t="shared" si="20"/>
        <v>73.0003701875617</v>
      </c>
      <c r="AH38" s="5">
        <f t="shared" si="21"/>
        <v>366568.43888203352</v>
      </c>
      <c r="AI38" s="5">
        <f t="shared" si="22"/>
        <v>493776.9</v>
      </c>
      <c r="AJ38" s="5">
        <f t="shared" si="6"/>
        <v>1420.8079026435407</v>
      </c>
      <c r="AK38" s="5">
        <f t="shared" si="7"/>
        <v>1913.8639534883721</v>
      </c>
      <c r="AL38" s="22"/>
      <c r="AM38" s="5">
        <v>227</v>
      </c>
      <c r="AN38" s="5">
        <v>165964</v>
      </c>
      <c r="AO38" s="5">
        <f t="shared" si="8"/>
        <v>12115433.437808489</v>
      </c>
      <c r="AP38" s="4">
        <f t="shared" si="23"/>
        <v>73.0003701875617</v>
      </c>
      <c r="AQ38" s="5">
        <f t="shared" si="24"/>
        <v>726926.00626850931</v>
      </c>
      <c r="AR38" s="5">
        <f t="shared" si="25"/>
        <v>979187.60000000009</v>
      </c>
      <c r="AS38" s="5">
        <f t="shared" si="26"/>
        <v>3202.3172082313185</v>
      </c>
      <c r="AT38" s="4">
        <f t="shared" si="27"/>
        <v>4313.6017621145375</v>
      </c>
      <c r="AU38" s="22"/>
      <c r="AV38" s="5">
        <v>112</v>
      </c>
      <c r="AW38" s="5">
        <v>180780</v>
      </c>
      <c r="AX38" s="5">
        <v>13196940</v>
      </c>
      <c r="AY38" s="5">
        <v>791816</v>
      </c>
      <c r="AZ38" s="5">
        <f t="shared" si="28"/>
        <v>1138914</v>
      </c>
      <c r="BA38" s="5">
        <f t="shared" si="29"/>
        <v>10168.875</v>
      </c>
      <c r="BB38" s="4">
        <f t="shared" si="30"/>
        <v>10168.875</v>
      </c>
      <c r="BC38" s="22"/>
      <c r="BD38" s="5">
        <v>45</v>
      </c>
      <c r="BE38" s="5">
        <v>146585</v>
      </c>
      <c r="BF38" s="5">
        <f t="shared" si="9"/>
        <v>10700759.263943732</v>
      </c>
      <c r="BG38" s="5">
        <f t="shared" si="31"/>
        <v>642045.55583662388</v>
      </c>
      <c r="BH38" s="5">
        <f t="shared" si="32"/>
        <v>864851.5</v>
      </c>
      <c r="BI38" s="5">
        <f t="shared" si="33"/>
        <v>14267.679018591642</v>
      </c>
      <c r="BJ38" s="4">
        <f t="shared" si="34"/>
        <v>19218.922222222223</v>
      </c>
      <c r="BK38" s="23"/>
      <c r="BL38" s="5">
        <v>30</v>
      </c>
      <c r="BM38" s="5">
        <v>218886</v>
      </c>
      <c r="BN38" s="5">
        <v>15978678</v>
      </c>
      <c r="BO38" s="5">
        <f t="shared" si="35"/>
        <v>958720.67999999993</v>
      </c>
      <c r="BP38" s="5">
        <f t="shared" si="36"/>
        <v>1291427.4000000001</v>
      </c>
      <c r="BQ38" s="5">
        <f t="shared" si="37"/>
        <v>31957.355999999996</v>
      </c>
      <c r="BR38" s="4">
        <f t="shared" si="38"/>
        <v>43047.58</v>
      </c>
      <c r="BS38" s="22"/>
      <c r="BT38" s="290">
        <v>9</v>
      </c>
      <c r="BU38" s="290">
        <v>227865</v>
      </c>
      <c r="BV38" s="290">
        <v>16634145</v>
      </c>
      <c r="BW38" s="5">
        <f t="shared" si="41"/>
        <v>998048.7</v>
      </c>
      <c r="BX38" s="5">
        <f t="shared" si="42"/>
        <v>1344403.5</v>
      </c>
      <c r="BY38" s="5">
        <f t="shared" si="43"/>
        <v>110894.29999999999</v>
      </c>
      <c r="BZ38" s="4">
        <f t="shared" si="39"/>
        <v>149378.16666666666</v>
      </c>
      <c r="CA38" s="22"/>
      <c r="CB38" s="69">
        <f t="shared" si="10"/>
        <v>681</v>
      </c>
      <c r="CC38" s="95">
        <v>6877</v>
      </c>
      <c r="CD38" s="287">
        <f t="shared" si="11"/>
        <v>1023771</v>
      </c>
      <c r="CE38" s="287">
        <f t="shared" si="12"/>
        <v>1503.3348017621145</v>
      </c>
      <c r="CF38" s="285">
        <f t="shared" si="13"/>
        <v>1092496</v>
      </c>
      <c r="CG38" s="287">
        <v>1620800</v>
      </c>
      <c r="CH38" s="287">
        <v>74735283</v>
      </c>
      <c r="CI38" s="287">
        <f t="shared" si="14"/>
        <v>109743.44052863437</v>
      </c>
      <c r="CJ38" s="287">
        <f t="shared" si="40"/>
        <v>4484116.9799999995</v>
      </c>
      <c r="CK38" s="287">
        <f t="shared" si="15"/>
        <v>6449757300</v>
      </c>
      <c r="CL38" s="86">
        <f t="shared" si="44"/>
        <v>8630.1369863013697</v>
      </c>
      <c r="CM38" s="69">
        <f t="shared" si="17"/>
        <v>9471009.2511013225</v>
      </c>
    </row>
    <row r="39" spans="1:91" ht="15" customHeight="1">
      <c r="A39" s="1">
        <v>35</v>
      </c>
      <c r="B39" s="68">
        <v>42</v>
      </c>
      <c r="C39" s="125">
        <v>4</v>
      </c>
      <c r="D39" s="1" t="s">
        <v>360</v>
      </c>
      <c r="E39" s="1">
        <v>13275</v>
      </c>
      <c r="F39" s="72">
        <v>1948.732</v>
      </c>
      <c r="G39" s="72">
        <v>2151.9070000000002</v>
      </c>
      <c r="H39" s="285">
        <f>'(C.) Private owners, 6 estates'!AB37</f>
        <v>11759</v>
      </c>
      <c r="I39" s="285">
        <f>'(C.) Private owners, 6 estates'!AB96</f>
        <v>1813967</v>
      </c>
      <c r="J39" s="4">
        <v>9.5</v>
      </c>
      <c r="K39" s="4">
        <f t="shared" si="0"/>
        <v>7.1400028223340701</v>
      </c>
      <c r="L39" s="68">
        <v>9.5500000000000007</v>
      </c>
      <c r="M39" s="285">
        <f t="shared" si="1"/>
        <v>17232686.5</v>
      </c>
      <c r="N39" s="285">
        <f t="shared" si="2"/>
        <v>12951729.499620866</v>
      </c>
      <c r="O39" s="285">
        <f t="shared" si="3"/>
        <v>17323384.850000001</v>
      </c>
      <c r="P39" s="110">
        <v>2848238</v>
      </c>
      <c r="Q39" s="112">
        <v>723.11099999999999</v>
      </c>
      <c r="S39" s="4">
        <v>2125.9</v>
      </c>
      <c r="T39" s="4">
        <v>119.00004703890117</v>
      </c>
      <c r="U39" s="4">
        <v>252982.2</v>
      </c>
      <c r="V39" s="4">
        <v>9.5</v>
      </c>
      <c r="W39" s="68">
        <v>9.5500000000000007</v>
      </c>
      <c r="X39" s="145">
        <f t="shared" si="4"/>
        <v>7.9831901216765448</v>
      </c>
      <c r="Y39" s="4">
        <f t="shared" si="18"/>
        <v>8.0252069117906331</v>
      </c>
      <c r="Z39" s="4">
        <f t="shared" si="19"/>
        <v>2.0252069117906331</v>
      </c>
      <c r="AA39" s="4">
        <v>20196.05</v>
      </c>
      <c r="AB39" s="4">
        <v>15178.9</v>
      </c>
      <c r="AC39" s="1" t="s">
        <v>360</v>
      </c>
      <c r="AD39" s="5">
        <v>641</v>
      </c>
      <c r="AE39" s="5">
        <v>127969</v>
      </c>
      <c r="AF39" s="5">
        <f t="shared" si="5"/>
        <v>15228317.019521143</v>
      </c>
      <c r="AG39" s="4">
        <f t="shared" si="20"/>
        <v>119.00004703890117</v>
      </c>
      <c r="AH39" s="5">
        <f t="shared" si="21"/>
        <v>913699.02117126854</v>
      </c>
      <c r="AI39" s="5">
        <f t="shared" si="22"/>
        <v>1222103.9500000002</v>
      </c>
      <c r="AJ39" s="5">
        <f t="shared" si="6"/>
        <v>1425.4274901267841</v>
      </c>
      <c r="AK39" s="5">
        <f t="shared" si="7"/>
        <v>1906.5584243369738</v>
      </c>
      <c r="AL39" s="22"/>
      <c r="AM39" s="5">
        <v>692</v>
      </c>
      <c r="AN39" s="5">
        <v>300811</v>
      </c>
      <c r="AO39" s="5">
        <f t="shared" si="8"/>
        <v>35796523.149818897</v>
      </c>
      <c r="AP39" s="4">
        <f t="shared" si="23"/>
        <v>119.00004703890116</v>
      </c>
      <c r="AQ39" s="5">
        <f t="shared" si="24"/>
        <v>2147791.3889891338</v>
      </c>
      <c r="AR39" s="5">
        <f t="shared" si="25"/>
        <v>2872745.0500000003</v>
      </c>
      <c r="AS39" s="5">
        <f t="shared" si="26"/>
        <v>3103.7447817762049</v>
      </c>
      <c r="AT39" s="4">
        <f t="shared" si="27"/>
        <v>4151.3656791907515</v>
      </c>
      <c r="AU39" s="22"/>
      <c r="AV39" s="5">
        <v>267</v>
      </c>
      <c r="AW39" s="5">
        <v>259278</v>
      </c>
      <c r="AX39" s="5">
        <v>30854082</v>
      </c>
      <c r="AY39" s="5">
        <v>1851245</v>
      </c>
      <c r="AZ39" s="5">
        <f t="shared" si="28"/>
        <v>2463141</v>
      </c>
      <c r="BA39" s="5">
        <f t="shared" si="29"/>
        <v>9225.2471910112363</v>
      </c>
      <c r="BB39" s="4">
        <f t="shared" si="30"/>
        <v>9225.2471910112363</v>
      </c>
      <c r="BC39" s="22"/>
      <c r="BD39" s="5">
        <v>144</v>
      </c>
      <c r="BE39" s="5">
        <v>273951</v>
      </c>
      <c r="BF39" s="5">
        <f t="shared" si="9"/>
        <v>32600181.886354014</v>
      </c>
      <c r="BG39" s="5">
        <f t="shared" si="31"/>
        <v>1956010.9131812407</v>
      </c>
      <c r="BH39" s="5">
        <f t="shared" si="32"/>
        <v>2616232.0500000003</v>
      </c>
      <c r="BI39" s="5">
        <f t="shared" si="33"/>
        <v>13583.409119314172</v>
      </c>
      <c r="BJ39" s="4">
        <f t="shared" si="34"/>
        <v>18168.278125000001</v>
      </c>
      <c r="BK39" s="23"/>
      <c r="BL39" s="5">
        <v>57</v>
      </c>
      <c r="BM39" s="5">
        <v>241796</v>
      </c>
      <c r="BN39" s="5">
        <v>28773724</v>
      </c>
      <c r="BO39" s="5">
        <f t="shared" si="35"/>
        <v>1726423.44</v>
      </c>
      <c r="BP39" s="5">
        <f t="shared" si="36"/>
        <v>2309151.8000000003</v>
      </c>
      <c r="BQ39" s="5">
        <f t="shared" si="37"/>
        <v>30288.130526315788</v>
      </c>
      <c r="BR39" s="4">
        <f t="shared" si="38"/>
        <v>40511.435087719306</v>
      </c>
      <c r="BS39" s="22"/>
      <c r="BT39" s="290">
        <v>25</v>
      </c>
      <c r="BU39" s="290">
        <v>353204</v>
      </c>
      <c r="BV39" s="290">
        <v>42031276</v>
      </c>
      <c r="BW39" s="5">
        <f t="shared" si="41"/>
        <v>2521876.56</v>
      </c>
      <c r="BX39" s="5">
        <f t="shared" si="42"/>
        <v>3373098.2</v>
      </c>
      <c r="BY39" s="5">
        <f t="shared" si="43"/>
        <v>100875.0624</v>
      </c>
      <c r="BZ39" s="4">
        <f t="shared" si="39"/>
        <v>134923.92800000001</v>
      </c>
      <c r="CA39" s="22"/>
      <c r="CB39" s="69">
        <f t="shared" si="10"/>
        <v>1826</v>
      </c>
      <c r="CC39" s="95">
        <v>13275</v>
      </c>
      <c r="CD39" s="287">
        <f t="shared" si="11"/>
        <v>1557009</v>
      </c>
      <c r="CE39" s="287">
        <f t="shared" si="12"/>
        <v>852.68838992332974</v>
      </c>
      <c r="CF39" s="285">
        <f t="shared" si="13"/>
        <v>2151907</v>
      </c>
      <c r="CG39" s="287">
        <v>2125900</v>
      </c>
      <c r="CH39" s="287">
        <v>185284071</v>
      </c>
      <c r="CI39" s="287">
        <f t="shared" si="14"/>
        <v>101469.91840087624</v>
      </c>
      <c r="CJ39" s="287">
        <f t="shared" si="40"/>
        <v>11117044.26</v>
      </c>
      <c r="CK39" s="287">
        <f t="shared" si="15"/>
        <v>14791585500</v>
      </c>
      <c r="CL39" s="86">
        <f t="shared" si="44"/>
        <v>7983.1932773109247</v>
      </c>
      <c r="CM39" s="69">
        <f t="shared" si="17"/>
        <v>8100539.7042716322</v>
      </c>
    </row>
    <row r="40" spans="1:91" ht="15" customHeight="1">
      <c r="A40" s="1">
        <v>36</v>
      </c>
      <c r="B40" s="68">
        <v>44</v>
      </c>
      <c r="C40" s="125">
        <v>4</v>
      </c>
      <c r="D40" s="9" t="s">
        <v>1116</v>
      </c>
      <c r="E40" s="9">
        <v>11446</v>
      </c>
      <c r="F40" s="88">
        <v>1118.9259999999999</v>
      </c>
      <c r="G40" s="88">
        <v>1243.98</v>
      </c>
      <c r="H40" s="285">
        <f>'(C.) Private owners, 6 estates'!AB38</f>
        <v>11327</v>
      </c>
      <c r="I40" s="285">
        <f>'(C.) Private owners, 6 estates'!AB97</f>
        <v>1106294</v>
      </c>
      <c r="J40" s="12">
        <v>8.4</v>
      </c>
      <c r="K40" s="4">
        <f t="shared" si="0"/>
        <v>7.3802519210964119</v>
      </c>
      <c r="L40" s="68">
        <v>9.65</v>
      </c>
      <c r="M40" s="285">
        <f t="shared" si="1"/>
        <v>9292869.5999999996</v>
      </c>
      <c r="N40" s="285">
        <f t="shared" si="2"/>
        <v>8164728.4187974343</v>
      </c>
      <c r="O40" s="285">
        <f t="shared" si="3"/>
        <v>10675737.1</v>
      </c>
      <c r="P40" s="121">
        <v>1350252</v>
      </c>
      <c r="Q40" s="122">
        <v>111.893</v>
      </c>
      <c r="R40" s="88"/>
      <c r="S40" s="12">
        <v>1262.3</v>
      </c>
      <c r="T40" s="12">
        <v>123.00419868494021</v>
      </c>
      <c r="U40" s="12">
        <v>155268.20000000001</v>
      </c>
      <c r="V40" s="12">
        <v>8.4</v>
      </c>
      <c r="W40" s="68">
        <v>9.65</v>
      </c>
      <c r="X40" s="145">
        <f t="shared" si="4"/>
        <v>6.8290351791287582</v>
      </c>
      <c r="Y40" s="4">
        <f t="shared" si="18"/>
        <v>7.845260652213395</v>
      </c>
      <c r="Z40" s="4">
        <f t="shared" si="19"/>
        <v>1.845260652213395</v>
      </c>
      <c r="AA40" s="12">
        <v>10603.32</v>
      </c>
      <c r="AB40" s="12">
        <v>9316.1</v>
      </c>
      <c r="AC40" s="9" t="s">
        <v>583</v>
      </c>
      <c r="AD40" s="10">
        <v>715</v>
      </c>
      <c r="AE40" s="10">
        <v>139784</v>
      </c>
      <c r="AF40" s="5">
        <f t="shared" si="5"/>
        <v>17194018.908975683</v>
      </c>
      <c r="AG40" s="4">
        <f t="shared" si="20"/>
        <v>123.00419868494022</v>
      </c>
      <c r="AH40" s="5">
        <f t="shared" si="21"/>
        <v>1031641.134538541</v>
      </c>
      <c r="AI40" s="5">
        <f t="shared" si="22"/>
        <v>1348915.6</v>
      </c>
      <c r="AJ40" s="5">
        <f t="shared" si="6"/>
        <v>1442.8547336203371</v>
      </c>
      <c r="AK40" s="5">
        <f t="shared" si="7"/>
        <v>1886.5952447552449</v>
      </c>
      <c r="AL40" s="9"/>
      <c r="AM40" s="10">
        <v>685</v>
      </c>
      <c r="AN40" s="10">
        <v>286812</v>
      </c>
      <c r="AO40" s="5">
        <f t="shared" si="8"/>
        <v>35279080.23322507</v>
      </c>
      <c r="AP40" s="4">
        <f t="shared" si="23"/>
        <v>123.00419868494021</v>
      </c>
      <c r="AQ40" s="5">
        <f t="shared" si="24"/>
        <v>2116744.8139935043</v>
      </c>
      <c r="AR40" s="5">
        <f t="shared" si="25"/>
        <v>2767735.8000000003</v>
      </c>
      <c r="AS40" s="5">
        <f t="shared" si="26"/>
        <v>3090.1384145890574</v>
      </c>
      <c r="AT40" s="4">
        <f t="shared" si="27"/>
        <v>4040.4902189781028</v>
      </c>
      <c r="AU40" s="9"/>
      <c r="AV40" s="10">
        <v>234</v>
      </c>
      <c r="AW40" s="10">
        <v>212479</v>
      </c>
      <c r="AX40" s="10">
        <v>26134917</v>
      </c>
      <c r="AY40" s="10">
        <v>1568095</v>
      </c>
      <c r="AZ40" s="5">
        <f t="shared" si="28"/>
        <v>1784823.6</v>
      </c>
      <c r="BA40" s="5">
        <f t="shared" si="29"/>
        <v>7627.4512820512828</v>
      </c>
      <c r="BB40" s="4">
        <f t="shared" si="30"/>
        <v>7627.4512820512828</v>
      </c>
      <c r="BC40" s="9"/>
      <c r="BD40" s="10">
        <v>72</v>
      </c>
      <c r="BE40" s="10">
        <v>130450</v>
      </c>
      <c r="BF40" s="5">
        <f t="shared" si="9"/>
        <v>16045897.718450449</v>
      </c>
      <c r="BG40" s="5">
        <f t="shared" si="31"/>
        <v>962753.8631070269</v>
      </c>
      <c r="BH40" s="5">
        <f t="shared" si="32"/>
        <v>1258842.5</v>
      </c>
      <c r="BI40" s="5">
        <f t="shared" si="33"/>
        <v>13371.58143204204</v>
      </c>
      <c r="BJ40" s="4">
        <f t="shared" si="34"/>
        <v>17483.923611111109</v>
      </c>
      <c r="BK40" s="23"/>
      <c r="BL40" s="10">
        <v>22</v>
      </c>
      <c r="BM40" s="10">
        <v>85092</v>
      </c>
      <c r="BN40" s="10">
        <v>10466316</v>
      </c>
      <c r="BO40" s="5">
        <f t="shared" si="35"/>
        <v>627978.96</v>
      </c>
      <c r="BP40" s="5">
        <f t="shared" si="36"/>
        <v>821137.8</v>
      </c>
      <c r="BQ40" s="5">
        <f t="shared" si="37"/>
        <v>28544.49818181818</v>
      </c>
      <c r="BR40" s="4">
        <f t="shared" si="38"/>
        <v>37324.445454545457</v>
      </c>
      <c r="BS40" s="9"/>
      <c r="BT40" s="291">
        <v>5</v>
      </c>
      <c r="BU40" s="291">
        <v>62996</v>
      </c>
      <c r="BV40" s="291">
        <v>7748508</v>
      </c>
      <c r="BW40" s="5">
        <f t="shared" si="41"/>
        <v>464910.48</v>
      </c>
      <c r="BX40" s="5">
        <f t="shared" si="42"/>
        <v>607911.4</v>
      </c>
      <c r="BY40" s="5">
        <f t="shared" si="43"/>
        <v>92982.09599999999</v>
      </c>
      <c r="BZ40" s="4">
        <f t="shared" si="39"/>
        <v>121582.28</v>
      </c>
      <c r="CA40" s="22"/>
      <c r="CB40" s="69">
        <f t="shared" si="10"/>
        <v>1733</v>
      </c>
      <c r="CC40" s="96">
        <v>11446</v>
      </c>
      <c r="CD40" s="287">
        <f t="shared" si="11"/>
        <v>917613</v>
      </c>
      <c r="CE40" s="287">
        <f t="shared" si="12"/>
        <v>529.49394114252743</v>
      </c>
      <c r="CF40" s="285">
        <f t="shared" si="13"/>
        <v>1243980</v>
      </c>
      <c r="CG40" s="297">
        <v>1262300</v>
      </c>
      <c r="CH40" s="297">
        <v>112866399</v>
      </c>
      <c r="CI40" s="287">
        <f t="shared" si="14"/>
        <v>65127.754760530872</v>
      </c>
      <c r="CJ40" s="287">
        <f t="shared" si="40"/>
        <v>6771983.9399999995</v>
      </c>
      <c r="CK40" s="287">
        <f t="shared" si="15"/>
        <v>7707949200</v>
      </c>
      <c r="CL40" s="86">
        <f t="shared" si="44"/>
        <v>6829.2682926829266</v>
      </c>
      <c r="CM40" s="69">
        <f t="shared" si="17"/>
        <v>4447749.1055972306</v>
      </c>
    </row>
    <row r="41" spans="1:91" ht="15" customHeight="1">
      <c r="A41" s="1">
        <v>39</v>
      </c>
      <c r="B41" s="68">
        <v>33</v>
      </c>
      <c r="C41" s="125">
        <v>5</v>
      </c>
      <c r="D41" s="1" t="s">
        <v>1234</v>
      </c>
      <c r="E41" s="1">
        <v>58973</v>
      </c>
      <c r="F41" s="72">
        <v>1682.2049999999999</v>
      </c>
      <c r="G41" s="72">
        <v>1891.7560000000001</v>
      </c>
      <c r="H41" s="285">
        <f>'(C.) Private owners, 6 estates'!AB39</f>
        <v>57873</v>
      </c>
      <c r="I41" s="285">
        <f>'(C.) Private owners, 6 estates'!AB98</f>
        <v>1651619</v>
      </c>
      <c r="J41" s="4">
        <v>8.9</v>
      </c>
      <c r="K41" s="4">
        <f t="shared" si="0"/>
        <v>9.5401152593335006</v>
      </c>
      <c r="L41" s="68">
        <v>9.65</v>
      </c>
      <c r="M41" s="285">
        <f t="shared" si="1"/>
        <v>14699409.100000001</v>
      </c>
      <c r="N41" s="285">
        <f t="shared" si="2"/>
        <v>15756635.624505136</v>
      </c>
      <c r="O41" s="285">
        <f t="shared" si="3"/>
        <v>15938123.350000001</v>
      </c>
      <c r="P41" s="110">
        <v>2195458</v>
      </c>
      <c r="Q41" s="112">
        <v>110.246</v>
      </c>
      <c r="S41" s="4">
        <v>2394.6</v>
      </c>
      <c r="T41" s="4">
        <v>159.00192098889167</v>
      </c>
      <c r="U41" s="4">
        <v>380746</v>
      </c>
      <c r="V41" s="4">
        <v>8.9</v>
      </c>
      <c r="W41" s="68">
        <v>9.65</v>
      </c>
      <c r="X41" s="145">
        <f t="shared" si="4"/>
        <v>5.5974166504703922</v>
      </c>
      <c r="Y41" s="4">
        <f t="shared" si="18"/>
        <v>6.0691090648358754</v>
      </c>
      <c r="Z41" s="4">
        <f t="shared" si="19"/>
        <v>6.9109064835875422E-2</v>
      </c>
      <c r="AA41" s="4">
        <v>21311.94</v>
      </c>
      <c r="AB41" s="4">
        <v>22844.799999999999</v>
      </c>
      <c r="AC41" s="1" t="s">
        <v>1234</v>
      </c>
      <c r="AD41" s="5">
        <v>1035</v>
      </c>
      <c r="AE41" s="5">
        <v>154787</v>
      </c>
      <c r="AF41" s="5">
        <f t="shared" si="5"/>
        <v>24611430.344107576</v>
      </c>
      <c r="AG41" s="4">
        <f t="shared" si="20"/>
        <v>159.00192098889167</v>
      </c>
      <c r="AH41" s="5">
        <f t="shared" si="21"/>
        <v>1476685.8206464546</v>
      </c>
      <c r="AI41" s="5">
        <f t="shared" si="22"/>
        <v>1493694.55</v>
      </c>
      <c r="AJ41" s="5">
        <f t="shared" si="6"/>
        <v>1426.7495851656565</v>
      </c>
      <c r="AK41" s="5">
        <f t="shared" si="7"/>
        <v>1443.1831400966184</v>
      </c>
      <c r="AL41" s="22"/>
      <c r="AM41" s="5">
        <v>754</v>
      </c>
      <c r="AN41" s="5">
        <v>246587</v>
      </c>
      <c r="AO41" s="5">
        <f t="shared" si="8"/>
        <v>39207806.690887831</v>
      </c>
      <c r="AP41" s="4">
        <f t="shared" si="23"/>
        <v>159.00192098889167</v>
      </c>
      <c r="AQ41" s="5">
        <f t="shared" si="24"/>
        <v>2352468.4014532696</v>
      </c>
      <c r="AR41" s="5">
        <f t="shared" si="25"/>
        <v>2379564.5500000003</v>
      </c>
      <c r="AS41" s="5">
        <f t="shared" si="26"/>
        <v>3119.9846173120286</v>
      </c>
      <c r="AT41" s="4">
        <f t="shared" si="27"/>
        <v>3155.9211538461541</v>
      </c>
      <c r="AU41" s="22"/>
      <c r="AV41" s="5">
        <v>281</v>
      </c>
      <c r="AW41" s="5">
        <v>203326</v>
      </c>
      <c r="AX41" s="5">
        <v>32328834</v>
      </c>
      <c r="AY41" s="5">
        <v>1939730</v>
      </c>
      <c r="AZ41" s="5">
        <f t="shared" si="28"/>
        <v>1809601.4000000001</v>
      </c>
      <c r="BA41" s="5">
        <f t="shared" si="29"/>
        <v>6439.8626334519577</v>
      </c>
      <c r="BB41" s="4">
        <f t="shared" si="30"/>
        <v>6439.8626334519577</v>
      </c>
      <c r="BC41" s="22"/>
      <c r="BD41" s="5">
        <v>126</v>
      </c>
      <c r="BE41" s="5">
        <v>173713</v>
      </c>
      <c r="BF41" s="5">
        <f t="shared" si="9"/>
        <v>27620700.70074334</v>
      </c>
      <c r="BG41" s="5">
        <f t="shared" si="31"/>
        <v>1657242.0420446002</v>
      </c>
      <c r="BH41" s="5">
        <f t="shared" si="32"/>
        <v>1676330.45</v>
      </c>
      <c r="BI41" s="5">
        <f t="shared" si="33"/>
        <v>13152.71461940159</v>
      </c>
      <c r="BJ41" s="4">
        <f t="shared" si="34"/>
        <v>13304.209920634919</v>
      </c>
      <c r="BK41" s="23"/>
      <c r="BL41" s="5">
        <v>53</v>
      </c>
      <c r="BM41" s="5">
        <v>164162</v>
      </c>
      <c r="BN41" s="5">
        <v>26101758</v>
      </c>
      <c r="BO41" s="5">
        <f t="shared" si="35"/>
        <v>1566105.48</v>
      </c>
      <c r="BP41" s="5">
        <f t="shared" si="36"/>
        <v>1584163.3</v>
      </c>
      <c r="BQ41" s="5">
        <f t="shared" si="37"/>
        <v>29549.16</v>
      </c>
      <c r="BR41" s="4">
        <f t="shared" si="38"/>
        <v>29889.873584905661</v>
      </c>
      <c r="BS41" s="22"/>
      <c r="BT41" s="290">
        <v>15</v>
      </c>
      <c r="BU41" s="290">
        <v>221792</v>
      </c>
      <c r="BV41" s="290">
        <v>35264928</v>
      </c>
      <c r="BW41" s="5">
        <f t="shared" si="41"/>
        <v>2115895.6799999997</v>
      </c>
      <c r="BX41" s="5">
        <f t="shared" si="42"/>
        <v>2140292.8000000003</v>
      </c>
      <c r="BY41" s="5">
        <f t="shared" si="43"/>
        <v>141059.71199999997</v>
      </c>
      <c r="BZ41" s="4">
        <f t="shared" si="39"/>
        <v>142686.18666666668</v>
      </c>
      <c r="CA41" s="22"/>
      <c r="CB41" s="69">
        <f t="shared" si="10"/>
        <v>2264</v>
      </c>
      <c r="CC41" s="95">
        <v>58973</v>
      </c>
      <c r="CD41" s="287">
        <f t="shared" si="11"/>
        <v>1164367</v>
      </c>
      <c r="CE41" s="287">
        <f t="shared" si="12"/>
        <v>514.29637809187284</v>
      </c>
      <c r="CF41" s="285">
        <f t="shared" si="13"/>
        <v>1891756</v>
      </c>
      <c r="CG41" s="287">
        <v>2394600</v>
      </c>
      <c r="CH41" s="287">
        <v>185134353</v>
      </c>
      <c r="CI41" s="287">
        <f t="shared" si="14"/>
        <v>81773.124116607767</v>
      </c>
      <c r="CJ41" s="287">
        <f t="shared" si="40"/>
        <v>11108061.18</v>
      </c>
      <c r="CK41" s="287">
        <f t="shared" si="15"/>
        <v>10362866300</v>
      </c>
      <c r="CL41" s="86">
        <f t="shared" si="44"/>
        <v>5597.4842767295595</v>
      </c>
      <c r="CM41" s="69">
        <f t="shared" si="17"/>
        <v>4577237.7650176678</v>
      </c>
    </row>
    <row r="42" spans="1:91" ht="15" customHeight="1">
      <c r="A42" s="1">
        <v>40</v>
      </c>
      <c r="B42" s="68">
        <v>46</v>
      </c>
      <c r="C42" s="125">
        <v>5</v>
      </c>
      <c r="D42" s="1" t="s">
        <v>713</v>
      </c>
      <c r="E42" s="1">
        <v>15684</v>
      </c>
      <c r="F42" s="72">
        <v>1344.47</v>
      </c>
      <c r="G42" s="72">
        <v>1608.3489999999999</v>
      </c>
      <c r="H42" s="285">
        <f>'(C.) Private owners, 6 estates'!AB40</f>
        <v>15604</v>
      </c>
      <c r="I42" s="285">
        <f>'(C.) Private owners, 6 estates'!AB99</f>
        <v>1323349</v>
      </c>
      <c r="J42" s="4">
        <v>7.5</v>
      </c>
      <c r="K42" s="4">
        <f t="shared" si="0"/>
        <v>8.340059324826969</v>
      </c>
      <c r="L42" s="68">
        <v>7.6</v>
      </c>
      <c r="M42" s="285">
        <f t="shared" si="1"/>
        <v>9925117.5</v>
      </c>
      <c r="N42" s="285">
        <f t="shared" si="2"/>
        <v>11036809.167450445</v>
      </c>
      <c r="O42" s="285">
        <f t="shared" si="3"/>
        <v>10057452.4</v>
      </c>
      <c r="P42" s="110">
        <v>2663142</v>
      </c>
      <c r="Q42" s="112">
        <v>225.78</v>
      </c>
      <c r="S42" s="4">
        <v>2123.9</v>
      </c>
      <c r="T42" s="4">
        <v>139.00098874711617</v>
      </c>
      <c r="U42" s="4">
        <v>295224.2</v>
      </c>
      <c r="V42" s="4">
        <v>7.5</v>
      </c>
      <c r="W42" s="68">
        <v>7.6</v>
      </c>
      <c r="X42" s="145">
        <f t="shared" si="4"/>
        <v>5.395645072456797</v>
      </c>
      <c r="Y42" s="4">
        <f t="shared" si="18"/>
        <v>5.4675870067562204</v>
      </c>
      <c r="Z42" s="4">
        <f t="shared" si="19"/>
        <v>-0.53241299324377955</v>
      </c>
      <c r="AA42" s="4">
        <v>15929.25</v>
      </c>
      <c r="AB42" s="4">
        <v>17713.5</v>
      </c>
      <c r="AC42" s="1" t="s">
        <v>713</v>
      </c>
      <c r="AD42" s="5">
        <v>677</v>
      </c>
      <c r="AE42" s="5">
        <v>114951</v>
      </c>
      <c r="AF42" s="5">
        <f t="shared" si="5"/>
        <v>15978302.657469751</v>
      </c>
      <c r="AG42" s="4">
        <f t="shared" si="20"/>
        <v>139.00098874711617</v>
      </c>
      <c r="AH42" s="5">
        <f t="shared" si="21"/>
        <v>958698.159448185</v>
      </c>
      <c r="AI42" s="5">
        <f t="shared" si="22"/>
        <v>873627.6</v>
      </c>
      <c r="AJ42" s="5">
        <f t="shared" si="6"/>
        <v>1416.0977244434048</v>
      </c>
      <c r="AK42" s="5">
        <f t="shared" si="7"/>
        <v>1290.4395864106352</v>
      </c>
      <c r="AL42" s="22"/>
      <c r="AM42" s="5">
        <v>586</v>
      </c>
      <c r="AN42" s="5">
        <v>221098</v>
      </c>
      <c r="AO42" s="5">
        <f t="shared" si="8"/>
        <v>30732840.61000989</v>
      </c>
      <c r="AP42" s="4">
        <f t="shared" si="23"/>
        <v>139.00098874711617</v>
      </c>
      <c r="AQ42" s="5">
        <f t="shared" si="24"/>
        <v>1843970.4366005934</v>
      </c>
      <c r="AR42" s="5">
        <f t="shared" si="25"/>
        <v>1680344.7999999998</v>
      </c>
      <c r="AS42" s="5">
        <f t="shared" si="26"/>
        <v>3146.7072296938454</v>
      </c>
      <c r="AT42" s="4">
        <f t="shared" si="27"/>
        <v>2867.4825938566551</v>
      </c>
      <c r="AU42" s="22"/>
      <c r="AV42" s="5">
        <v>262</v>
      </c>
      <c r="AW42" s="5">
        <v>224879</v>
      </c>
      <c r="AX42" s="5">
        <v>31258181</v>
      </c>
      <c r="AY42" s="5">
        <v>1875491</v>
      </c>
      <c r="AZ42" s="5">
        <f t="shared" si="28"/>
        <v>1686592.5</v>
      </c>
      <c r="BA42" s="5">
        <f t="shared" si="29"/>
        <v>6437.3759541984737</v>
      </c>
      <c r="BB42" s="4">
        <f t="shared" si="30"/>
        <v>6437.3759541984737</v>
      </c>
      <c r="BC42" s="22"/>
      <c r="BD42" s="5">
        <v>136</v>
      </c>
      <c r="BE42" s="5">
        <v>227285</v>
      </c>
      <c r="BF42" s="5">
        <f t="shared" si="9"/>
        <v>31592839.7273883</v>
      </c>
      <c r="BG42" s="5">
        <f t="shared" si="31"/>
        <v>1895570.3836432979</v>
      </c>
      <c r="BH42" s="5">
        <f t="shared" si="32"/>
        <v>1727366</v>
      </c>
      <c r="BI42" s="5">
        <f t="shared" si="33"/>
        <v>13938.017526788955</v>
      </c>
      <c r="BJ42" s="4">
        <f t="shared" si="34"/>
        <v>12701.220588235294</v>
      </c>
      <c r="BK42" s="23"/>
      <c r="BL42" s="5">
        <v>51</v>
      </c>
      <c r="BM42" s="5">
        <v>176222</v>
      </c>
      <c r="BN42" s="5">
        <v>24494858</v>
      </c>
      <c r="BO42" s="5">
        <f t="shared" si="35"/>
        <v>1469691.48</v>
      </c>
      <c r="BP42" s="5">
        <f t="shared" si="36"/>
        <v>1339287.2</v>
      </c>
      <c r="BQ42" s="5">
        <f t="shared" si="37"/>
        <v>28817.48</v>
      </c>
      <c r="BR42" s="4">
        <f t="shared" si="38"/>
        <v>26260.533333333333</v>
      </c>
      <c r="BS42" s="22"/>
      <c r="BT42" s="290">
        <v>17</v>
      </c>
      <c r="BU42" s="290">
        <v>208516</v>
      </c>
      <c r="BV42" s="290">
        <v>28983724</v>
      </c>
      <c r="BW42" s="5">
        <f t="shared" si="41"/>
        <v>1739023.44</v>
      </c>
      <c r="BX42" s="5">
        <f t="shared" si="42"/>
        <v>1584721.5999999999</v>
      </c>
      <c r="BY42" s="5">
        <f t="shared" si="43"/>
        <v>102295.49647058823</v>
      </c>
      <c r="BZ42" s="4">
        <f t="shared" si="39"/>
        <v>93218.917647058814</v>
      </c>
      <c r="CA42" s="22"/>
      <c r="CB42" s="69">
        <f t="shared" si="10"/>
        <v>1729</v>
      </c>
      <c r="CC42" s="95">
        <v>15684</v>
      </c>
      <c r="CD42" s="287">
        <f t="shared" si="11"/>
        <v>1172951</v>
      </c>
      <c r="CE42" s="287">
        <f t="shared" si="12"/>
        <v>678.3984962406015</v>
      </c>
      <c r="CF42" s="285">
        <f t="shared" si="13"/>
        <v>1608349</v>
      </c>
      <c r="CG42" s="287">
        <v>2123900</v>
      </c>
      <c r="CH42" s="287">
        <v>163040189</v>
      </c>
      <c r="CI42" s="287">
        <f t="shared" si="14"/>
        <v>94297.390977443603</v>
      </c>
      <c r="CJ42" s="287">
        <f t="shared" si="40"/>
        <v>9782411.3399999999</v>
      </c>
      <c r="CK42" s="287">
        <f t="shared" si="15"/>
        <v>8797132500</v>
      </c>
      <c r="CL42" s="86">
        <f t="shared" si="44"/>
        <v>5395.6834532374105</v>
      </c>
      <c r="CM42" s="69">
        <f t="shared" si="17"/>
        <v>5087988.7218045117</v>
      </c>
    </row>
    <row r="43" spans="1:91" ht="15" customHeight="1">
      <c r="A43" s="1">
        <v>41</v>
      </c>
      <c r="B43" s="68">
        <v>48</v>
      </c>
      <c r="C43" s="125">
        <v>5</v>
      </c>
      <c r="D43" s="9" t="s">
        <v>425</v>
      </c>
      <c r="E43" s="9">
        <v>64492</v>
      </c>
      <c r="F43" s="88">
        <v>1472.232</v>
      </c>
      <c r="G43" s="88">
        <v>1825.624</v>
      </c>
      <c r="H43" s="285">
        <f>'(C.) Private owners, 6 estates'!AB41</f>
        <v>63237</v>
      </c>
      <c r="I43" s="285">
        <f>'(C.) Private owners, 6 estates'!AB100</f>
        <v>1443914</v>
      </c>
      <c r="J43" s="12">
        <v>7</v>
      </c>
      <c r="K43" s="4">
        <f t="shared" si="0"/>
        <v>6.0600307424296762</v>
      </c>
      <c r="L43" s="68">
        <v>7.5</v>
      </c>
      <c r="M43" s="285">
        <f t="shared" si="1"/>
        <v>10107398</v>
      </c>
      <c r="N43" s="285">
        <f t="shared" si="2"/>
        <v>8750163.2294246033</v>
      </c>
      <c r="O43" s="285">
        <f t="shared" si="3"/>
        <v>10829355</v>
      </c>
      <c r="P43" s="121">
        <v>2329209</v>
      </c>
      <c r="Q43" s="122">
        <v>229.42400000000001</v>
      </c>
      <c r="R43" s="88"/>
      <c r="S43" s="12">
        <v>1951.7</v>
      </c>
      <c r="T43" s="12">
        <v>101.00051237382795</v>
      </c>
      <c r="U43" s="12">
        <v>197122.7</v>
      </c>
      <c r="V43" s="12">
        <v>7</v>
      </c>
      <c r="W43" s="68">
        <v>7.5</v>
      </c>
      <c r="X43" s="145">
        <f t="shared" si="4"/>
        <v>6.9306579100225392</v>
      </c>
      <c r="Y43" s="4">
        <f t="shared" si="18"/>
        <v>7.4257049035955776</v>
      </c>
      <c r="Z43" s="4">
        <f t="shared" si="19"/>
        <v>1.4257049035955776</v>
      </c>
      <c r="AA43" s="12">
        <v>13661.9</v>
      </c>
      <c r="AB43" s="12">
        <v>11827.4</v>
      </c>
      <c r="AC43" s="9" t="s">
        <v>425</v>
      </c>
      <c r="AD43" s="10">
        <v>586</v>
      </c>
      <c r="AE43" s="10">
        <v>136151</v>
      </c>
      <c r="AF43" s="5">
        <f t="shared" si="5"/>
        <v>13751320.760209048</v>
      </c>
      <c r="AG43" s="4">
        <f t="shared" si="20"/>
        <v>101.00051237382795</v>
      </c>
      <c r="AH43" s="5">
        <f t="shared" si="21"/>
        <v>825079.24561254284</v>
      </c>
      <c r="AI43" s="5">
        <f t="shared" si="22"/>
        <v>1021132.5</v>
      </c>
      <c r="AJ43" s="5">
        <f t="shared" si="6"/>
        <v>1407.9850607722574</v>
      </c>
      <c r="AK43" s="5">
        <f t="shared" si="7"/>
        <v>1742.546928327645</v>
      </c>
      <c r="AL43" s="9"/>
      <c r="AM43" s="10">
        <v>431</v>
      </c>
      <c r="AN43" s="10">
        <v>223583</v>
      </c>
      <c r="AO43" s="5">
        <f t="shared" si="8"/>
        <v>22581997.558077574</v>
      </c>
      <c r="AP43" s="4">
        <f t="shared" si="23"/>
        <v>101.00051237382795</v>
      </c>
      <c r="AQ43" s="5">
        <f t="shared" si="24"/>
        <v>1354919.8534846543</v>
      </c>
      <c r="AR43" s="5">
        <f t="shared" si="25"/>
        <v>1676872.5</v>
      </c>
      <c r="AS43" s="5">
        <f t="shared" si="26"/>
        <v>3143.6655533286644</v>
      </c>
      <c r="AT43" s="4">
        <f t="shared" si="27"/>
        <v>3890.655452436195</v>
      </c>
      <c r="AU43" s="9"/>
      <c r="AV43" s="10">
        <v>141</v>
      </c>
      <c r="AW43" s="10">
        <v>158026</v>
      </c>
      <c r="AX43" s="10">
        <v>15960626</v>
      </c>
      <c r="AY43" s="10">
        <v>957638</v>
      </c>
      <c r="AZ43" s="5">
        <f t="shared" si="28"/>
        <v>1106182</v>
      </c>
      <c r="BA43" s="5">
        <f t="shared" si="29"/>
        <v>7845.2624113475176</v>
      </c>
      <c r="BB43" s="4">
        <f t="shared" si="30"/>
        <v>7845.2624113475176</v>
      </c>
      <c r="BC43" s="9"/>
      <c r="BD43" s="10">
        <v>63</v>
      </c>
      <c r="BE43" s="10">
        <v>143081</v>
      </c>
      <c r="BF43" s="5">
        <f t="shared" si="9"/>
        <v>14451254.310959676</v>
      </c>
      <c r="BG43" s="5">
        <f t="shared" si="31"/>
        <v>867075.25865758059</v>
      </c>
      <c r="BH43" s="5">
        <f t="shared" si="32"/>
        <v>1073107.5</v>
      </c>
      <c r="BI43" s="5">
        <f t="shared" si="33"/>
        <v>13763.09934377112</v>
      </c>
      <c r="BJ43" s="4">
        <f t="shared" si="34"/>
        <v>17033.452380952382</v>
      </c>
      <c r="BK43" s="23"/>
      <c r="BL43" s="10">
        <v>29</v>
      </c>
      <c r="BM43" s="10">
        <v>145008</v>
      </c>
      <c r="BN43" s="10">
        <v>14645808</v>
      </c>
      <c r="BO43" s="5">
        <f t="shared" si="35"/>
        <v>878748.48</v>
      </c>
      <c r="BP43" s="5">
        <f t="shared" si="36"/>
        <v>1087560</v>
      </c>
      <c r="BQ43" s="5">
        <f t="shared" si="37"/>
        <v>30301.67172413793</v>
      </c>
      <c r="BR43" s="4">
        <f t="shared" si="38"/>
        <v>37502.068965517239</v>
      </c>
      <c r="BS43" s="9"/>
      <c r="BT43" s="291">
        <v>9</v>
      </c>
      <c r="BU43" s="291">
        <v>115932</v>
      </c>
      <c r="BV43" s="291">
        <v>11709132</v>
      </c>
      <c r="BW43" s="5">
        <f t="shared" si="41"/>
        <v>702547.91999999993</v>
      </c>
      <c r="BX43" s="5">
        <f t="shared" si="42"/>
        <v>869490</v>
      </c>
      <c r="BY43" s="5">
        <f t="shared" si="43"/>
        <v>78060.87999999999</v>
      </c>
      <c r="BZ43" s="4">
        <f t="shared" si="39"/>
        <v>96610</v>
      </c>
      <c r="CA43" s="22"/>
      <c r="CB43" s="69">
        <f t="shared" si="10"/>
        <v>1259</v>
      </c>
      <c r="CC43" s="96">
        <v>64492</v>
      </c>
      <c r="CD43" s="287">
        <f t="shared" si="11"/>
        <v>921781</v>
      </c>
      <c r="CE43" s="287">
        <f t="shared" si="12"/>
        <v>732.15329626687844</v>
      </c>
      <c r="CF43" s="285">
        <f t="shared" si="13"/>
        <v>1825624</v>
      </c>
      <c r="CG43" s="297">
        <v>1951700</v>
      </c>
      <c r="CH43" s="297">
        <v>94099881</v>
      </c>
      <c r="CI43" s="287">
        <f t="shared" si="14"/>
        <v>74741.764098490865</v>
      </c>
      <c r="CJ43" s="287">
        <f t="shared" si="40"/>
        <v>5645992.8599999994</v>
      </c>
      <c r="CK43" s="287">
        <f t="shared" si="15"/>
        <v>6452467000</v>
      </c>
      <c r="CL43" s="86">
        <f t="shared" si="44"/>
        <v>6857.0405524742373</v>
      </c>
      <c r="CM43" s="69">
        <f t="shared" si="17"/>
        <v>5125073.073868149</v>
      </c>
    </row>
    <row r="44" spans="1:91" ht="15" customHeight="1">
      <c r="A44" s="1">
        <v>44</v>
      </c>
      <c r="B44" s="68">
        <v>19</v>
      </c>
      <c r="C44" s="125">
        <v>6</v>
      </c>
      <c r="D44" s="1" t="s">
        <v>471</v>
      </c>
      <c r="E44" s="1">
        <v>499</v>
      </c>
      <c r="F44" s="72">
        <v>1019.138</v>
      </c>
      <c r="G44" s="72">
        <v>1019.138</v>
      </c>
      <c r="H44" s="285">
        <f>'(C.) Private owners, 6 estates'!AB42</f>
        <v>28699</v>
      </c>
      <c r="I44" s="285">
        <f>'(C.) Private owners, 6 estates'!AB101</f>
        <v>1922236</v>
      </c>
      <c r="J44" s="4">
        <v>5.7</v>
      </c>
      <c r="K44" s="4">
        <f t="shared" si="0"/>
        <v>4.4999703296703295</v>
      </c>
      <c r="L44" s="68">
        <v>6.7</v>
      </c>
      <c r="M44" s="285">
        <f t="shared" si="1"/>
        <v>10956745.200000001</v>
      </c>
      <c r="N44" s="285">
        <f t="shared" si="2"/>
        <v>8650004.9666241761</v>
      </c>
      <c r="O44" s="285">
        <f t="shared" si="3"/>
        <v>12878981.200000001</v>
      </c>
      <c r="P44" s="110">
        <v>930845</v>
      </c>
      <c r="Q44" s="112">
        <v>498.61500000000001</v>
      </c>
      <c r="S44" s="4">
        <v>1820</v>
      </c>
      <c r="T44" s="4">
        <v>74.999505494505499</v>
      </c>
      <c r="U44" s="4">
        <v>136499.1</v>
      </c>
      <c r="V44" s="4">
        <v>5.7</v>
      </c>
      <c r="W44" s="68">
        <v>6.7</v>
      </c>
      <c r="X44" s="145">
        <f t="shared" si="4"/>
        <v>7.6000501102205069</v>
      </c>
      <c r="Y44" s="4">
        <f t="shared" si="18"/>
        <v>8.9333922348205945</v>
      </c>
      <c r="Z44" s="4">
        <f t="shared" si="19"/>
        <v>2.9333922348205945</v>
      </c>
      <c r="AA44" s="4">
        <v>10374</v>
      </c>
      <c r="AB44" s="4">
        <v>8189.9</v>
      </c>
      <c r="AC44" s="1" t="s">
        <v>471</v>
      </c>
      <c r="AD44" s="5">
        <v>53</v>
      </c>
      <c r="AE44" s="5">
        <v>17949</v>
      </c>
      <c r="AF44" s="5">
        <f t="shared" si="5"/>
        <v>1346166.1241208792</v>
      </c>
      <c r="AG44" s="4">
        <f t="shared" si="20"/>
        <v>74.999505494505499</v>
      </c>
      <c r="AH44" s="5">
        <f t="shared" si="21"/>
        <v>80769.967447252755</v>
      </c>
      <c r="AI44" s="5">
        <f t="shared" si="22"/>
        <v>120258.3</v>
      </c>
      <c r="AJ44" s="5">
        <f t="shared" si="6"/>
        <v>1523.9616499481651</v>
      </c>
      <c r="AK44" s="5">
        <f t="shared" si="7"/>
        <v>2269.0245283018867</v>
      </c>
      <c r="AL44" s="22"/>
      <c r="AM44" s="5">
        <v>121</v>
      </c>
      <c r="AN44" s="5">
        <v>83821</v>
      </c>
      <c r="AO44" s="5">
        <f t="shared" si="8"/>
        <v>6286533.5500549451</v>
      </c>
      <c r="AP44" s="4">
        <f t="shared" si="23"/>
        <v>74.999505494505499</v>
      </c>
      <c r="AQ44" s="5">
        <f t="shared" si="24"/>
        <v>377192.01300329668</v>
      </c>
      <c r="AR44" s="5">
        <f t="shared" si="25"/>
        <v>561600.70000000007</v>
      </c>
      <c r="AS44" s="5">
        <f t="shared" si="26"/>
        <v>3117.289363663609</v>
      </c>
      <c r="AT44" s="4">
        <f t="shared" si="27"/>
        <v>4641.3280991735546</v>
      </c>
      <c r="AU44" s="22"/>
      <c r="AV44" s="5">
        <v>89</v>
      </c>
      <c r="AW44" s="5">
        <v>142836</v>
      </c>
      <c r="AX44" s="5">
        <v>10712700</v>
      </c>
      <c r="AY44" s="5">
        <v>642762</v>
      </c>
      <c r="AZ44" s="5">
        <f t="shared" si="28"/>
        <v>814165.20000000007</v>
      </c>
      <c r="BA44" s="5">
        <f t="shared" si="29"/>
        <v>9147.9235955056192</v>
      </c>
      <c r="BB44" s="4">
        <f t="shared" si="30"/>
        <v>9147.9235955056192</v>
      </c>
      <c r="BC44" s="22"/>
      <c r="BD44" s="5">
        <v>56</v>
      </c>
      <c r="BE44" s="5">
        <v>180355</v>
      </c>
      <c r="BF44" s="5">
        <f t="shared" si="9"/>
        <v>13526535.813461538</v>
      </c>
      <c r="BG44" s="5">
        <f t="shared" si="31"/>
        <v>811592.14880769223</v>
      </c>
      <c r="BH44" s="5">
        <f t="shared" si="32"/>
        <v>1208378.5</v>
      </c>
      <c r="BI44" s="5">
        <f t="shared" si="33"/>
        <v>14492.716942994504</v>
      </c>
      <c r="BJ44" s="4">
        <f t="shared" si="34"/>
        <v>21578.1875</v>
      </c>
      <c r="BK44" s="23"/>
      <c r="BL44" s="5">
        <v>34</v>
      </c>
      <c r="BM44" s="5">
        <v>247953</v>
      </c>
      <c r="BN44" s="5">
        <v>18596475</v>
      </c>
      <c r="BO44" s="5">
        <f t="shared" si="35"/>
        <v>1115788.5</v>
      </c>
      <c r="BP44" s="5">
        <f t="shared" si="36"/>
        <v>1661285.1</v>
      </c>
      <c r="BQ44" s="5">
        <f t="shared" si="37"/>
        <v>32817.308823529413</v>
      </c>
      <c r="BR44" s="4">
        <f t="shared" si="38"/>
        <v>48861.326470588239</v>
      </c>
      <c r="BS44" s="22"/>
      <c r="BT44" s="290">
        <v>13</v>
      </c>
      <c r="BU44" s="290">
        <v>230380</v>
      </c>
      <c r="BV44" s="290">
        <v>17278500</v>
      </c>
      <c r="BW44" s="5">
        <f t="shared" si="41"/>
        <v>1036710</v>
      </c>
      <c r="BX44" s="5">
        <f t="shared" si="42"/>
        <v>1543546</v>
      </c>
      <c r="BY44" s="5">
        <f t="shared" si="43"/>
        <v>79746.923076923078</v>
      </c>
      <c r="BZ44" s="4">
        <f t="shared" si="39"/>
        <v>118734.30769230769</v>
      </c>
      <c r="CA44" s="22"/>
      <c r="CB44" s="69">
        <f t="shared" si="10"/>
        <v>366</v>
      </c>
      <c r="CC44" s="95">
        <v>499</v>
      </c>
      <c r="CD44" s="287">
        <f t="shared" si="11"/>
        <v>903294</v>
      </c>
      <c r="CE44" s="287">
        <f t="shared" si="12"/>
        <v>2468.0163934426228</v>
      </c>
      <c r="CF44" s="285">
        <f t="shared" si="13"/>
        <v>1019138</v>
      </c>
      <c r="CG44" s="287">
        <v>1820000</v>
      </c>
      <c r="CH44" s="287">
        <v>67747050</v>
      </c>
      <c r="CI44" s="287">
        <f t="shared" si="14"/>
        <v>185101.22950819673</v>
      </c>
      <c r="CJ44" s="287">
        <f t="shared" si="40"/>
        <v>4064823</v>
      </c>
      <c r="CK44" s="287">
        <f t="shared" si="15"/>
        <v>5148775800</v>
      </c>
      <c r="CL44" s="86">
        <f t="shared" si="44"/>
        <v>7600</v>
      </c>
      <c r="CM44" s="69">
        <f t="shared" si="17"/>
        <v>14067693.44262295</v>
      </c>
    </row>
    <row r="45" spans="1:91" ht="15" customHeight="1">
      <c r="A45" s="1">
        <v>45</v>
      </c>
      <c r="B45" s="68">
        <v>21</v>
      </c>
      <c r="C45" s="125">
        <v>6</v>
      </c>
      <c r="D45" s="1" t="s">
        <v>597</v>
      </c>
      <c r="E45" s="1">
        <v>14480</v>
      </c>
      <c r="F45" s="72">
        <v>1807.0920000000001</v>
      </c>
      <c r="G45" s="72">
        <v>1807.5029999999999</v>
      </c>
      <c r="H45" s="285">
        <f>'(C.) Private owners, 6 estates'!AB43</f>
        <v>23243</v>
      </c>
      <c r="I45" s="285">
        <f>'(C.) Private owners, 6 estates'!AB102</f>
        <v>2337155</v>
      </c>
      <c r="J45" s="4">
        <v>4.7</v>
      </c>
      <c r="K45" s="4">
        <f t="shared" si="0"/>
        <v>2.8499505766062603</v>
      </c>
      <c r="L45" s="68">
        <v>5.85</v>
      </c>
      <c r="M45" s="285">
        <f t="shared" si="1"/>
        <v>10984628.5</v>
      </c>
      <c r="N45" s="285">
        <f t="shared" si="2"/>
        <v>6660776.2398682041</v>
      </c>
      <c r="O45" s="285">
        <f t="shared" si="3"/>
        <v>13672356.75</v>
      </c>
      <c r="P45" s="110">
        <v>1158892</v>
      </c>
      <c r="Q45" s="112">
        <v>363.82900000000001</v>
      </c>
      <c r="S45" s="4">
        <v>1699.6</v>
      </c>
      <c r="T45" s="4">
        <v>47.49917627677101</v>
      </c>
      <c r="U45" s="4">
        <v>80729.600000000006</v>
      </c>
      <c r="V45" s="4">
        <v>4.7</v>
      </c>
      <c r="W45" s="68">
        <v>5.85</v>
      </c>
      <c r="X45" s="145">
        <f t="shared" si="4"/>
        <v>9.894908435072141</v>
      </c>
      <c r="Y45" s="4">
        <f t="shared" si="18"/>
        <v>12.316003052164261</v>
      </c>
      <c r="Z45" s="4">
        <f t="shared" si="19"/>
        <v>6.3160030521642607</v>
      </c>
      <c r="AA45" s="4">
        <v>7988.12</v>
      </c>
      <c r="AB45" s="4">
        <v>4843.8</v>
      </c>
      <c r="AC45" s="1" t="s">
        <v>597</v>
      </c>
      <c r="AD45" s="5">
        <v>85</v>
      </c>
      <c r="AE45" s="5">
        <v>44798</v>
      </c>
      <c r="AF45" s="5">
        <f t="shared" ref="AF45:AF61" si="45">AE45*T45</f>
        <v>2127868.0988467876</v>
      </c>
      <c r="AG45" s="4">
        <f t="shared" si="20"/>
        <v>47.49917627677101</v>
      </c>
      <c r="AH45" s="5">
        <f t="shared" si="21"/>
        <v>127672.08593080725</v>
      </c>
      <c r="AI45" s="5">
        <f t="shared" si="22"/>
        <v>262068.3</v>
      </c>
      <c r="AJ45" s="5">
        <f t="shared" ref="AJ45:AJ62" si="46">AH45/AD45</f>
        <v>1502.0245403624383</v>
      </c>
      <c r="AK45" s="5">
        <f t="shared" ref="AK45:AK62" si="47">AI45/AD45</f>
        <v>3083.1564705882352</v>
      </c>
      <c r="AL45" s="22"/>
      <c r="AM45" s="5">
        <v>160</v>
      </c>
      <c r="AN45" s="5">
        <v>189831</v>
      </c>
      <c r="AO45" s="5">
        <f t="shared" ref="AO45:AO61" si="48">AN45*T45</f>
        <v>9016816.1317957174</v>
      </c>
      <c r="AP45" s="4">
        <f t="shared" si="23"/>
        <v>47.49917627677101</v>
      </c>
      <c r="AQ45" s="5">
        <f t="shared" si="24"/>
        <v>541008.96790774306</v>
      </c>
      <c r="AR45" s="5">
        <f t="shared" si="25"/>
        <v>1110511.3499999999</v>
      </c>
      <c r="AS45" s="5">
        <f t="shared" si="26"/>
        <v>3381.3060494233941</v>
      </c>
      <c r="AT45" s="4">
        <f t="shared" si="27"/>
        <v>6940.6959374999988</v>
      </c>
      <c r="AU45" s="22"/>
      <c r="AV45" s="5">
        <v>110</v>
      </c>
      <c r="AW45" s="5">
        <v>271074</v>
      </c>
      <c r="AX45" s="5">
        <v>12876015</v>
      </c>
      <c r="AY45" s="5">
        <v>772561</v>
      </c>
      <c r="AZ45" s="5">
        <f t="shared" si="28"/>
        <v>1274047.8</v>
      </c>
      <c r="BA45" s="5">
        <f t="shared" si="29"/>
        <v>11582.252727272727</v>
      </c>
      <c r="BB45" s="4">
        <f t="shared" si="30"/>
        <v>11582.252727272727</v>
      </c>
      <c r="BC45" s="22"/>
      <c r="BD45" s="5">
        <v>81</v>
      </c>
      <c r="BE45" s="5">
        <v>399089</v>
      </c>
      <c r="BF45" s="5">
        <f t="shared" ref="BF45:BF61" si="49">BE45*T45</f>
        <v>18956398.761120267</v>
      </c>
      <c r="BG45" s="5">
        <f t="shared" si="31"/>
        <v>1137383.9256672161</v>
      </c>
      <c r="BH45" s="5">
        <f t="shared" si="32"/>
        <v>2334670.65</v>
      </c>
      <c r="BI45" s="5">
        <f t="shared" si="33"/>
        <v>14041.776860089087</v>
      </c>
      <c r="BJ45" s="4">
        <f t="shared" si="34"/>
        <v>28823.094444444443</v>
      </c>
      <c r="BK45" s="23"/>
      <c r="BL45" s="5">
        <v>44</v>
      </c>
      <c r="BM45" s="5">
        <v>462905</v>
      </c>
      <c r="BN45" s="5">
        <v>21987988</v>
      </c>
      <c r="BO45" s="5">
        <f t="shared" si="35"/>
        <v>1319279.28</v>
      </c>
      <c r="BP45" s="5">
        <f t="shared" si="36"/>
        <v>2707994.25</v>
      </c>
      <c r="BQ45" s="5">
        <f t="shared" si="37"/>
        <v>29983.62</v>
      </c>
      <c r="BR45" s="4">
        <f t="shared" si="38"/>
        <v>61545.32386363636</v>
      </c>
      <c r="BS45" s="22"/>
      <c r="BT45" s="290">
        <v>7</v>
      </c>
      <c r="BU45" s="290">
        <v>181830</v>
      </c>
      <c r="BV45" s="290">
        <v>8636925</v>
      </c>
      <c r="BW45" s="5">
        <f t="shared" si="41"/>
        <v>518215.5</v>
      </c>
      <c r="BX45" s="5">
        <f t="shared" si="42"/>
        <v>1063705.5</v>
      </c>
      <c r="BY45" s="5">
        <f t="shared" si="43"/>
        <v>74030.78571428571</v>
      </c>
      <c r="BZ45" s="4">
        <f t="shared" si="39"/>
        <v>151957.92857142858</v>
      </c>
      <c r="CA45" s="22"/>
      <c r="CB45" s="69">
        <f t="shared" ref="CB45:CB61" si="50">AD45+AM45+AV45+BD45+BL45+BT45</f>
        <v>487</v>
      </c>
      <c r="CC45" s="95">
        <v>14480</v>
      </c>
      <c r="CD45" s="287">
        <f t="shared" ref="CD45:CD62" si="51">AE45+AN45+AW45+BE45+BM45+BU45</f>
        <v>1549527</v>
      </c>
      <c r="CE45" s="287">
        <f t="shared" ref="CE45:CE62" si="52">CD45/CB45</f>
        <v>3181.7802874743325</v>
      </c>
      <c r="CF45" s="285">
        <f t="shared" si="13"/>
        <v>1807503</v>
      </c>
      <c r="CG45" s="287">
        <v>1699600</v>
      </c>
      <c r="CH45" s="287">
        <v>73602533</v>
      </c>
      <c r="CI45" s="287">
        <f t="shared" ref="CI45:CI62" si="53">CH45/CB45</f>
        <v>151134.56468172485</v>
      </c>
      <c r="CJ45" s="287">
        <f t="shared" si="40"/>
        <v>4416151.9799999995</v>
      </c>
      <c r="CK45" s="287">
        <f t="shared" ref="CK45:CK61" si="54">J45*CD45*1000</f>
        <v>7282776900</v>
      </c>
      <c r="CL45" s="86">
        <f t="shared" si="44"/>
        <v>9894.7367748878969</v>
      </c>
      <c r="CM45" s="69">
        <f t="shared" ref="CM45:CM62" si="55">CK45/CB45</f>
        <v>14954367.351129364</v>
      </c>
    </row>
    <row r="46" spans="1:91" ht="15" customHeight="1">
      <c r="A46" s="1">
        <v>46</v>
      </c>
      <c r="B46" s="68">
        <v>49</v>
      </c>
      <c r="C46" s="125">
        <v>6</v>
      </c>
      <c r="D46" s="9" t="s">
        <v>953</v>
      </c>
      <c r="E46" s="9">
        <v>555</v>
      </c>
      <c r="F46" s="88">
        <v>1221.9590000000001</v>
      </c>
      <c r="G46" s="88">
        <v>1227.3810000000001</v>
      </c>
      <c r="H46" s="285">
        <f>'(C.) Private owners, 6 estates'!AB44</f>
        <v>12151</v>
      </c>
      <c r="I46" s="285">
        <f>'(C.) Private owners, 6 estates'!AB103</f>
        <v>1582535</v>
      </c>
      <c r="J46" s="12">
        <v>3</v>
      </c>
      <c r="K46" s="4">
        <f t="shared" si="0"/>
        <v>2.0399223372781066</v>
      </c>
      <c r="L46" s="68">
        <v>4.45</v>
      </c>
      <c r="M46" s="285">
        <f t="shared" si="1"/>
        <v>4747605</v>
      </c>
      <c r="N46" s="285">
        <f t="shared" si="2"/>
        <v>3228248.4960244084</v>
      </c>
      <c r="O46" s="285">
        <f t="shared" si="3"/>
        <v>7042280.75</v>
      </c>
      <c r="P46" s="121">
        <v>394070</v>
      </c>
      <c r="Q46" s="122">
        <v>38.828000000000003</v>
      </c>
      <c r="R46" s="88"/>
      <c r="S46" s="12">
        <v>1081.5999999999999</v>
      </c>
      <c r="T46" s="12">
        <v>33.998705621301781</v>
      </c>
      <c r="U46" s="12">
        <v>36773</v>
      </c>
      <c r="V46" s="12">
        <v>3</v>
      </c>
      <c r="W46" s="68">
        <v>4.45</v>
      </c>
      <c r="X46" s="145">
        <f t="shared" si="4"/>
        <v>8.8238653359802015</v>
      </c>
      <c r="Y46" s="4">
        <f t="shared" si="18"/>
        <v>13.088733581703965</v>
      </c>
      <c r="Z46" s="4">
        <f t="shared" si="19"/>
        <v>7.0887335817039645</v>
      </c>
      <c r="AA46" s="12">
        <v>3244.7999999999997</v>
      </c>
      <c r="AB46" s="12">
        <v>2206.4</v>
      </c>
      <c r="AC46" s="9" t="s">
        <v>953</v>
      </c>
      <c r="AD46" s="10">
        <v>61</v>
      </c>
      <c r="AE46" s="10">
        <v>47331</v>
      </c>
      <c r="AF46" s="5">
        <f t="shared" si="45"/>
        <v>1609192.7357618345</v>
      </c>
      <c r="AG46" s="4">
        <f t="shared" si="20"/>
        <v>33.998705621301781</v>
      </c>
      <c r="AH46" s="5">
        <f t="shared" si="21"/>
        <v>96551.564145710072</v>
      </c>
      <c r="AI46" s="5">
        <f t="shared" si="22"/>
        <v>210622.95</v>
      </c>
      <c r="AJ46" s="5">
        <f t="shared" si="46"/>
        <v>1582.8125269788536</v>
      </c>
      <c r="AK46" s="5">
        <f t="shared" si="47"/>
        <v>3452.8352459016396</v>
      </c>
      <c r="AL46" s="9"/>
      <c r="AM46" s="10">
        <v>148</v>
      </c>
      <c r="AN46" s="10">
        <v>239500</v>
      </c>
      <c r="AO46" s="5">
        <f t="shared" si="48"/>
        <v>8142689.9963017767</v>
      </c>
      <c r="AP46" s="4">
        <f t="shared" si="23"/>
        <v>33.998705621301781</v>
      </c>
      <c r="AQ46" s="5">
        <f t="shared" si="24"/>
        <v>488561.3997781066</v>
      </c>
      <c r="AR46" s="5">
        <f t="shared" si="25"/>
        <v>1065775</v>
      </c>
      <c r="AS46" s="5">
        <f t="shared" si="26"/>
        <v>3301.0905390412609</v>
      </c>
      <c r="AT46" s="4">
        <f t="shared" si="27"/>
        <v>7201.1824324324325</v>
      </c>
      <c r="AU46" s="9"/>
      <c r="AV46" s="10">
        <v>71</v>
      </c>
      <c r="AW46" s="10">
        <v>246518</v>
      </c>
      <c r="AX46" s="10">
        <v>8381612</v>
      </c>
      <c r="AY46" s="10">
        <v>502897</v>
      </c>
      <c r="AZ46" s="5">
        <f t="shared" si="28"/>
        <v>739554</v>
      </c>
      <c r="BA46" s="5">
        <f t="shared" si="29"/>
        <v>10416.25352112676</v>
      </c>
      <c r="BB46" s="4">
        <f t="shared" si="30"/>
        <v>10416.25352112676</v>
      </c>
      <c r="BC46" s="9"/>
      <c r="BD46" s="10">
        <v>41</v>
      </c>
      <c r="BE46" s="10">
        <v>271617</v>
      </c>
      <c r="BF46" s="5">
        <f t="shared" si="49"/>
        <v>9234626.4247411266</v>
      </c>
      <c r="BG46" s="5">
        <f t="shared" si="31"/>
        <v>554077.58548446756</v>
      </c>
      <c r="BH46" s="5">
        <f t="shared" si="32"/>
        <v>1208695.6500000001</v>
      </c>
      <c r="BI46" s="5">
        <f t="shared" si="33"/>
        <v>13514.087450840672</v>
      </c>
      <c r="BJ46" s="4">
        <f t="shared" si="34"/>
        <v>29480.381707317076</v>
      </c>
      <c r="BK46" s="23"/>
      <c r="BL46" s="10">
        <v>8</v>
      </c>
      <c r="BM46" s="10">
        <v>116282</v>
      </c>
      <c r="BN46" s="10">
        <v>3953588</v>
      </c>
      <c r="BO46" s="5">
        <f t="shared" si="35"/>
        <v>237215.28</v>
      </c>
      <c r="BP46" s="5">
        <f t="shared" si="36"/>
        <v>517454.9</v>
      </c>
      <c r="BQ46" s="5">
        <f t="shared" si="37"/>
        <v>29651.91</v>
      </c>
      <c r="BR46" s="4">
        <f t="shared" si="38"/>
        <v>64681.862500000003</v>
      </c>
      <c r="BS46" s="9"/>
      <c r="BT46" s="291">
        <v>2</v>
      </c>
      <c r="BU46" s="291">
        <v>94624</v>
      </c>
      <c r="BV46" s="291">
        <v>3217216</v>
      </c>
      <c r="BW46" s="5">
        <f t="shared" si="41"/>
        <v>193032.95999999999</v>
      </c>
      <c r="BX46" s="5">
        <f t="shared" si="42"/>
        <v>421076.8</v>
      </c>
      <c r="BY46" s="5">
        <f t="shared" si="43"/>
        <v>96516.479999999996</v>
      </c>
      <c r="BZ46" s="4">
        <f t="shared" si="39"/>
        <v>210538.4</v>
      </c>
      <c r="CA46" s="22"/>
      <c r="CB46" s="69">
        <f t="shared" si="50"/>
        <v>331</v>
      </c>
      <c r="CC46" s="96">
        <v>555</v>
      </c>
      <c r="CD46" s="287">
        <f t="shared" si="51"/>
        <v>1015872</v>
      </c>
      <c r="CE46" s="287">
        <f t="shared" si="52"/>
        <v>3069.0996978851963</v>
      </c>
      <c r="CF46" s="285">
        <f t="shared" si="13"/>
        <v>1227381</v>
      </c>
      <c r="CG46" s="297">
        <v>1081600</v>
      </c>
      <c r="CH46" s="297">
        <v>34539648</v>
      </c>
      <c r="CI46" s="287">
        <f t="shared" si="53"/>
        <v>104349.38972809668</v>
      </c>
      <c r="CJ46" s="287">
        <f t="shared" si="40"/>
        <v>2072378.88</v>
      </c>
      <c r="CK46" s="287">
        <f t="shared" si="54"/>
        <v>3047616000</v>
      </c>
      <c r="CL46" s="86">
        <f t="shared" si="44"/>
        <v>8823.5294117647063</v>
      </c>
      <c r="CM46" s="69">
        <f t="shared" si="55"/>
        <v>9207299.09365559</v>
      </c>
    </row>
    <row r="47" spans="1:91" ht="15" customHeight="1">
      <c r="A47" s="1">
        <v>49</v>
      </c>
      <c r="B47" s="68">
        <v>4</v>
      </c>
      <c r="C47" s="125">
        <v>7</v>
      </c>
      <c r="D47" s="1" t="s">
        <v>954</v>
      </c>
      <c r="E47" s="1">
        <v>10685</v>
      </c>
      <c r="F47" s="72">
        <v>1519.3009999999999</v>
      </c>
      <c r="G47" s="72">
        <v>1523.7940000000001</v>
      </c>
      <c r="H47" s="285">
        <f>'(C.) Private owners, 6 estates'!AB45</f>
        <v>10662</v>
      </c>
      <c r="I47" s="285">
        <f>'(C.) Private owners, 6 estates'!AB104</f>
        <v>1517494</v>
      </c>
      <c r="J47" s="4">
        <v>3.9</v>
      </c>
      <c r="K47" s="4">
        <f t="shared" si="0"/>
        <v>3.9600219605929361</v>
      </c>
      <c r="L47" s="68">
        <v>4.6500000000000004</v>
      </c>
      <c r="M47" s="285">
        <f t="shared" si="1"/>
        <v>5918226.5999999996</v>
      </c>
      <c r="N47" s="285">
        <f t="shared" si="2"/>
        <v>6009309.5650680168</v>
      </c>
      <c r="O47" s="285">
        <f t="shared" si="3"/>
        <v>7056347.1000000006</v>
      </c>
      <c r="P47" s="110">
        <v>1278677</v>
      </c>
      <c r="Q47" s="112">
        <v>366.291</v>
      </c>
      <c r="S47" s="4">
        <v>1639.3</v>
      </c>
      <c r="T47" s="4">
        <v>66.000366009882271</v>
      </c>
      <c r="U47" s="4">
        <v>108194.4</v>
      </c>
      <c r="V47" s="4">
        <v>3.9</v>
      </c>
      <c r="W47" s="68">
        <v>4.6500000000000004</v>
      </c>
      <c r="X47" s="145">
        <f t="shared" si="4"/>
        <v>5.9090581397928172</v>
      </c>
      <c r="Y47" s="4">
        <f t="shared" si="18"/>
        <v>7.0454154743683599</v>
      </c>
      <c r="Z47" s="4">
        <f t="shared" si="19"/>
        <v>1.0454154743683599</v>
      </c>
      <c r="AA47" s="4">
        <v>6393.2699999999995</v>
      </c>
      <c r="AB47" s="4">
        <v>6491.7</v>
      </c>
      <c r="AC47" s="1" t="s">
        <v>954</v>
      </c>
      <c r="AD47" s="5">
        <v>447</v>
      </c>
      <c r="AE47" s="5">
        <v>156017</v>
      </c>
      <c r="AF47" s="5">
        <f t="shared" si="45"/>
        <v>10297179.103763802</v>
      </c>
      <c r="AG47" s="4">
        <f t="shared" si="20"/>
        <v>66.000366009882271</v>
      </c>
      <c r="AH47" s="5">
        <f t="shared" si="21"/>
        <v>617830.74622582807</v>
      </c>
      <c r="AI47" s="5">
        <f t="shared" si="22"/>
        <v>725479.05</v>
      </c>
      <c r="AJ47" s="5">
        <f t="shared" si="46"/>
        <v>1382.171691780376</v>
      </c>
      <c r="AK47" s="5">
        <f t="shared" si="47"/>
        <v>1622.9956375838926</v>
      </c>
      <c r="AL47" s="22"/>
      <c r="AM47" s="5">
        <v>289</v>
      </c>
      <c r="AN47" s="5">
        <v>224618</v>
      </c>
      <c r="AO47" s="5">
        <f t="shared" si="48"/>
        <v>14824870.212407736</v>
      </c>
      <c r="AP47" s="4">
        <f t="shared" si="23"/>
        <v>66.000366009882271</v>
      </c>
      <c r="AQ47" s="5">
        <f t="shared" si="24"/>
        <v>889492.21274446417</v>
      </c>
      <c r="AR47" s="5">
        <f t="shared" si="25"/>
        <v>1044473.7000000001</v>
      </c>
      <c r="AS47" s="5">
        <f t="shared" si="26"/>
        <v>3077.8277257593918</v>
      </c>
      <c r="AT47" s="4">
        <f t="shared" si="27"/>
        <v>3614.0958477508652</v>
      </c>
      <c r="AU47" s="22"/>
      <c r="AV47" s="5">
        <v>110</v>
      </c>
      <c r="AW47" s="5">
        <v>189578</v>
      </c>
      <c r="AX47" s="5">
        <v>12512148</v>
      </c>
      <c r="AY47" s="5">
        <v>750729</v>
      </c>
      <c r="AZ47" s="5">
        <f t="shared" si="28"/>
        <v>739354.2</v>
      </c>
      <c r="BA47" s="5">
        <f t="shared" si="29"/>
        <v>6721.4018181818174</v>
      </c>
      <c r="BB47" s="4">
        <f t="shared" si="30"/>
        <v>6721.4018181818174</v>
      </c>
      <c r="BC47" s="22"/>
      <c r="BD47" s="5">
        <v>49</v>
      </c>
      <c r="BE47" s="5">
        <v>170194</v>
      </c>
      <c r="BF47" s="5">
        <f t="shared" si="49"/>
        <v>11232866.292685904</v>
      </c>
      <c r="BG47" s="5">
        <f t="shared" si="31"/>
        <v>673971.97756115417</v>
      </c>
      <c r="BH47" s="5">
        <f t="shared" si="32"/>
        <v>791402.10000000009</v>
      </c>
      <c r="BI47" s="5">
        <f t="shared" si="33"/>
        <v>13754.530154309268</v>
      </c>
      <c r="BJ47" s="4">
        <f t="shared" si="34"/>
        <v>16151.063265306124</v>
      </c>
      <c r="BK47" s="23"/>
      <c r="BL47" s="5">
        <v>25</v>
      </c>
      <c r="BM47" s="5">
        <v>190137</v>
      </c>
      <c r="BN47" s="5">
        <v>12549042</v>
      </c>
      <c r="BO47" s="5">
        <f t="shared" si="35"/>
        <v>752942.52</v>
      </c>
      <c r="BP47" s="5">
        <f t="shared" si="36"/>
        <v>884137.05</v>
      </c>
      <c r="BQ47" s="5">
        <f t="shared" si="37"/>
        <v>30117.700800000002</v>
      </c>
      <c r="BR47" s="4">
        <f t="shared" si="38"/>
        <v>35365.482000000004</v>
      </c>
      <c r="BS47" s="22"/>
      <c r="BT47" s="290">
        <v>7</v>
      </c>
      <c r="BU47" s="290">
        <v>166328</v>
      </c>
      <c r="BV47" s="290">
        <v>10977648</v>
      </c>
      <c r="BW47" s="5">
        <f t="shared" si="41"/>
        <v>658658.88</v>
      </c>
      <c r="BX47" s="5">
        <f t="shared" si="42"/>
        <v>773425.20000000007</v>
      </c>
      <c r="BY47" s="5">
        <f t="shared" si="43"/>
        <v>94094.125714285721</v>
      </c>
      <c r="BZ47" s="4">
        <f t="shared" si="39"/>
        <v>110489.3142857143</v>
      </c>
      <c r="CA47" s="22"/>
      <c r="CB47" s="69">
        <f t="shared" si="50"/>
        <v>927</v>
      </c>
      <c r="CC47" s="95">
        <v>10685</v>
      </c>
      <c r="CD47" s="287">
        <f t="shared" si="51"/>
        <v>1096872</v>
      </c>
      <c r="CE47" s="287">
        <f t="shared" si="52"/>
        <v>1183.2491909385112</v>
      </c>
      <c r="CF47" s="285">
        <f t="shared" si="13"/>
        <v>1523794</v>
      </c>
      <c r="CG47" s="287">
        <v>1639300</v>
      </c>
      <c r="CH47" s="287">
        <v>72393552</v>
      </c>
      <c r="CI47" s="287">
        <f t="shared" si="53"/>
        <v>78094.446601941745</v>
      </c>
      <c r="CJ47" s="287">
        <f t="shared" si="40"/>
        <v>4343613.12</v>
      </c>
      <c r="CK47" s="287">
        <f t="shared" si="54"/>
        <v>4277800800</v>
      </c>
      <c r="CL47" s="86">
        <f t="shared" si="44"/>
        <v>5909.090909090909</v>
      </c>
      <c r="CM47" s="69">
        <f t="shared" si="55"/>
        <v>4614671.8446601946</v>
      </c>
    </row>
    <row r="48" spans="1:91" ht="15" customHeight="1">
      <c r="A48" s="1">
        <v>50</v>
      </c>
      <c r="B48" s="68">
        <v>5</v>
      </c>
      <c r="C48" s="125">
        <v>7</v>
      </c>
      <c r="D48" s="1" t="s">
        <v>955</v>
      </c>
      <c r="E48" s="1">
        <v>10027</v>
      </c>
      <c r="F48" s="72">
        <v>1943.2180000000001</v>
      </c>
      <c r="G48" s="72">
        <v>2134.5169999999998</v>
      </c>
      <c r="H48" s="285">
        <f>'(C.) Private owners, 6 estates'!AB46</f>
        <v>9849</v>
      </c>
      <c r="I48" s="285">
        <f>'(C.) Private owners, 6 estates'!AB105</f>
        <v>1880426</v>
      </c>
      <c r="J48" s="4">
        <v>3.4</v>
      </c>
      <c r="K48" s="4">
        <f t="shared" si="0"/>
        <v>3.3600682778801341</v>
      </c>
      <c r="L48" s="68">
        <v>4</v>
      </c>
      <c r="M48" s="285">
        <f t="shared" si="1"/>
        <v>6393448.3999999994</v>
      </c>
      <c r="N48" s="285">
        <f t="shared" si="2"/>
        <v>6318359.7515010294</v>
      </c>
      <c r="O48" s="285">
        <f t="shared" si="3"/>
        <v>7521704</v>
      </c>
      <c r="P48" s="110">
        <v>1593147</v>
      </c>
      <c r="Q48" s="112">
        <v>326.55900000000003</v>
      </c>
      <c r="S48" s="4">
        <v>1845.4</v>
      </c>
      <c r="T48" s="4">
        <v>56.001137964668906</v>
      </c>
      <c r="U48" s="4">
        <v>103344.5</v>
      </c>
      <c r="V48" s="4">
        <v>3.4</v>
      </c>
      <c r="W48" s="68">
        <v>4</v>
      </c>
      <c r="X48" s="145">
        <f t="shared" si="4"/>
        <v>6.071305197664123</v>
      </c>
      <c r="Y48" s="4">
        <f t="shared" si="18"/>
        <v>7.1427119972519098</v>
      </c>
      <c r="Z48" s="4">
        <f t="shared" si="19"/>
        <v>1.1427119972519098</v>
      </c>
      <c r="AA48" s="4">
        <v>6274.3600000000006</v>
      </c>
      <c r="AB48" s="4">
        <v>6200.7</v>
      </c>
      <c r="AC48" s="1" t="s">
        <v>955</v>
      </c>
      <c r="AD48" s="5">
        <v>317</v>
      </c>
      <c r="AE48" s="5">
        <v>133071</v>
      </c>
      <c r="AF48" s="5">
        <f t="shared" si="45"/>
        <v>7452127.4300964558</v>
      </c>
      <c r="AG48" s="4">
        <f t="shared" si="20"/>
        <v>56.001137964668906</v>
      </c>
      <c r="AH48" s="5">
        <f t="shared" si="21"/>
        <v>447127.64580578735</v>
      </c>
      <c r="AI48" s="5">
        <f t="shared" si="22"/>
        <v>532284</v>
      </c>
      <c r="AJ48" s="5">
        <f t="shared" si="46"/>
        <v>1410.4973053810327</v>
      </c>
      <c r="AK48" s="5">
        <f t="shared" si="47"/>
        <v>1679.1293375394321</v>
      </c>
      <c r="AL48" s="22"/>
      <c r="AM48" s="5">
        <v>282</v>
      </c>
      <c r="AN48" s="5">
        <v>264816</v>
      </c>
      <c r="AO48" s="5">
        <f t="shared" si="48"/>
        <v>14829997.35125176</v>
      </c>
      <c r="AP48" s="4">
        <f t="shared" si="23"/>
        <v>56.001137964668906</v>
      </c>
      <c r="AQ48" s="5">
        <f t="shared" si="24"/>
        <v>889799.84107510559</v>
      </c>
      <c r="AR48" s="5">
        <f t="shared" si="25"/>
        <v>1059264</v>
      </c>
      <c r="AS48" s="5">
        <f t="shared" si="26"/>
        <v>3155.318585372715</v>
      </c>
      <c r="AT48" s="4">
        <f t="shared" si="27"/>
        <v>3756.255319148936</v>
      </c>
      <c r="AU48" s="22"/>
      <c r="AV48" s="5">
        <v>113</v>
      </c>
      <c r="AW48" s="5">
        <v>236206</v>
      </c>
      <c r="AX48" s="5">
        <v>13227536</v>
      </c>
      <c r="AY48" s="5">
        <v>793652</v>
      </c>
      <c r="AZ48" s="5">
        <f t="shared" si="28"/>
        <v>803100.4</v>
      </c>
      <c r="BA48" s="5">
        <f t="shared" si="29"/>
        <v>7107.0831858407082</v>
      </c>
      <c r="BB48" s="4">
        <f t="shared" si="30"/>
        <v>7107.0831858407082</v>
      </c>
      <c r="BC48" s="22"/>
      <c r="BD48" s="5">
        <v>59</v>
      </c>
      <c r="BE48" s="5">
        <v>240312</v>
      </c>
      <c r="BF48" s="5">
        <f t="shared" si="49"/>
        <v>13457745.466565514</v>
      </c>
      <c r="BG48" s="5">
        <f t="shared" si="31"/>
        <v>807464.72799393081</v>
      </c>
      <c r="BH48" s="5">
        <f t="shared" si="32"/>
        <v>961248</v>
      </c>
      <c r="BI48" s="5">
        <f t="shared" si="33"/>
        <v>13685.842847354759</v>
      </c>
      <c r="BJ48" s="4">
        <f t="shared" si="34"/>
        <v>16292.338983050848</v>
      </c>
      <c r="BK48" s="23"/>
      <c r="BL48" s="5">
        <v>21</v>
      </c>
      <c r="BM48" s="5">
        <v>176243</v>
      </c>
      <c r="BN48" s="5">
        <v>9869608</v>
      </c>
      <c r="BO48" s="5">
        <f t="shared" si="35"/>
        <v>592176.48</v>
      </c>
      <c r="BP48" s="5">
        <f t="shared" si="36"/>
        <v>704972</v>
      </c>
      <c r="BQ48" s="5">
        <f t="shared" si="37"/>
        <v>28198.879999999997</v>
      </c>
      <c r="BR48" s="4">
        <f t="shared" si="38"/>
        <v>33570.095238095237</v>
      </c>
      <c r="BS48" s="22"/>
      <c r="BT48" s="290">
        <v>7</v>
      </c>
      <c r="BU48" s="290">
        <v>249832</v>
      </c>
      <c r="BV48" s="290">
        <v>13990592</v>
      </c>
      <c r="BW48" s="5">
        <f t="shared" si="41"/>
        <v>839435.52</v>
      </c>
      <c r="BX48" s="5">
        <f t="shared" si="42"/>
        <v>999328</v>
      </c>
      <c r="BY48" s="5">
        <f t="shared" si="43"/>
        <v>119919.36</v>
      </c>
      <c r="BZ48" s="4">
        <f t="shared" si="39"/>
        <v>142761.14285714287</v>
      </c>
      <c r="CA48" s="22"/>
      <c r="CB48" s="69">
        <f t="shared" si="50"/>
        <v>799</v>
      </c>
      <c r="CC48" s="95">
        <v>10027</v>
      </c>
      <c r="CD48" s="287">
        <f t="shared" si="51"/>
        <v>1300480</v>
      </c>
      <c r="CE48" s="287">
        <f t="shared" si="52"/>
        <v>1627.6345431789737</v>
      </c>
      <c r="CF48" s="285">
        <f t="shared" si="13"/>
        <v>2134517</v>
      </c>
      <c r="CG48" s="287">
        <v>1845400</v>
      </c>
      <c r="CH48" s="287">
        <v>72826880</v>
      </c>
      <c r="CI48" s="287">
        <f t="shared" si="53"/>
        <v>91147.534418022522</v>
      </c>
      <c r="CJ48" s="287">
        <f t="shared" si="40"/>
        <v>4369612.7999999998</v>
      </c>
      <c r="CK48" s="287">
        <f t="shared" si="54"/>
        <v>4421632000</v>
      </c>
      <c r="CL48" s="86">
        <f t="shared" si="44"/>
        <v>6071.4285714285716</v>
      </c>
      <c r="CM48" s="69">
        <f t="shared" si="55"/>
        <v>5533957.4468085105</v>
      </c>
    </row>
    <row r="49" spans="1:92" ht="15" customHeight="1">
      <c r="A49" s="1">
        <v>51</v>
      </c>
      <c r="B49" s="68">
        <v>11</v>
      </c>
      <c r="C49" s="125">
        <v>7</v>
      </c>
      <c r="D49" s="1" t="s">
        <v>844</v>
      </c>
      <c r="E49" s="1">
        <v>23837</v>
      </c>
      <c r="F49" s="72">
        <v>1070.3340000000001</v>
      </c>
      <c r="G49" s="72">
        <v>1203.444</v>
      </c>
      <c r="H49" s="285">
        <f>'(C.) Private owners, 6 estates'!AB47</f>
        <v>23811</v>
      </c>
      <c r="I49" s="285">
        <f>'(C.) Private owners, 6 estates'!AB106</f>
        <v>1069135</v>
      </c>
      <c r="J49" s="4">
        <v>4.2</v>
      </c>
      <c r="K49" s="4">
        <f t="shared" si="0"/>
        <v>3.9001289149657055</v>
      </c>
      <c r="L49" s="68">
        <v>5</v>
      </c>
      <c r="M49" s="285">
        <f t="shared" si="1"/>
        <v>4490367</v>
      </c>
      <c r="N49" s="285">
        <f t="shared" si="2"/>
        <v>4169764.3275018595</v>
      </c>
      <c r="O49" s="285">
        <f t="shared" si="3"/>
        <v>5345675</v>
      </c>
      <c r="P49" s="110">
        <v>1517164</v>
      </c>
      <c r="Q49" s="112">
        <v>557.80999999999995</v>
      </c>
      <c r="S49" s="4">
        <v>1210.0999999999999</v>
      </c>
      <c r="T49" s="4">
        <v>65.002148582761762</v>
      </c>
      <c r="U49" s="4">
        <v>78659.100000000006</v>
      </c>
      <c r="V49" s="4">
        <v>4.2</v>
      </c>
      <c r="W49" s="68">
        <v>5</v>
      </c>
      <c r="X49" s="145">
        <f t="shared" si="4"/>
        <v>6.4613248816729403</v>
      </c>
      <c r="Y49" s="4">
        <f t="shared" si="18"/>
        <v>7.6920534305630239</v>
      </c>
      <c r="Z49" s="4">
        <f t="shared" si="19"/>
        <v>1.6920534305630239</v>
      </c>
      <c r="AA49" s="4">
        <v>5082.42</v>
      </c>
      <c r="AB49" s="4">
        <v>4719.5</v>
      </c>
      <c r="AC49" s="1" t="s">
        <v>844</v>
      </c>
      <c r="AD49" s="5">
        <v>306</v>
      </c>
      <c r="AE49" s="5">
        <v>110156</v>
      </c>
      <c r="AF49" s="5">
        <f t="shared" si="45"/>
        <v>7160376.6792827044</v>
      </c>
      <c r="AG49" s="4">
        <f t="shared" si="20"/>
        <v>65.002148582761762</v>
      </c>
      <c r="AH49" s="5">
        <f t="shared" si="21"/>
        <v>429622.60075696226</v>
      </c>
      <c r="AI49" s="5">
        <f t="shared" si="22"/>
        <v>550780</v>
      </c>
      <c r="AJ49" s="5">
        <f t="shared" si="46"/>
        <v>1403.9954273103342</v>
      </c>
      <c r="AK49" s="5">
        <f t="shared" si="47"/>
        <v>1799.9346405228757</v>
      </c>
      <c r="AL49" s="22"/>
      <c r="AM49" s="5">
        <v>228</v>
      </c>
      <c r="AN49" s="5">
        <v>173008</v>
      </c>
      <c r="AO49" s="5">
        <f t="shared" si="48"/>
        <v>11245891.722006448</v>
      </c>
      <c r="AP49" s="4">
        <f t="shared" si="23"/>
        <v>65.002148582761762</v>
      </c>
      <c r="AQ49" s="5">
        <f t="shared" si="24"/>
        <v>674753.50332038687</v>
      </c>
      <c r="AR49" s="5">
        <f t="shared" si="25"/>
        <v>865040</v>
      </c>
      <c r="AS49" s="5">
        <f t="shared" si="26"/>
        <v>2959.4451900016966</v>
      </c>
      <c r="AT49" s="4">
        <f t="shared" si="27"/>
        <v>3794.0350877192982</v>
      </c>
      <c r="AU49" s="22"/>
      <c r="AV49" s="5">
        <v>73</v>
      </c>
      <c r="AW49" s="5">
        <v>126224</v>
      </c>
      <c r="AX49" s="5">
        <v>8204560</v>
      </c>
      <c r="AY49" s="5">
        <v>492274</v>
      </c>
      <c r="AZ49" s="5">
        <f t="shared" si="28"/>
        <v>530140.80000000005</v>
      </c>
      <c r="BA49" s="5">
        <f t="shared" si="29"/>
        <v>7262.2027397260281</v>
      </c>
      <c r="BB49" s="4">
        <f t="shared" si="30"/>
        <v>7262.2027397260281</v>
      </c>
      <c r="BC49" s="22"/>
      <c r="BD49" s="5">
        <v>48</v>
      </c>
      <c r="BE49" s="5">
        <v>177182</v>
      </c>
      <c r="BF49" s="5">
        <f t="shared" si="49"/>
        <v>11517210.690190895</v>
      </c>
      <c r="BG49" s="5">
        <f t="shared" si="31"/>
        <v>691032.6414114536</v>
      </c>
      <c r="BH49" s="5">
        <f t="shared" si="32"/>
        <v>885910</v>
      </c>
      <c r="BI49" s="5">
        <f t="shared" si="33"/>
        <v>14396.513362738617</v>
      </c>
      <c r="BJ49" s="4">
        <f t="shared" si="34"/>
        <v>18456.458333333332</v>
      </c>
      <c r="BK49" s="23"/>
      <c r="BL49" s="5">
        <v>22</v>
      </c>
      <c r="BM49" s="5">
        <v>160506</v>
      </c>
      <c r="BN49" s="5">
        <v>10432890</v>
      </c>
      <c r="BO49" s="5">
        <f t="shared" si="35"/>
        <v>625973.4</v>
      </c>
      <c r="BP49" s="5">
        <f t="shared" si="36"/>
        <v>802530</v>
      </c>
      <c r="BQ49" s="5">
        <f t="shared" si="37"/>
        <v>28453.336363636365</v>
      </c>
      <c r="BR49" s="4">
        <f t="shared" si="38"/>
        <v>36478.63636363636</v>
      </c>
      <c r="BS49" s="22"/>
      <c r="BT49" s="290">
        <v>2</v>
      </c>
      <c r="BU49" s="290">
        <v>38427</v>
      </c>
      <c r="BV49" s="290">
        <v>2497755</v>
      </c>
      <c r="BW49" s="5">
        <f t="shared" si="41"/>
        <v>149865.29999999999</v>
      </c>
      <c r="BX49" s="5">
        <f t="shared" si="42"/>
        <v>192135</v>
      </c>
      <c r="BY49" s="5">
        <f t="shared" si="43"/>
        <v>74932.649999999994</v>
      </c>
      <c r="BZ49" s="4">
        <f t="shared" si="39"/>
        <v>96067.5</v>
      </c>
      <c r="CA49" s="22"/>
      <c r="CB49" s="69">
        <f t="shared" si="50"/>
        <v>679</v>
      </c>
      <c r="CC49" s="95">
        <v>23837</v>
      </c>
      <c r="CD49" s="287">
        <f t="shared" si="51"/>
        <v>785503</v>
      </c>
      <c r="CE49" s="287">
        <f t="shared" si="52"/>
        <v>1156.8527245949927</v>
      </c>
      <c r="CF49" s="285">
        <f t="shared" si="13"/>
        <v>1203444</v>
      </c>
      <c r="CG49" s="287">
        <v>1210100</v>
      </c>
      <c r="CH49" s="287">
        <v>51057695</v>
      </c>
      <c r="CI49" s="287">
        <f t="shared" si="53"/>
        <v>75195.427098674525</v>
      </c>
      <c r="CJ49" s="287">
        <f t="shared" si="40"/>
        <v>3063461.6999999997</v>
      </c>
      <c r="CK49" s="287">
        <f t="shared" si="54"/>
        <v>3299112600</v>
      </c>
      <c r="CL49" s="86">
        <f t="shared" si="44"/>
        <v>6461.5384615384619</v>
      </c>
      <c r="CM49" s="69">
        <f t="shared" si="55"/>
        <v>4858781.4432989694</v>
      </c>
    </row>
    <row r="50" spans="1:92" ht="15" customHeight="1">
      <c r="A50" s="1">
        <v>52</v>
      </c>
      <c r="B50" s="68">
        <v>17</v>
      </c>
      <c r="C50" s="125">
        <v>7</v>
      </c>
      <c r="D50" s="1" t="s">
        <v>940</v>
      </c>
      <c r="E50" s="1">
        <v>12168</v>
      </c>
      <c r="F50" s="72">
        <v>1724.8689999999999</v>
      </c>
      <c r="G50" s="72">
        <v>1728.039</v>
      </c>
      <c r="H50" s="285">
        <f>'(C.) Private owners, 6 estates'!AB48</f>
        <v>12165</v>
      </c>
      <c r="I50" s="285">
        <f>'(C.) Private owners, 6 estates'!AB107</f>
        <v>1724115</v>
      </c>
      <c r="J50" s="4">
        <v>4.5999999999999996</v>
      </c>
      <c r="K50" s="4">
        <f t="shared" si="0"/>
        <v>4.9799556868537671</v>
      </c>
      <c r="L50" s="68">
        <v>5.5</v>
      </c>
      <c r="M50" s="285">
        <f t="shared" si="1"/>
        <v>7930928.9999999991</v>
      </c>
      <c r="N50" s="285">
        <f t="shared" si="2"/>
        <v>8586016.2990398835</v>
      </c>
      <c r="O50" s="285">
        <f t="shared" si="3"/>
        <v>9482632.5</v>
      </c>
      <c r="P50" s="110">
        <v>1610379</v>
      </c>
      <c r="Q50" s="112">
        <v>238.22800000000001</v>
      </c>
      <c r="S50" s="4">
        <v>1624.8</v>
      </c>
      <c r="T50" s="4">
        <v>82.999261447562787</v>
      </c>
      <c r="U50" s="4">
        <v>134857.20000000001</v>
      </c>
      <c r="V50" s="4">
        <v>4.5999999999999996</v>
      </c>
      <c r="W50" s="68">
        <v>5.5</v>
      </c>
      <c r="X50" s="145">
        <f t="shared" si="4"/>
        <v>5.5422179905855957</v>
      </c>
      <c r="Y50" s="4">
        <f t="shared" si="18"/>
        <v>6.626564988743648</v>
      </c>
      <c r="Z50" s="4">
        <f t="shared" si="19"/>
        <v>0.62656498874364797</v>
      </c>
      <c r="AA50" s="4">
        <v>7474.079999999999</v>
      </c>
      <c r="AB50" s="4">
        <v>8091.4</v>
      </c>
      <c r="AC50" s="1" t="s">
        <v>940</v>
      </c>
      <c r="AD50" s="5">
        <v>580</v>
      </c>
      <c r="AE50" s="5">
        <v>163036</v>
      </c>
      <c r="AF50" s="5">
        <f t="shared" si="45"/>
        <v>13531867.589364847</v>
      </c>
      <c r="AG50" s="4">
        <f t="shared" si="20"/>
        <v>82.999261447562787</v>
      </c>
      <c r="AH50" s="5">
        <f t="shared" si="21"/>
        <v>811912.05536189082</v>
      </c>
      <c r="AI50" s="5">
        <f t="shared" si="22"/>
        <v>896698</v>
      </c>
      <c r="AJ50" s="5">
        <f t="shared" si="46"/>
        <v>1399.848371313605</v>
      </c>
      <c r="AK50" s="5">
        <f t="shared" si="47"/>
        <v>1546.0310344827585</v>
      </c>
      <c r="AL50" s="22"/>
      <c r="AM50" s="5">
        <v>403</v>
      </c>
      <c r="AN50" s="5">
        <v>250004</v>
      </c>
      <c r="AO50" s="5">
        <f t="shared" si="48"/>
        <v>20750147.358936489</v>
      </c>
      <c r="AP50" s="4">
        <f t="shared" si="23"/>
        <v>82.999261447562787</v>
      </c>
      <c r="AQ50" s="5">
        <f t="shared" si="24"/>
        <v>1245008.8415361892</v>
      </c>
      <c r="AR50" s="5">
        <f t="shared" si="25"/>
        <v>1375022</v>
      </c>
      <c r="AS50" s="5">
        <f t="shared" si="26"/>
        <v>3089.3519641096505</v>
      </c>
      <c r="AT50" s="4">
        <f t="shared" si="27"/>
        <v>3411.9652605459055</v>
      </c>
      <c r="AU50" s="22"/>
      <c r="AV50" s="5">
        <v>120</v>
      </c>
      <c r="AW50" s="5">
        <v>168799</v>
      </c>
      <c r="AX50" s="5">
        <v>14010317</v>
      </c>
      <c r="AY50" s="5">
        <v>840619</v>
      </c>
      <c r="AZ50" s="5">
        <f t="shared" si="28"/>
        <v>776475.39999999991</v>
      </c>
      <c r="BA50" s="5">
        <f t="shared" si="29"/>
        <v>6470.6283333333322</v>
      </c>
      <c r="BB50" s="4">
        <f t="shared" si="30"/>
        <v>6470.6283333333322</v>
      </c>
      <c r="BC50" s="22"/>
      <c r="BD50" s="5">
        <v>47</v>
      </c>
      <c r="BE50" s="5">
        <v>135567</v>
      </c>
      <c r="BF50" s="5">
        <f t="shared" si="49"/>
        <v>11251960.876661744</v>
      </c>
      <c r="BG50" s="5">
        <f t="shared" si="31"/>
        <v>675117.65259970457</v>
      </c>
      <c r="BH50" s="5">
        <f t="shared" si="32"/>
        <v>745618.5</v>
      </c>
      <c r="BI50" s="5">
        <f t="shared" si="33"/>
        <v>14364.205374461799</v>
      </c>
      <c r="BJ50" s="4">
        <f t="shared" si="34"/>
        <v>15864.223404255319</v>
      </c>
      <c r="BK50" s="23"/>
      <c r="BL50" s="5">
        <v>30</v>
      </c>
      <c r="BM50" s="5">
        <v>199976</v>
      </c>
      <c r="BN50" s="5">
        <v>16598008</v>
      </c>
      <c r="BO50" s="5">
        <f t="shared" si="35"/>
        <v>995880.48</v>
      </c>
      <c r="BP50" s="5">
        <f t="shared" si="36"/>
        <v>1099868</v>
      </c>
      <c r="BQ50" s="5">
        <f t="shared" si="37"/>
        <v>33196.015999999996</v>
      </c>
      <c r="BR50" s="4">
        <f t="shared" si="38"/>
        <v>36662.26666666667</v>
      </c>
      <c r="BS50" s="22"/>
      <c r="BT50" s="290">
        <v>11</v>
      </c>
      <c r="BU50" s="290">
        <v>219965</v>
      </c>
      <c r="BV50" s="290">
        <v>18257095</v>
      </c>
      <c r="BW50" s="5">
        <f t="shared" si="41"/>
        <v>1095425.7</v>
      </c>
      <c r="BX50" s="5">
        <f t="shared" si="42"/>
        <v>1209807.5</v>
      </c>
      <c r="BY50" s="5">
        <f t="shared" si="43"/>
        <v>99584.154545454541</v>
      </c>
      <c r="BZ50" s="4">
        <f t="shared" si="39"/>
        <v>109982.5</v>
      </c>
      <c r="CA50" s="22"/>
      <c r="CB50" s="69">
        <f t="shared" si="50"/>
        <v>1191</v>
      </c>
      <c r="CC50" s="95">
        <v>12168</v>
      </c>
      <c r="CD50" s="287">
        <f t="shared" si="51"/>
        <v>1137347</v>
      </c>
      <c r="CE50" s="287">
        <f t="shared" si="52"/>
        <v>954.95130142737196</v>
      </c>
      <c r="CF50" s="285">
        <f t="shared" si="13"/>
        <v>1728039</v>
      </c>
      <c r="CG50" s="287">
        <v>1624800</v>
      </c>
      <c r="CH50" s="287">
        <v>94399801</v>
      </c>
      <c r="CI50" s="287">
        <f t="shared" si="53"/>
        <v>79260.958018471865</v>
      </c>
      <c r="CJ50" s="287">
        <f t="shared" si="40"/>
        <v>5663988.0599999996</v>
      </c>
      <c r="CK50" s="287">
        <f t="shared" si="54"/>
        <v>5231796199.999999</v>
      </c>
      <c r="CL50" s="86">
        <f t="shared" si="44"/>
        <v>5542.1686746987934</v>
      </c>
      <c r="CM50" s="69">
        <f t="shared" si="55"/>
        <v>4392775.9865659103</v>
      </c>
    </row>
    <row r="51" spans="1:92" ht="15" customHeight="1">
      <c r="A51" s="1">
        <v>53</v>
      </c>
      <c r="B51" s="68">
        <v>22</v>
      </c>
      <c r="C51" s="125">
        <v>7</v>
      </c>
      <c r="D51" s="1" t="s">
        <v>1058</v>
      </c>
      <c r="E51" s="1">
        <v>16200</v>
      </c>
      <c r="F51" s="72">
        <v>4836.6440000000002</v>
      </c>
      <c r="G51" s="72">
        <v>5256.9769999999999</v>
      </c>
      <c r="H51" s="285">
        <f>'(C.) Private owners, 6 estates'!AB49</f>
        <v>11463</v>
      </c>
      <c r="I51" s="285">
        <f>'(C.) Private owners, 6 estates'!AB108</f>
        <v>4556026</v>
      </c>
      <c r="J51" s="4">
        <v>3.1</v>
      </c>
      <c r="K51" s="4">
        <f t="shared" si="0"/>
        <v>2.0399860581838456</v>
      </c>
      <c r="L51" s="68">
        <v>3.55</v>
      </c>
      <c r="M51" s="285">
        <f t="shared" si="1"/>
        <v>14123680.6</v>
      </c>
      <c r="N51" s="285">
        <f t="shared" si="2"/>
        <v>9294229.5207231138</v>
      </c>
      <c r="O51" s="285">
        <f t="shared" si="3"/>
        <v>16173892.299999999</v>
      </c>
      <c r="P51" s="110">
        <v>1945998</v>
      </c>
      <c r="Q51" s="112">
        <v>810.47799999999995</v>
      </c>
      <c r="S51" s="4">
        <v>4303.6000000000004</v>
      </c>
      <c r="T51" s="4">
        <v>33.999767636397429</v>
      </c>
      <c r="U51" s="4">
        <v>146321.4</v>
      </c>
      <c r="V51" s="4">
        <v>3.1</v>
      </c>
      <c r="W51" s="68">
        <v>3.55</v>
      </c>
      <c r="X51" s="145">
        <f t="shared" si="4"/>
        <v>9.1177093712881376</v>
      </c>
      <c r="Y51" s="4">
        <f t="shared" si="18"/>
        <v>10.44124782841061</v>
      </c>
      <c r="Z51" s="4">
        <f t="shared" si="19"/>
        <v>4.4412478284106101</v>
      </c>
      <c r="AA51" s="4">
        <v>13341.160000000002</v>
      </c>
      <c r="AB51" s="4">
        <v>8779.2999999999993</v>
      </c>
      <c r="AC51" s="1" t="s">
        <v>1058</v>
      </c>
      <c r="AD51" s="5">
        <v>281</v>
      </c>
      <c r="AE51" s="5">
        <v>196361</v>
      </c>
      <c r="AF51" s="5">
        <f t="shared" si="45"/>
        <v>6676228.372850636</v>
      </c>
      <c r="AG51" s="4">
        <f t="shared" si="20"/>
        <v>33.999767636397429</v>
      </c>
      <c r="AH51" s="5">
        <f t="shared" si="21"/>
        <v>400573.70237103815</v>
      </c>
      <c r="AI51" s="5">
        <f t="shared" si="22"/>
        <v>697081.54999999993</v>
      </c>
      <c r="AJ51" s="5">
        <f t="shared" si="46"/>
        <v>1425.52918993252</v>
      </c>
      <c r="AK51" s="5">
        <f t="shared" si="47"/>
        <v>2480.7172597864765</v>
      </c>
      <c r="AL51" s="22"/>
      <c r="AM51" s="5">
        <v>278</v>
      </c>
      <c r="AN51" s="5">
        <v>437486</v>
      </c>
      <c r="AO51" s="5">
        <f t="shared" si="48"/>
        <v>14874422.344176965</v>
      </c>
      <c r="AP51" s="4">
        <f t="shared" si="23"/>
        <v>33.999767636397429</v>
      </c>
      <c r="AQ51" s="5">
        <f t="shared" si="24"/>
        <v>892465.34065061784</v>
      </c>
      <c r="AR51" s="5">
        <f t="shared" si="25"/>
        <v>1553075.2999999998</v>
      </c>
      <c r="AS51" s="5">
        <f t="shared" si="26"/>
        <v>3210.306980757618</v>
      </c>
      <c r="AT51" s="4">
        <f t="shared" si="27"/>
        <v>5586.6017985611506</v>
      </c>
      <c r="AU51" s="22"/>
      <c r="AV51" s="5">
        <v>119</v>
      </c>
      <c r="AW51" s="5">
        <v>415235</v>
      </c>
      <c r="AX51" s="5">
        <v>14117990</v>
      </c>
      <c r="AY51" s="5">
        <v>847079</v>
      </c>
      <c r="AZ51" s="5">
        <f t="shared" si="28"/>
        <v>1287228.5</v>
      </c>
      <c r="BA51" s="5">
        <f t="shared" si="29"/>
        <v>10817.046218487394</v>
      </c>
      <c r="BB51" s="4">
        <f t="shared" si="30"/>
        <v>10817.046218487394</v>
      </c>
      <c r="BC51" s="22"/>
      <c r="BD51" s="5">
        <v>61</v>
      </c>
      <c r="BE51" s="5">
        <v>411960</v>
      </c>
      <c r="BF51" s="5">
        <f t="shared" si="49"/>
        <v>14006544.275490286</v>
      </c>
      <c r="BG51" s="5">
        <f t="shared" si="31"/>
        <v>840392.65652941715</v>
      </c>
      <c r="BH51" s="5">
        <f t="shared" si="32"/>
        <v>1462458</v>
      </c>
      <c r="BI51" s="5">
        <f t="shared" si="33"/>
        <v>13776.928795564216</v>
      </c>
      <c r="BJ51" s="4">
        <f t="shared" si="34"/>
        <v>23974.721311475409</v>
      </c>
      <c r="BK51" s="23"/>
      <c r="BL51" s="5">
        <v>43</v>
      </c>
      <c r="BM51" s="5">
        <v>665943</v>
      </c>
      <c r="BN51" s="5">
        <v>22642062</v>
      </c>
      <c r="BO51" s="5">
        <f t="shared" si="35"/>
        <v>1358523.72</v>
      </c>
      <c r="BP51" s="5">
        <f t="shared" si="36"/>
        <v>2364097.65</v>
      </c>
      <c r="BQ51" s="5">
        <f t="shared" si="37"/>
        <v>31593.574883720928</v>
      </c>
      <c r="BR51" s="4">
        <f t="shared" si="38"/>
        <v>54979.015116279064</v>
      </c>
      <c r="BS51" s="22"/>
      <c r="BT51" s="290">
        <v>18</v>
      </c>
      <c r="BU51" s="290">
        <v>1033423</v>
      </c>
      <c r="BV51" s="290">
        <v>35136382</v>
      </c>
      <c r="BW51" s="5">
        <f t="shared" si="41"/>
        <v>2108182.92</v>
      </c>
      <c r="BX51" s="5">
        <f t="shared" si="42"/>
        <v>3668651.65</v>
      </c>
      <c r="BY51" s="5">
        <f t="shared" si="43"/>
        <v>117121.27333333333</v>
      </c>
      <c r="BZ51" s="4">
        <f t="shared" si="39"/>
        <v>203813.98055555555</v>
      </c>
      <c r="CA51" s="22"/>
      <c r="CB51" s="69">
        <f t="shared" si="50"/>
        <v>800</v>
      </c>
      <c r="CC51" s="95">
        <v>16200</v>
      </c>
      <c r="CD51" s="287">
        <f t="shared" si="51"/>
        <v>3160408</v>
      </c>
      <c r="CE51" s="287">
        <f t="shared" si="52"/>
        <v>3950.51</v>
      </c>
      <c r="CF51" s="285">
        <f t="shared" si="13"/>
        <v>5256977</v>
      </c>
      <c r="CG51" s="287">
        <v>4303600</v>
      </c>
      <c r="CH51" s="287">
        <v>107453872</v>
      </c>
      <c r="CI51" s="287">
        <f t="shared" si="53"/>
        <v>134317.34</v>
      </c>
      <c r="CJ51" s="287">
        <f t="shared" si="40"/>
        <v>6447232.3199999994</v>
      </c>
      <c r="CK51" s="287">
        <f t="shared" si="54"/>
        <v>9797264800</v>
      </c>
      <c r="CL51" s="86">
        <f t="shared" si="44"/>
        <v>9117.6470588235297</v>
      </c>
      <c r="CM51" s="69">
        <f t="shared" si="55"/>
        <v>12246581</v>
      </c>
    </row>
    <row r="52" spans="1:92" ht="15" customHeight="1">
      <c r="A52" s="1">
        <v>54</v>
      </c>
      <c r="B52" s="68">
        <v>23</v>
      </c>
      <c r="C52" s="125">
        <v>7</v>
      </c>
      <c r="D52" s="9" t="s">
        <v>813</v>
      </c>
      <c r="E52" s="9">
        <v>15557</v>
      </c>
      <c r="F52" s="88">
        <v>1858.6959999999999</v>
      </c>
      <c r="G52" s="88">
        <v>2303.7399999999998</v>
      </c>
      <c r="H52" s="285">
        <f>'(C.) Private owners, 6 estates'!AB50</f>
        <v>15533</v>
      </c>
      <c r="I52" s="285">
        <f>'(C.) Private owners, 6 estates'!AB109</f>
        <v>1857195</v>
      </c>
      <c r="J52" s="12">
        <v>6.8</v>
      </c>
      <c r="K52" s="4">
        <f t="shared" si="0"/>
        <v>3.7800361915367486</v>
      </c>
      <c r="L52" s="68">
        <v>7.95</v>
      </c>
      <c r="M52" s="285">
        <f t="shared" si="1"/>
        <v>12628926</v>
      </c>
      <c r="N52" s="285">
        <f t="shared" si="2"/>
        <v>7020264.3147410918</v>
      </c>
      <c r="O52" s="285">
        <f t="shared" si="3"/>
        <v>14764700.25</v>
      </c>
      <c r="P52" s="121">
        <v>1619346</v>
      </c>
      <c r="Q52" s="122">
        <v>181.71899999999999</v>
      </c>
      <c r="R52" s="88"/>
      <c r="S52" s="12">
        <v>2155.1999999999998</v>
      </c>
      <c r="T52" s="12">
        <v>63.000603192279144</v>
      </c>
      <c r="U52" s="12">
        <v>135778.9</v>
      </c>
      <c r="V52" s="12">
        <v>6.8</v>
      </c>
      <c r="W52" s="68">
        <v>7.95</v>
      </c>
      <c r="X52" s="145">
        <f t="shared" si="4"/>
        <v>10.793547451039888</v>
      </c>
      <c r="Y52" s="4">
        <f t="shared" si="18"/>
        <v>12.618926799377517</v>
      </c>
      <c r="Z52" s="4">
        <f t="shared" si="19"/>
        <v>6.6189267993775172</v>
      </c>
      <c r="AA52" s="12">
        <v>14655.359999999999</v>
      </c>
      <c r="AB52" s="12">
        <v>8146.7</v>
      </c>
      <c r="AC52" s="9" t="s">
        <v>813</v>
      </c>
      <c r="AD52" s="10">
        <v>312</v>
      </c>
      <c r="AE52" s="10">
        <v>117160</v>
      </c>
      <c r="AF52" s="5">
        <f t="shared" si="45"/>
        <v>7381150.6700074244</v>
      </c>
      <c r="AG52" s="4">
        <f t="shared" si="20"/>
        <v>63.000603192279144</v>
      </c>
      <c r="AH52" s="5">
        <f t="shared" si="21"/>
        <v>442869.04020044545</v>
      </c>
      <c r="AI52" s="5">
        <f t="shared" si="22"/>
        <v>931422</v>
      </c>
      <c r="AJ52" s="5">
        <f t="shared" si="46"/>
        <v>1419.4520519245048</v>
      </c>
      <c r="AK52" s="5">
        <f t="shared" si="47"/>
        <v>2985.3269230769229</v>
      </c>
      <c r="AL52" s="9"/>
      <c r="AM52" s="10">
        <v>294</v>
      </c>
      <c r="AN52" s="10">
        <v>253748</v>
      </c>
      <c r="AO52" s="5">
        <f t="shared" si="48"/>
        <v>15986277.058834448</v>
      </c>
      <c r="AP52" s="4">
        <f t="shared" si="23"/>
        <v>63.000603192279144</v>
      </c>
      <c r="AQ52" s="5">
        <f t="shared" si="24"/>
        <v>959176.62353006692</v>
      </c>
      <c r="AR52" s="5">
        <f t="shared" si="25"/>
        <v>2017296.6</v>
      </c>
      <c r="AS52" s="5">
        <f t="shared" si="26"/>
        <v>3262.5055222111118</v>
      </c>
      <c r="AT52" s="4">
        <f t="shared" si="27"/>
        <v>6861.5530612244902</v>
      </c>
      <c r="AU52" s="9"/>
      <c r="AV52" s="10">
        <v>127</v>
      </c>
      <c r="AW52" s="10">
        <v>230557</v>
      </c>
      <c r="AX52" s="10">
        <v>14525091</v>
      </c>
      <c r="AY52" s="10">
        <v>871505</v>
      </c>
      <c r="AZ52" s="5">
        <f t="shared" si="28"/>
        <v>1567787.5999999999</v>
      </c>
      <c r="BA52" s="5">
        <f t="shared" si="29"/>
        <v>12344.784251968504</v>
      </c>
      <c r="BB52" s="4">
        <f t="shared" si="30"/>
        <v>12344.784251968504</v>
      </c>
      <c r="BC52" s="9"/>
      <c r="BD52" s="10">
        <v>54</v>
      </c>
      <c r="BE52" s="10">
        <v>211507</v>
      </c>
      <c r="BF52" s="5">
        <f t="shared" si="49"/>
        <v>13325068.579389384</v>
      </c>
      <c r="BG52" s="5">
        <f t="shared" si="31"/>
        <v>799504.11476336303</v>
      </c>
      <c r="BH52" s="5">
        <f t="shared" si="32"/>
        <v>1681480.6500000001</v>
      </c>
      <c r="BI52" s="5">
        <f t="shared" si="33"/>
        <v>14805.631754877093</v>
      </c>
      <c r="BJ52" s="4">
        <f t="shared" si="34"/>
        <v>31138.530555555557</v>
      </c>
      <c r="BK52" s="23"/>
      <c r="BL52" s="10">
        <v>28</v>
      </c>
      <c r="BM52" s="10">
        <v>222181</v>
      </c>
      <c r="BN52" s="10">
        <v>13997403</v>
      </c>
      <c r="BO52" s="5">
        <f t="shared" si="35"/>
        <v>839844.17999999993</v>
      </c>
      <c r="BP52" s="5">
        <f t="shared" si="36"/>
        <v>1766338.95</v>
      </c>
      <c r="BQ52" s="5">
        <f t="shared" si="37"/>
        <v>29994.434999999998</v>
      </c>
      <c r="BR52" s="4">
        <f t="shared" si="38"/>
        <v>63083.533928571429</v>
      </c>
      <c r="BS52" s="9"/>
      <c r="BT52" s="291">
        <v>6</v>
      </c>
      <c r="BU52" s="291">
        <v>232143</v>
      </c>
      <c r="BV52" s="291">
        <v>14625009</v>
      </c>
      <c r="BW52" s="5">
        <f t="shared" si="41"/>
        <v>877500.53999999992</v>
      </c>
      <c r="BX52" s="5">
        <f t="shared" si="42"/>
        <v>1845536.85</v>
      </c>
      <c r="BY52" s="5">
        <f t="shared" si="43"/>
        <v>146250.09</v>
      </c>
      <c r="BZ52" s="4">
        <f t="shared" si="39"/>
        <v>307589.47500000003</v>
      </c>
      <c r="CA52" s="22"/>
      <c r="CB52" s="69">
        <f t="shared" si="50"/>
        <v>821</v>
      </c>
      <c r="CC52" s="96">
        <v>15557</v>
      </c>
      <c r="CD52" s="287">
        <f t="shared" si="51"/>
        <v>1267296</v>
      </c>
      <c r="CE52" s="287">
        <f t="shared" si="52"/>
        <v>1543.6004872107187</v>
      </c>
      <c r="CF52" s="285">
        <f t="shared" si="13"/>
        <v>2303740</v>
      </c>
      <c r="CG52" s="297">
        <v>2155200</v>
      </c>
      <c r="CH52" s="297">
        <v>83839648</v>
      </c>
      <c r="CI52" s="287">
        <f t="shared" si="53"/>
        <v>102118.93788063337</v>
      </c>
      <c r="CJ52" s="287">
        <f t="shared" si="40"/>
        <v>5030378.88</v>
      </c>
      <c r="CK52" s="287">
        <f t="shared" si="54"/>
        <v>8617612799.9999981</v>
      </c>
      <c r="CL52" s="86">
        <f t="shared" si="44"/>
        <v>10278.684376155776</v>
      </c>
      <c r="CM52" s="69">
        <f t="shared" si="55"/>
        <v>10496483.313032884</v>
      </c>
    </row>
    <row r="53" spans="1:92" ht="15" customHeight="1">
      <c r="A53" s="1">
        <v>57</v>
      </c>
      <c r="B53" s="68">
        <v>8</v>
      </c>
      <c r="C53" s="125">
        <v>8</v>
      </c>
      <c r="D53" s="1" t="s">
        <v>709</v>
      </c>
      <c r="E53" s="1">
        <v>17150</v>
      </c>
      <c r="F53" s="72">
        <v>2584.5410000000002</v>
      </c>
      <c r="G53" s="72">
        <v>2819.93</v>
      </c>
      <c r="H53" s="285">
        <f>'(C.) Private owners, 6 estates'!AB51</f>
        <v>17114</v>
      </c>
      <c r="I53" s="285">
        <f>'(C.) Private owners, 6 estates'!AB110</f>
        <v>2511165</v>
      </c>
      <c r="J53" s="4">
        <v>5</v>
      </c>
      <c r="K53" s="4">
        <f t="shared" si="0"/>
        <v>4.4399279735903159</v>
      </c>
      <c r="L53" s="68">
        <v>5.6</v>
      </c>
      <c r="M53" s="285">
        <f t="shared" si="1"/>
        <v>12555825</v>
      </c>
      <c r="N53" s="285">
        <f t="shared" si="2"/>
        <v>11149391.729800925</v>
      </c>
      <c r="O53" s="285">
        <f t="shared" si="3"/>
        <v>14062524</v>
      </c>
      <c r="P53" s="110">
        <v>2298861</v>
      </c>
      <c r="Q53" s="112">
        <v>653.35799999999995</v>
      </c>
      <c r="S53" s="4">
        <v>2998.9</v>
      </c>
      <c r="T53" s="4">
        <v>73.998799559838602</v>
      </c>
      <c r="U53" s="4">
        <v>221915</v>
      </c>
      <c r="V53" s="4">
        <v>5</v>
      </c>
      <c r="W53" s="68">
        <v>5.6</v>
      </c>
      <c r="X53" s="145">
        <f t="shared" si="4"/>
        <v>6.7568663677534193</v>
      </c>
      <c r="Y53" s="4">
        <f t="shared" si="18"/>
        <v>7.5676903318838296</v>
      </c>
      <c r="Z53" s="4">
        <f t="shared" si="19"/>
        <v>1.5676903318838296</v>
      </c>
      <c r="AA53" s="4">
        <v>14994.5</v>
      </c>
      <c r="AB53" s="4">
        <v>13314.9</v>
      </c>
      <c r="AC53" s="1" t="s">
        <v>932</v>
      </c>
      <c r="AD53" s="5">
        <v>483</v>
      </c>
      <c r="AE53" s="5">
        <v>156002</v>
      </c>
      <c r="AF53" s="5">
        <f t="shared" si="45"/>
        <v>11543960.728933942</v>
      </c>
      <c r="AG53" s="4">
        <f t="shared" si="20"/>
        <v>73.998799559838602</v>
      </c>
      <c r="AH53" s="5">
        <f t="shared" si="21"/>
        <v>692637.64373603649</v>
      </c>
      <c r="AI53" s="5">
        <f t="shared" si="22"/>
        <v>873611.2</v>
      </c>
      <c r="AJ53" s="5">
        <f t="shared" si="46"/>
        <v>1434.0323886874462</v>
      </c>
      <c r="AK53" s="5">
        <f t="shared" si="47"/>
        <v>1808.7188405797101</v>
      </c>
      <c r="AL53" s="22"/>
      <c r="AM53" s="5">
        <v>508</v>
      </c>
      <c r="AN53" s="5">
        <v>366628</v>
      </c>
      <c r="AO53" s="5">
        <f t="shared" si="48"/>
        <v>27130031.885024507</v>
      </c>
      <c r="AP53" s="4">
        <f t="shared" si="23"/>
        <v>73.998799559838602</v>
      </c>
      <c r="AQ53" s="5">
        <f t="shared" si="24"/>
        <v>1627801.9131014703</v>
      </c>
      <c r="AR53" s="5">
        <f t="shared" si="25"/>
        <v>2053116.7999999998</v>
      </c>
      <c r="AS53" s="5">
        <f t="shared" si="26"/>
        <v>3204.3344746091934</v>
      </c>
      <c r="AT53" s="4">
        <f t="shared" si="27"/>
        <v>4041.5685039370073</v>
      </c>
      <c r="AU53" s="22"/>
      <c r="AV53" s="5">
        <v>227</v>
      </c>
      <c r="AW53" s="5">
        <v>324436</v>
      </c>
      <c r="AX53" s="5">
        <v>24008264</v>
      </c>
      <c r="AY53" s="5">
        <v>1440496</v>
      </c>
      <c r="AZ53" s="5">
        <f t="shared" si="28"/>
        <v>1622180</v>
      </c>
      <c r="BA53" s="5">
        <f t="shared" si="29"/>
        <v>7146.1674008810569</v>
      </c>
      <c r="BB53" s="4">
        <f t="shared" si="30"/>
        <v>7146.1674008810569</v>
      </c>
      <c r="BC53" s="22"/>
      <c r="BD53" s="5">
        <v>133</v>
      </c>
      <c r="BE53" s="5">
        <v>379539</v>
      </c>
      <c r="BF53" s="5">
        <f t="shared" si="49"/>
        <v>28085430.386141583</v>
      </c>
      <c r="BG53" s="5">
        <f t="shared" si="31"/>
        <v>1685125.823168495</v>
      </c>
      <c r="BH53" s="5">
        <f t="shared" si="32"/>
        <v>2125418.4</v>
      </c>
      <c r="BI53" s="5">
        <f t="shared" si="33"/>
        <v>12670.118971191692</v>
      </c>
      <c r="BJ53" s="4">
        <f t="shared" si="34"/>
        <v>15980.589473684209</v>
      </c>
      <c r="BK53" s="23"/>
      <c r="BL53" s="5">
        <v>74</v>
      </c>
      <c r="BM53" s="5">
        <v>486702</v>
      </c>
      <c r="BN53" s="5">
        <v>36015948</v>
      </c>
      <c r="BO53" s="5">
        <f t="shared" si="35"/>
        <v>2160956.88</v>
      </c>
      <c r="BP53" s="5">
        <f t="shared" si="36"/>
        <v>2725531.1999999997</v>
      </c>
      <c r="BQ53" s="5">
        <f t="shared" si="37"/>
        <v>29202.12</v>
      </c>
      <c r="BR53" s="4">
        <f t="shared" si="38"/>
        <v>36831.502702702695</v>
      </c>
      <c r="BS53" s="22"/>
      <c r="BT53" s="290">
        <v>29</v>
      </c>
      <c r="BU53" s="290">
        <v>604832</v>
      </c>
      <c r="BV53" s="290">
        <v>44757568</v>
      </c>
      <c r="BW53" s="5">
        <f t="shared" si="41"/>
        <v>2685454.08</v>
      </c>
      <c r="BX53" s="5">
        <f t="shared" si="42"/>
        <v>3387059.1999999997</v>
      </c>
      <c r="BY53" s="5">
        <f t="shared" si="43"/>
        <v>92601.864827586207</v>
      </c>
      <c r="BZ53" s="4">
        <f t="shared" si="39"/>
        <v>116795.14482758619</v>
      </c>
      <c r="CA53" s="22"/>
      <c r="CB53" s="69">
        <f t="shared" si="50"/>
        <v>1454</v>
      </c>
      <c r="CC53" s="95">
        <v>17150</v>
      </c>
      <c r="CD53" s="287">
        <f t="shared" si="51"/>
        <v>2318139</v>
      </c>
      <c r="CE53" s="287">
        <f t="shared" si="52"/>
        <v>1594.3184319119671</v>
      </c>
      <c r="CF53" s="285">
        <f t="shared" si="13"/>
        <v>2819930</v>
      </c>
      <c r="CG53" s="287">
        <v>2998900</v>
      </c>
      <c r="CH53" s="287">
        <v>171542286</v>
      </c>
      <c r="CI53" s="287">
        <f t="shared" si="53"/>
        <v>117979.56396148556</v>
      </c>
      <c r="CJ53" s="287">
        <f t="shared" si="40"/>
        <v>10292537.16</v>
      </c>
      <c r="CK53" s="287">
        <f t="shared" si="54"/>
        <v>11590695000</v>
      </c>
      <c r="CL53" s="86">
        <f t="shared" si="44"/>
        <v>6756.7567567567567</v>
      </c>
      <c r="CM53" s="69">
        <f t="shared" si="55"/>
        <v>7971592.1595598347</v>
      </c>
    </row>
    <row r="54" spans="1:92" ht="15" customHeight="1">
      <c r="A54" s="1">
        <v>58</v>
      </c>
      <c r="B54" s="68">
        <v>16</v>
      </c>
      <c r="C54" s="125">
        <v>8</v>
      </c>
      <c r="D54" s="1" t="s">
        <v>438</v>
      </c>
      <c r="E54" s="1">
        <v>12220</v>
      </c>
      <c r="F54" s="72">
        <v>1801.05</v>
      </c>
      <c r="G54" s="72">
        <v>2092.4760000000001</v>
      </c>
      <c r="H54" s="285">
        <f>'(C.) Private owners, 6 estates'!AB52</f>
        <v>11976</v>
      </c>
      <c r="I54" s="285">
        <f>'(C.) Private owners, 6 estates'!AB111</f>
        <v>1794927</v>
      </c>
      <c r="J54" s="4">
        <v>8.6</v>
      </c>
      <c r="K54" s="4">
        <f t="shared" si="0"/>
        <v>7.6800535820599327</v>
      </c>
      <c r="L54" s="68">
        <v>9.75</v>
      </c>
      <c r="M54" s="285">
        <f t="shared" si="1"/>
        <v>15436372.199999999</v>
      </c>
      <c r="N54" s="285">
        <f t="shared" si="2"/>
        <v>13785135.535886088</v>
      </c>
      <c r="O54" s="285">
        <f t="shared" si="3"/>
        <v>17500538.25</v>
      </c>
      <c r="P54" s="110">
        <v>2106781</v>
      </c>
      <c r="Q54" s="112">
        <v>424.18400000000003</v>
      </c>
      <c r="S54" s="4">
        <v>2015.6</v>
      </c>
      <c r="T54" s="4">
        <v>128.00089303433222</v>
      </c>
      <c r="U54" s="4">
        <v>257998.6</v>
      </c>
      <c r="V54" s="4">
        <v>8.6</v>
      </c>
      <c r="W54" s="68">
        <v>9.75</v>
      </c>
      <c r="X54" s="145">
        <f t="shared" si="4"/>
        <v>6.7187031247456375</v>
      </c>
      <c r="Y54" s="4">
        <f t="shared" si="18"/>
        <v>7.6171343565430192</v>
      </c>
      <c r="Z54" s="4">
        <f t="shared" si="19"/>
        <v>1.6171343565430192</v>
      </c>
      <c r="AA54" s="4">
        <v>17334.16</v>
      </c>
      <c r="AB54" s="4">
        <v>15479.9</v>
      </c>
      <c r="AC54" s="1" t="s">
        <v>438</v>
      </c>
      <c r="AD54" s="5">
        <v>292</v>
      </c>
      <c r="AE54" s="5">
        <v>55038</v>
      </c>
      <c r="AF54" s="5">
        <f t="shared" si="45"/>
        <v>7044913.1508235764</v>
      </c>
      <c r="AG54" s="4">
        <f t="shared" si="20"/>
        <v>128.00089303433222</v>
      </c>
      <c r="AH54" s="5">
        <f t="shared" si="21"/>
        <v>422694.78904941457</v>
      </c>
      <c r="AI54" s="5">
        <f t="shared" si="22"/>
        <v>536620.5</v>
      </c>
      <c r="AJ54" s="5">
        <f t="shared" si="46"/>
        <v>1447.5848940048445</v>
      </c>
      <c r="AK54" s="5">
        <f t="shared" si="47"/>
        <v>1837.7414383561643</v>
      </c>
      <c r="AL54" s="22"/>
      <c r="AM54" s="5">
        <v>414</v>
      </c>
      <c r="AN54" s="5">
        <v>182744</v>
      </c>
      <c r="AO54" s="5">
        <f t="shared" si="48"/>
        <v>23391395.196666006</v>
      </c>
      <c r="AP54" s="4">
        <f t="shared" si="23"/>
        <v>128.00089303433222</v>
      </c>
      <c r="AQ54" s="5">
        <f t="shared" si="24"/>
        <v>1403483.7117999604</v>
      </c>
      <c r="AR54" s="5">
        <f t="shared" si="25"/>
        <v>1781754</v>
      </c>
      <c r="AS54" s="5">
        <f t="shared" si="26"/>
        <v>3390.0572748791315</v>
      </c>
      <c r="AT54" s="4">
        <f t="shared" si="27"/>
        <v>4303.753623188406</v>
      </c>
      <c r="AU54" s="22"/>
      <c r="AV54" s="5">
        <v>282</v>
      </c>
      <c r="AW54" s="5">
        <v>253107</v>
      </c>
      <c r="AX54" s="5">
        <v>32397696</v>
      </c>
      <c r="AY54" s="5">
        <v>1943862</v>
      </c>
      <c r="AZ54" s="5">
        <f t="shared" si="28"/>
        <v>2176720.1999999997</v>
      </c>
      <c r="BA54" s="5">
        <f t="shared" si="29"/>
        <v>7718.8659574468074</v>
      </c>
      <c r="BB54" s="4">
        <f t="shared" si="30"/>
        <v>7718.8659574468074</v>
      </c>
      <c r="BC54" s="22"/>
      <c r="BD54" s="5">
        <v>140</v>
      </c>
      <c r="BE54" s="5">
        <v>247437</v>
      </c>
      <c r="BF54" s="5">
        <f t="shared" si="49"/>
        <v>31672156.969736062</v>
      </c>
      <c r="BG54" s="5">
        <f t="shared" si="31"/>
        <v>1900329.4181841637</v>
      </c>
      <c r="BH54" s="5">
        <f t="shared" si="32"/>
        <v>2412510.75</v>
      </c>
      <c r="BI54" s="5">
        <f t="shared" si="33"/>
        <v>13573.781558458313</v>
      </c>
      <c r="BJ54" s="4">
        <f t="shared" si="34"/>
        <v>17232.219642857144</v>
      </c>
      <c r="BK54" s="23"/>
      <c r="BL54" s="5">
        <v>93</v>
      </c>
      <c r="BM54" s="5">
        <v>326322</v>
      </c>
      <c r="BN54" s="5">
        <v>41769216</v>
      </c>
      <c r="BO54" s="5">
        <f t="shared" si="35"/>
        <v>2506152.96</v>
      </c>
      <c r="BP54" s="5">
        <f t="shared" si="36"/>
        <v>3181639.5</v>
      </c>
      <c r="BQ54" s="5">
        <f t="shared" si="37"/>
        <v>26947.881290322581</v>
      </c>
      <c r="BR54" s="4">
        <f t="shared" si="38"/>
        <v>34211.177419354841</v>
      </c>
      <c r="BS54" s="22"/>
      <c r="BT54" s="290">
        <v>31</v>
      </c>
      <c r="BU54" s="290">
        <v>580690</v>
      </c>
      <c r="BV54" s="290">
        <v>74328320</v>
      </c>
      <c r="BW54" s="5">
        <f t="shared" si="41"/>
        <v>4459699.2</v>
      </c>
      <c r="BX54" s="5">
        <f t="shared" si="42"/>
        <v>5661727.5</v>
      </c>
      <c r="BY54" s="5">
        <f t="shared" si="43"/>
        <v>143861.26451612904</v>
      </c>
      <c r="BZ54" s="4">
        <f t="shared" si="39"/>
        <v>182636.37096774194</v>
      </c>
      <c r="CA54" s="22"/>
      <c r="CB54" s="69">
        <f t="shared" si="50"/>
        <v>1252</v>
      </c>
      <c r="CC54" s="95">
        <v>12220</v>
      </c>
      <c r="CD54" s="287">
        <f t="shared" si="51"/>
        <v>1645338</v>
      </c>
      <c r="CE54" s="287">
        <f t="shared" si="52"/>
        <v>1314.1677316293931</v>
      </c>
      <c r="CF54" s="285">
        <f t="shared" si="13"/>
        <v>2092476</v>
      </c>
      <c r="CG54" s="287">
        <v>2015600</v>
      </c>
      <c r="CH54" s="287">
        <v>210603264</v>
      </c>
      <c r="CI54" s="287">
        <f t="shared" si="53"/>
        <v>168213.46964856231</v>
      </c>
      <c r="CJ54" s="287">
        <f t="shared" si="40"/>
        <v>12636195.84</v>
      </c>
      <c r="CK54" s="287">
        <f t="shared" si="54"/>
        <v>14149906799.999998</v>
      </c>
      <c r="CL54" s="86">
        <f t="shared" si="44"/>
        <v>6718.7499999999991</v>
      </c>
      <c r="CM54" s="69">
        <f t="shared" si="55"/>
        <v>11301842.492012778</v>
      </c>
    </row>
    <row r="55" spans="1:92" ht="15" customHeight="1">
      <c r="A55" s="1">
        <v>59</v>
      </c>
      <c r="B55" s="68">
        <v>32</v>
      </c>
      <c r="C55" s="125">
        <v>8</v>
      </c>
      <c r="D55" s="9" t="s">
        <v>364</v>
      </c>
      <c r="E55" s="9">
        <v>7486</v>
      </c>
      <c r="F55" s="88">
        <v>1443.3610000000001</v>
      </c>
      <c r="G55" s="88">
        <v>1625.778</v>
      </c>
      <c r="H55" s="285">
        <f>'(C.) Private owners, 6 estates'!AB53</f>
        <v>7473</v>
      </c>
      <c r="I55" s="285">
        <f>'(C.) Private owners, 6 estates'!AB112</f>
        <v>1441100</v>
      </c>
      <c r="J55" s="12">
        <v>8.8000000000000007</v>
      </c>
      <c r="K55" s="4">
        <f t="shared" si="0"/>
        <v>10.979741602067184</v>
      </c>
      <c r="L55" s="68">
        <v>9.1</v>
      </c>
      <c r="M55" s="285">
        <f t="shared" si="1"/>
        <v>12681680.000000002</v>
      </c>
      <c r="N55" s="285">
        <f t="shared" si="2"/>
        <v>15822905.622739019</v>
      </c>
      <c r="O55" s="285">
        <f t="shared" si="3"/>
        <v>13114010</v>
      </c>
      <c r="P55" s="121">
        <v>1754187</v>
      </c>
      <c r="Q55" s="122">
        <v>277.173</v>
      </c>
      <c r="R55" s="88"/>
      <c r="S55" s="12">
        <v>1625.4</v>
      </c>
      <c r="T55" s="12">
        <v>182.9956933677864</v>
      </c>
      <c r="U55" s="12">
        <v>297441.2</v>
      </c>
      <c r="V55" s="12">
        <v>8.8000000000000007</v>
      </c>
      <c r="W55" s="68">
        <v>9.1</v>
      </c>
      <c r="X55" s="145">
        <f t="shared" si="4"/>
        <v>4.8088563386645831</v>
      </c>
      <c r="Y55" s="4">
        <f t="shared" si="18"/>
        <v>4.9727946229372391</v>
      </c>
      <c r="Z55" s="4">
        <f t="shared" si="19"/>
        <v>-1.0272053770627609</v>
      </c>
      <c r="AA55" s="12">
        <v>14303.520000000002</v>
      </c>
      <c r="AB55" s="12">
        <v>17846.5</v>
      </c>
      <c r="AC55" s="9" t="s">
        <v>364</v>
      </c>
      <c r="AD55" s="10">
        <v>344</v>
      </c>
      <c r="AE55" s="10">
        <v>43557</v>
      </c>
      <c r="AF55" s="5">
        <f t="shared" si="45"/>
        <v>7970743.4160206718</v>
      </c>
      <c r="AG55" s="4">
        <f t="shared" si="20"/>
        <v>182.9956933677864</v>
      </c>
      <c r="AH55" s="5">
        <f t="shared" si="21"/>
        <v>478244.60496124031</v>
      </c>
      <c r="AI55" s="5">
        <f t="shared" si="22"/>
        <v>396368.7</v>
      </c>
      <c r="AJ55" s="5">
        <f t="shared" si="46"/>
        <v>1390.2459446547684</v>
      </c>
      <c r="AK55" s="5">
        <f t="shared" si="47"/>
        <v>1152.2345930232559</v>
      </c>
      <c r="AL55" s="9"/>
      <c r="AM55" s="10">
        <v>415</v>
      </c>
      <c r="AN55" s="10">
        <v>125387</v>
      </c>
      <c r="AO55" s="5">
        <f t="shared" si="48"/>
        <v>22945281.004306633</v>
      </c>
      <c r="AP55" s="4">
        <f t="shared" si="23"/>
        <v>182.9956933677864</v>
      </c>
      <c r="AQ55" s="5">
        <f t="shared" si="24"/>
        <v>1376716.8602583979</v>
      </c>
      <c r="AR55" s="5">
        <f t="shared" si="25"/>
        <v>1141021.7</v>
      </c>
      <c r="AS55" s="5">
        <f t="shared" si="26"/>
        <v>3317.3900247190309</v>
      </c>
      <c r="AT55" s="4">
        <f t="shared" si="27"/>
        <v>2749.4498795180721</v>
      </c>
      <c r="AU55" s="9"/>
      <c r="AV55" s="10">
        <v>343</v>
      </c>
      <c r="AW55" s="10">
        <v>222603</v>
      </c>
      <c r="AX55" s="10">
        <v>40736349</v>
      </c>
      <c r="AY55" s="10">
        <v>2444181</v>
      </c>
      <c r="AZ55" s="5">
        <f t="shared" si="28"/>
        <v>1958906.4000000001</v>
      </c>
      <c r="BA55" s="5">
        <f t="shared" si="29"/>
        <v>5711.0973760932948</v>
      </c>
      <c r="BB55" s="4">
        <f t="shared" si="30"/>
        <v>5711.0973760932948</v>
      </c>
      <c r="BC55" s="9"/>
      <c r="BD55" s="10">
        <v>233</v>
      </c>
      <c r="BE55" s="10">
        <v>297063</v>
      </c>
      <c r="BF55" s="5">
        <f t="shared" si="49"/>
        <v>54361249.65891473</v>
      </c>
      <c r="BG55" s="5">
        <f t="shared" si="31"/>
        <v>3261674.9795348835</v>
      </c>
      <c r="BH55" s="5">
        <f t="shared" si="32"/>
        <v>2703273.3</v>
      </c>
      <c r="BI55" s="5">
        <f t="shared" si="33"/>
        <v>13998.605062381474</v>
      </c>
      <c r="BJ55" s="4">
        <f t="shared" si="34"/>
        <v>11602.031330472102</v>
      </c>
      <c r="BK55" s="23"/>
      <c r="BL55" s="10">
        <v>119</v>
      </c>
      <c r="BM55" s="10">
        <v>329254</v>
      </c>
      <c r="BN55" s="10">
        <v>60253482</v>
      </c>
      <c r="BO55" s="5">
        <f t="shared" si="35"/>
        <v>3615208.92</v>
      </c>
      <c r="BP55" s="5">
        <f t="shared" si="36"/>
        <v>2996211.4</v>
      </c>
      <c r="BQ55" s="5">
        <f t="shared" si="37"/>
        <v>30379.906890756301</v>
      </c>
      <c r="BR55" s="4">
        <f t="shared" si="38"/>
        <v>25178.24705882353</v>
      </c>
      <c r="BS55" s="9"/>
      <c r="BT55" s="291">
        <v>45</v>
      </c>
      <c r="BU55" s="291">
        <v>381502</v>
      </c>
      <c r="BV55" s="291">
        <v>69814866</v>
      </c>
      <c r="BW55" s="5">
        <f t="shared" si="41"/>
        <v>4188891.96</v>
      </c>
      <c r="BX55" s="5">
        <f t="shared" si="42"/>
        <v>3471668.1999999997</v>
      </c>
      <c r="BY55" s="5">
        <f t="shared" si="43"/>
        <v>93086.487999999998</v>
      </c>
      <c r="BZ55" s="4">
        <f t="shared" si="39"/>
        <v>77148.182222222211</v>
      </c>
      <c r="CA55" s="22"/>
      <c r="CB55" s="69">
        <f t="shared" si="50"/>
        <v>1499</v>
      </c>
      <c r="CC55" s="96">
        <v>7486</v>
      </c>
      <c r="CD55" s="287">
        <f t="shared" si="51"/>
        <v>1399366</v>
      </c>
      <c r="CE55" s="287">
        <f t="shared" si="52"/>
        <v>933.53302201467648</v>
      </c>
      <c r="CF55" s="285">
        <f t="shared" si="13"/>
        <v>1625778</v>
      </c>
      <c r="CG55" s="297">
        <v>1625400</v>
      </c>
      <c r="CH55" s="297">
        <v>256083978</v>
      </c>
      <c r="CI55" s="287">
        <f t="shared" si="53"/>
        <v>170836.54302868579</v>
      </c>
      <c r="CJ55" s="287">
        <f t="shared" si="40"/>
        <v>15365038.68</v>
      </c>
      <c r="CK55" s="287">
        <f t="shared" si="54"/>
        <v>12314420800</v>
      </c>
      <c r="CL55" s="86">
        <f t="shared" si="44"/>
        <v>4808.7431693989074</v>
      </c>
      <c r="CM55" s="69">
        <f t="shared" si="55"/>
        <v>8215090.5937291523</v>
      </c>
    </row>
    <row r="56" spans="1:92" ht="15" customHeight="1">
      <c r="A56" s="1">
        <v>62</v>
      </c>
      <c r="B56" s="68">
        <v>2</v>
      </c>
      <c r="C56" s="125">
        <v>9</v>
      </c>
      <c r="D56" s="1" t="s">
        <v>365</v>
      </c>
      <c r="E56" s="1">
        <v>153</v>
      </c>
      <c r="F56" s="72">
        <v>198.85900000000001</v>
      </c>
      <c r="G56" s="72">
        <v>198.85900000000001</v>
      </c>
      <c r="H56" s="285">
        <f>'(C.) Private owners, 6 estates'!AB54</f>
        <v>151</v>
      </c>
      <c r="I56" s="285">
        <f>'(C.) Private owners, 6 estates'!AB113</f>
        <v>197739</v>
      </c>
      <c r="J56" s="4">
        <v>3.4</v>
      </c>
      <c r="K56" s="4">
        <f t="shared" si="0"/>
        <v>2.1600846560846558</v>
      </c>
      <c r="L56" s="68">
        <v>0.85</v>
      </c>
      <c r="M56" s="285">
        <f t="shared" si="1"/>
        <v>672312.6</v>
      </c>
      <c r="N56" s="285">
        <f t="shared" si="2"/>
        <v>427132.97980952373</v>
      </c>
      <c r="O56" s="285">
        <f t="shared" si="3"/>
        <v>168078.15</v>
      </c>
      <c r="P56" s="110">
        <v>2354887</v>
      </c>
      <c r="Q56" s="112">
        <v>973.75099999999998</v>
      </c>
      <c r="S56" s="4">
        <v>283.5</v>
      </c>
      <c r="T56" s="4">
        <v>36.001410934744264</v>
      </c>
      <c r="U56" s="4">
        <v>10206.4</v>
      </c>
      <c r="V56" s="4">
        <v>3.4</v>
      </c>
      <c r="W56" s="68">
        <v>0.85</v>
      </c>
      <c r="X56" s="145">
        <f t="shared" si="4"/>
        <v>9.4440743063176065</v>
      </c>
      <c r="Y56" s="4">
        <f t="shared" si="18"/>
        <v>2.3610185765794016</v>
      </c>
      <c r="Z56" s="4">
        <f t="shared" si="19"/>
        <v>-3.6389814234205984</v>
      </c>
      <c r="AA56" s="4">
        <v>963.9</v>
      </c>
      <c r="AB56" s="4">
        <v>612.4</v>
      </c>
      <c r="AC56" s="1" t="s">
        <v>365</v>
      </c>
      <c r="AD56" s="5">
        <v>17</v>
      </c>
      <c r="AE56" s="5">
        <v>11283</v>
      </c>
      <c r="AF56" s="5">
        <f t="shared" si="45"/>
        <v>406203.91957671952</v>
      </c>
      <c r="AG56" s="4">
        <f t="shared" si="20"/>
        <v>36.001410934744264</v>
      </c>
      <c r="AH56" s="5">
        <f t="shared" si="21"/>
        <v>24372.235174603171</v>
      </c>
      <c r="AI56" s="5">
        <f t="shared" si="22"/>
        <v>9590.5499999999993</v>
      </c>
      <c r="AJ56" s="5">
        <f t="shared" si="46"/>
        <v>1433.6608926237159</v>
      </c>
      <c r="AK56" s="5">
        <f t="shared" si="47"/>
        <v>564.15</v>
      </c>
      <c r="AL56" s="22"/>
      <c r="AM56" s="5">
        <v>12</v>
      </c>
      <c r="AN56" s="5">
        <v>17993</v>
      </c>
      <c r="AO56" s="5">
        <f t="shared" si="48"/>
        <v>647773.3869488535</v>
      </c>
      <c r="AP56" s="4">
        <f t="shared" si="23"/>
        <v>36.001410934744264</v>
      </c>
      <c r="AQ56" s="5">
        <f t="shared" si="24"/>
        <v>38866.403216931205</v>
      </c>
      <c r="AR56" s="5">
        <f t="shared" si="25"/>
        <v>15294.05</v>
      </c>
      <c r="AS56" s="5">
        <f t="shared" si="26"/>
        <v>3238.8669347442669</v>
      </c>
      <c r="AT56" s="4">
        <f t="shared" si="27"/>
        <v>1274.5041666666666</v>
      </c>
      <c r="AU56" s="22"/>
      <c r="AV56" s="5">
        <v>14</v>
      </c>
      <c r="AW56" s="5">
        <v>49467</v>
      </c>
      <c r="AX56" s="5">
        <v>1780812</v>
      </c>
      <c r="AY56" s="5">
        <v>106849</v>
      </c>
      <c r="AZ56" s="5">
        <f t="shared" si="28"/>
        <v>168187.8</v>
      </c>
      <c r="BA56" s="5">
        <f t="shared" si="29"/>
        <v>12013.414285714285</v>
      </c>
      <c r="BB56" s="4">
        <f t="shared" si="30"/>
        <v>12013.414285714285</v>
      </c>
      <c r="BC56" s="22"/>
      <c r="BD56" s="5">
        <v>5</v>
      </c>
      <c r="BE56" s="5">
        <v>34213</v>
      </c>
      <c r="BF56" s="5">
        <f t="shared" si="49"/>
        <v>1231716.2723104055</v>
      </c>
      <c r="BG56" s="5">
        <f t="shared" si="31"/>
        <v>73902.976338624328</v>
      </c>
      <c r="BH56" s="5">
        <f t="shared" si="32"/>
        <v>29081.05</v>
      </c>
      <c r="BI56" s="5">
        <f t="shared" si="33"/>
        <v>14780.595267724866</v>
      </c>
      <c r="BJ56" s="4">
        <f t="shared" si="34"/>
        <v>5816.21</v>
      </c>
      <c r="BK56" s="23"/>
      <c r="BL56" s="5">
        <v>3</v>
      </c>
      <c r="BM56" s="5">
        <v>38705</v>
      </c>
      <c r="BN56" s="5">
        <v>1393380</v>
      </c>
      <c r="BO56" s="5">
        <f t="shared" si="35"/>
        <v>83602.8</v>
      </c>
      <c r="BP56" s="5">
        <f t="shared" si="36"/>
        <v>32899.25</v>
      </c>
      <c r="BQ56" s="5">
        <f t="shared" si="37"/>
        <v>27867.600000000002</v>
      </c>
      <c r="BR56" s="4">
        <f t="shared" si="38"/>
        <v>10966.416666666666</v>
      </c>
      <c r="BS56" s="22"/>
      <c r="BT56" s="290">
        <v>1</v>
      </c>
      <c r="BU56" s="290">
        <v>79459</v>
      </c>
      <c r="BV56" s="290">
        <v>2860524</v>
      </c>
      <c r="BW56" s="5">
        <f t="shared" si="41"/>
        <v>171631.44</v>
      </c>
      <c r="BX56" s="5">
        <f t="shared" si="42"/>
        <v>67540.149999999994</v>
      </c>
      <c r="BY56" s="5">
        <f t="shared" si="43"/>
        <v>171631.44</v>
      </c>
      <c r="BZ56" s="4">
        <f t="shared" si="39"/>
        <v>67540.149999999994</v>
      </c>
      <c r="CA56" s="22"/>
      <c r="CB56" s="69">
        <f t="shared" si="50"/>
        <v>52</v>
      </c>
      <c r="CC56" s="95">
        <v>153</v>
      </c>
      <c r="CD56" s="287">
        <f t="shared" si="51"/>
        <v>231120</v>
      </c>
      <c r="CE56" s="287">
        <f t="shared" si="52"/>
        <v>4444.6153846153848</v>
      </c>
      <c r="CF56" s="285">
        <f t="shared" si="13"/>
        <v>198859</v>
      </c>
      <c r="CG56" s="287">
        <v>283500</v>
      </c>
      <c r="CH56" s="287">
        <v>8320320</v>
      </c>
      <c r="CI56" s="287">
        <f t="shared" si="53"/>
        <v>160006.15384615384</v>
      </c>
      <c r="CJ56" s="287">
        <f t="shared" si="40"/>
        <v>499219.19999999995</v>
      </c>
      <c r="CK56" s="287">
        <f t="shared" si="54"/>
        <v>785808000</v>
      </c>
      <c r="CL56" s="86">
        <f t="shared" si="44"/>
        <v>9444.4444444444453</v>
      </c>
      <c r="CM56" s="69">
        <f t="shared" si="55"/>
        <v>15111692.307692308</v>
      </c>
    </row>
    <row r="57" spans="1:92" ht="15" customHeight="1">
      <c r="A57" s="1">
        <v>63</v>
      </c>
      <c r="B57" s="68">
        <v>3</v>
      </c>
      <c r="C57" s="125">
        <v>9</v>
      </c>
      <c r="D57" s="1" t="s">
        <v>629</v>
      </c>
      <c r="E57" s="1">
        <v>5107</v>
      </c>
      <c r="F57" s="72">
        <v>1423.173</v>
      </c>
      <c r="G57" s="72">
        <v>1656.1089999999999</v>
      </c>
      <c r="H57" s="285">
        <f>'(C.) Private owners, 6 estates'!AB55</f>
        <v>4797</v>
      </c>
      <c r="I57" s="285">
        <f>'(C.) Private owners, 6 estates'!AB114</f>
        <v>1330101</v>
      </c>
      <c r="J57" s="4">
        <v>8.1</v>
      </c>
      <c r="K57" s="4">
        <f t="shared" si="0"/>
        <v>9.0001488130388569</v>
      </c>
      <c r="L57" s="68">
        <v>8.65</v>
      </c>
      <c r="M57" s="285">
        <f t="shared" si="1"/>
        <v>10773818.1</v>
      </c>
      <c r="N57" s="285">
        <f t="shared" si="2"/>
        <v>11971106.936371796</v>
      </c>
      <c r="O57" s="285">
        <f t="shared" si="3"/>
        <v>11505373.65</v>
      </c>
      <c r="P57" s="110">
        <v>1864023</v>
      </c>
      <c r="Q57" s="112">
        <v>314.69200000000001</v>
      </c>
      <c r="S57" s="4">
        <v>1693.4</v>
      </c>
      <c r="T57" s="4">
        <v>150.00248021731429</v>
      </c>
      <c r="U57" s="4">
        <v>254014.2</v>
      </c>
      <c r="V57" s="4">
        <v>8.1</v>
      </c>
      <c r="W57" s="68">
        <v>8.65</v>
      </c>
      <c r="X57" s="145">
        <f t="shared" si="4"/>
        <v>5.399910713653016</v>
      </c>
      <c r="Y57" s="4">
        <f t="shared" si="18"/>
        <v>5.7665713176664921</v>
      </c>
      <c r="Z57" s="4">
        <f t="shared" si="19"/>
        <v>-0.23342868233350789</v>
      </c>
      <c r="AA57" s="4">
        <v>13716.54</v>
      </c>
      <c r="AB57" s="4">
        <v>15240.9</v>
      </c>
      <c r="AC57" s="1" t="s">
        <v>629</v>
      </c>
      <c r="AD57" s="5">
        <v>253</v>
      </c>
      <c r="AE57" s="5">
        <v>40545</v>
      </c>
      <c r="AF57" s="5">
        <f t="shared" si="45"/>
        <v>6081850.5604110081</v>
      </c>
      <c r="AG57" s="4">
        <f t="shared" si="20"/>
        <v>150.00248021731429</v>
      </c>
      <c r="AH57" s="5">
        <f t="shared" si="21"/>
        <v>364911.03362466046</v>
      </c>
      <c r="AI57" s="5">
        <f t="shared" si="22"/>
        <v>350714.25</v>
      </c>
      <c r="AJ57" s="5">
        <f t="shared" si="46"/>
        <v>1442.3361012832429</v>
      </c>
      <c r="AK57" s="5">
        <f t="shared" si="47"/>
        <v>1386.2223320158103</v>
      </c>
      <c r="AL57" s="22"/>
      <c r="AM57" s="5">
        <v>404</v>
      </c>
      <c r="AN57" s="5">
        <v>143175</v>
      </c>
      <c r="AO57" s="5">
        <f t="shared" si="48"/>
        <v>21476605.105113972</v>
      </c>
      <c r="AP57" s="4">
        <f t="shared" si="23"/>
        <v>150.00248021731429</v>
      </c>
      <c r="AQ57" s="5">
        <f t="shared" si="24"/>
        <v>1288596.3063068383</v>
      </c>
      <c r="AR57" s="5">
        <f t="shared" si="25"/>
        <v>1238463.75</v>
      </c>
      <c r="AS57" s="5">
        <f t="shared" si="26"/>
        <v>3189.594817591184</v>
      </c>
      <c r="AT57" s="4">
        <f t="shared" si="27"/>
        <v>3065.5043316831684</v>
      </c>
      <c r="AU57" s="22"/>
      <c r="AV57" s="5">
        <v>244</v>
      </c>
      <c r="AW57" s="5">
        <v>191864</v>
      </c>
      <c r="AX57" s="5">
        <v>28779600</v>
      </c>
      <c r="AY57" s="5">
        <v>1726776</v>
      </c>
      <c r="AZ57" s="5">
        <f t="shared" si="28"/>
        <v>1554098.4</v>
      </c>
      <c r="BA57" s="5">
        <f t="shared" si="29"/>
        <v>6369.2557377049179</v>
      </c>
      <c r="BB57" s="4">
        <f t="shared" si="30"/>
        <v>6369.2557377049179</v>
      </c>
      <c r="BC57" s="22"/>
      <c r="BD57" s="5">
        <v>161</v>
      </c>
      <c r="BE57" s="5">
        <v>247877</v>
      </c>
      <c r="BF57" s="5">
        <f t="shared" si="49"/>
        <v>37182164.788827211</v>
      </c>
      <c r="BG57" s="5">
        <f t="shared" si="31"/>
        <v>2230929.8873296324</v>
      </c>
      <c r="BH57" s="5">
        <f t="shared" si="32"/>
        <v>2144136.0500000003</v>
      </c>
      <c r="BI57" s="5">
        <f t="shared" si="33"/>
        <v>13856.707374718213</v>
      </c>
      <c r="BJ57" s="4">
        <f t="shared" si="34"/>
        <v>13317.615217391307</v>
      </c>
      <c r="BK57" s="23"/>
      <c r="BL57" s="5">
        <v>86</v>
      </c>
      <c r="BM57" s="5">
        <v>286500</v>
      </c>
      <c r="BN57" s="5">
        <v>42975000</v>
      </c>
      <c r="BO57" s="5">
        <f t="shared" si="35"/>
        <v>2578500</v>
      </c>
      <c r="BP57" s="5">
        <f t="shared" si="36"/>
        <v>2478225</v>
      </c>
      <c r="BQ57" s="5">
        <f t="shared" si="37"/>
        <v>29982.558139534885</v>
      </c>
      <c r="BR57" s="4">
        <f t="shared" si="38"/>
        <v>28816.569767441859</v>
      </c>
      <c r="BS57" s="22"/>
      <c r="BT57" s="290">
        <v>34</v>
      </c>
      <c r="BU57" s="290">
        <v>365900</v>
      </c>
      <c r="BV57" s="290">
        <v>54885000</v>
      </c>
      <c r="BW57" s="5">
        <f t="shared" si="41"/>
        <v>3293100</v>
      </c>
      <c r="BX57" s="5">
        <f t="shared" si="42"/>
        <v>3165035</v>
      </c>
      <c r="BY57" s="5">
        <f t="shared" si="43"/>
        <v>96855.882352941175</v>
      </c>
      <c r="BZ57" s="4">
        <f t="shared" si="39"/>
        <v>93089.26470588235</v>
      </c>
      <c r="CA57" s="22"/>
      <c r="CB57" s="69">
        <f t="shared" si="50"/>
        <v>1182</v>
      </c>
      <c r="CC57" s="95">
        <v>5107</v>
      </c>
      <c r="CD57" s="287">
        <f t="shared" si="51"/>
        <v>1275861</v>
      </c>
      <c r="CE57" s="287">
        <f t="shared" si="52"/>
        <v>1079.4086294416243</v>
      </c>
      <c r="CF57" s="285">
        <f t="shared" si="13"/>
        <v>1656109</v>
      </c>
      <c r="CG57" s="287">
        <v>1693400</v>
      </c>
      <c r="CH57" s="287">
        <v>191379150</v>
      </c>
      <c r="CI57" s="287">
        <f t="shared" si="53"/>
        <v>161911.29441624365</v>
      </c>
      <c r="CJ57" s="287">
        <f t="shared" si="40"/>
        <v>11482749</v>
      </c>
      <c r="CK57" s="287">
        <f t="shared" si="54"/>
        <v>10334474100</v>
      </c>
      <c r="CL57" s="86">
        <f t="shared" si="44"/>
        <v>5400</v>
      </c>
      <c r="CM57" s="69">
        <f t="shared" si="55"/>
        <v>8743209.8984771576</v>
      </c>
    </row>
    <row r="58" spans="1:92" ht="15" customHeight="1">
      <c r="A58" s="1">
        <v>64</v>
      </c>
      <c r="B58" s="68">
        <v>12</v>
      </c>
      <c r="C58" s="125">
        <v>9</v>
      </c>
      <c r="D58" s="1" t="s">
        <v>257</v>
      </c>
      <c r="E58" s="1">
        <v>7952</v>
      </c>
      <c r="F58" s="72">
        <v>1888.24</v>
      </c>
      <c r="G58" s="72">
        <v>2318.0529999999999</v>
      </c>
      <c r="H58" s="285">
        <f>'(C.) Private owners, 6 estates'!AB56</f>
        <v>7826</v>
      </c>
      <c r="I58" s="285">
        <f>'(C.) Private owners, 6 estates'!AB115</f>
        <v>1867505</v>
      </c>
      <c r="J58" s="4">
        <v>4.2</v>
      </c>
      <c r="K58" s="4">
        <f t="shared" si="0"/>
        <v>5.0399632113431689</v>
      </c>
      <c r="L58" s="68">
        <v>4.2</v>
      </c>
      <c r="M58" s="285">
        <f t="shared" si="1"/>
        <v>7843521</v>
      </c>
      <c r="N58" s="285">
        <f t="shared" si="2"/>
        <v>9412156.496999424</v>
      </c>
      <c r="O58" s="285">
        <f t="shared" si="3"/>
        <v>7843521</v>
      </c>
      <c r="P58" s="110">
        <v>9847439</v>
      </c>
      <c r="Q58" s="112">
        <v>1909.086</v>
      </c>
      <c r="S58" s="4">
        <v>2609.5</v>
      </c>
      <c r="T58" s="4">
        <v>83.999386855719479</v>
      </c>
      <c r="U58" s="4">
        <v>219196.4</v>
      </c>
      <c r="V58" s="4">
        <v>4.2</v>
      </c>
      <c r="W58" s="68">
        <v>4.2</v>
      </c>
      <c r="X58" s="145">
        <f t="shared" si="4"/>
        <v>5.0000364969497681</v>
      </c>
      <c r="Y58" s="4">
        <f t="shared" si="18"/>
        <v>5.0000364969497681</v>
      </c>
      <c r="Z58" s="4">
        <f t="shared" si="19"/>
        <v>-0.99996350305023185</v>
      </c>
      <c r="AA58" s="4">
        <v>10959.9</v>
      </c>
      <c r="AB58" s="4">
        <v>13151.8</v>
      </c>
      <c r="AC58" s="1" t="s">
        <v>257</v>
      </c>
      <c r="AD58" s="5">
        <v>2537</v>
      </c>
      <c r="AE58" s="5">
        <v>553440</v>
      </c>
      <c r="AF58" s="5">
        <f t="shared" si="45"/>
        <v>46488620.66142939</v>
      </c>
      <c r="AG58" s="4">
        <f t="shared" si="20"/>
        <v>83.999386855719479</v>
      </c>
      <c r="AH58" s="5">
        <f t="shared" si="21"/>
        <v>2789317.2396857631</v>
      </c>
      <c r="AI58" s="5">
        <f t="shared" si="22"/>
        <v>2324448</v>
      </c>
      <c r="AJ58" s="5">
        <f t="shared" si="46"/>
        <v>1099.4549624303363</v>
      </c>
      <c r="AK58" s="5">
        <f t="shared" si="47"/>
        <v>916.21915648403626</v>
      </c>
      <c r="AL58" s="22"/>
      <c r="AM58" s="5">
        <v>883</v>
      </c>
      <c r="AN58" s="5">
        <v>448990</v>
      </c>
      <c r="AO58" s="5">
        <f t="shared" si="48"/>
        <v>37714884.704349488</v>
      </c>
      <c r="AP58" s="4">
        <f t="shared" si="23"/>
        <v>83.999386855719479</v>
      </c>
      <c r="AQ58" s="5">
        <f t="shared" si="24"/>
        <v>2262893.0822609691</v>
      </c>
      <c r="AR58" s="5">
        <f t="shared" si="25"/>
        <v>1885758</v>
      </c>
      <c r="AS58" s="5">
        <f t="shared" si="26"/>
        <v>2562.7328224926036</v>
      </c>
      <c r="AT58" s="4">
        <f t="shared" si="27"/>
        <v>2135.6262740656853</v>
      </c>
      <c r="AU58" s="22"/>
      <c r="AV58" s="5">
        <v>191</v>
      </c>
      <c r="AW58" s="5">
        <v>261558</v>
      </c>
      <c r="AX58" s="5">
        <v>21970872</v>
      </c>
      <c r="AY58" s="5">
        <v>1318252</v>
      </c>
      <c r="AZ58" s="5">
        <f t="shared" si="28"/>
        <v>1098543.6000000001</v>
      </c>
      <c r="BA58" s="5">
        <f t="shared" si="29"/>
        <v>5751.5371727748698</v>
      </c>
      <c r="BB58" s="4">
        <f t="shared" si="30"/>
        <v>5751.5371727748698</v>
      </c>
      <c r="BC58" s="22"/>
      <c r="BD58" s="5">
        <v>73</v>
      </c>
      <c r="BE58" s="5">
        <v>202223</v>
      </c>
      <c r="BF58" s="5">
        <f t="shared" si="49"/>
        <v>16986608.008124162</v>
      </c>
      <c r="BG58" s="5">
        <f t="shared" si="31"/>
        <v>1019196.4804874497</v>
      </c>
      <c r="BH58" s="5">
        <f t="shared" si="32"/>
        <v>849336.60000000009</v>
      </c>
      <c r="BI58" s="5">
        <f t="shared" si="33"/>
        <v>13961.595623115749</v>
      </c>
      <c r="BJ58" s="4">
        <f t="shared" si="34"/>
        <v>11634.747945205481</v>
      </c>
      <c r="BK58" s="23"/>
      <c r="BL58" s="5">
        <v>27</v>
      </c>
      <c r="BM58" s="5">
        <v>149058</v>
      </c>
      <c r="BN58" s="5">
        <v>12520872</v>
      </c>
      <c r="BO58" s="5">
        <f t="shared" si="35"/>
        <v>751252.32</v>
      </c>
      <c r="BP58" s="5">
        <f t="shared" si="36"/>
        <v>626043.6</v>
      </c>
      <c r="BQ58" s="5">
        <f t="shared" si="37"/>
        <v>27824.16</v>
      </c>
      <c r="BR58" s="4">
        <f t="shared" si="38"/>
        <v>23186.799999999999</v>
      </c>
      <c r="BS58" s="22"/>
      <c r="BT58" s="290">
        <v>4</v>
      </c>
      <c r="BU58" s="290">
        <v>58684</v>
      </c>
      <c r="BV58" s="290">
        <v>4929456</v>
      </c>
      <c r="BW58" s="5">
        <f t="shared" si="41"/>
        <v>295767.36</v>
      </c>
      <c r="BX58" s="5">
        <f t="shared" si="42"/>
        <v>246472.80000000002</v>
      </c>
      <c r="BY58" s="5">
        <f t="shared" si="43"/>
        <v>73941.84</v>
      </c>
      <c r="BZ58" s="4">
        <f t="shared" si="39"/>
        <v>61618.200000000004</v>
      </c>
      <c r="CA58" s="22"/>
      <c r="CB58" s="69">
        <f t="shared" si="50"/>
        <v>3715</v>
      </c>
      <c r="CC58" s="95">
        <v>7952</v>
      </c>
      <c r="CD58" s="287">
        <f t="shared" si="51"/>
        <v>1673953</v>
      </c>
      <c r="CE58" s="287">
        <f t="shared" si="52"/>
        <v>450.593001345895</v>
      </c>
      <c r="CF58" s="285">
        <f t="shared" si="13"/>
        <v>2318053</v>
      </c>
      <c r="CG58" s="287">
        <v>2609500</v>
      </c>
      <c r="CH58" s="287">
        <v>140612052</v>
      </c>
      <c r="CI58" s="287">
        <f t="shared" si="53"/>
        <v>37849.812113055181</v>
      </c>
      <c r="CJ58" s="287">
        <f t="shared" si="40"/>
        <v>8436723.1199999992</v>
      </c>
      <c r="CK58" s="287">
        <f t="shared" si="54"/>
        <v>7030602600.000001</v>
      </c>
      <c r="CL58" s="86">
        <f t="shared" si="44"/>
        <v>5000.0000000000009</v>
      </c>
      <c r="CM58" s="69">
        <f t="shared" si="55"/>
        <v>1892490.6056527593</v>
      </c>
    </row>
    <row r="59" spans="1:92" ht="15" customHeight="1">
      <c r="A59" s="1">
        <v>65</v>
      </c>
      <c r="B59" s="68">
        <v>13</v>
      </c>
      <c r="C59" s="125">
        <v>9</v>
      </c>
      <c r="D59" s="1" t="s">
        <v>101</v>
      </c>
      <c r="E59" s="1">
        <v>7864</v>
      </c>
      <c r="F59" s="72">
        <v>2131.0250000000001</v>
      </c>
      <c r="G59" s="72">
        <v>2809.1590000000001</v>
      </c>
      <c r="H59" s="285">
        <f>'(C.) Private owners, 6 estates'!AB57</f>
        <v>7014</v>
      </c>
      <c r="I59" s="285">
        <f>'(C.) Private owners, 6 estates'!AB116</f>
        <v>1976155</v>
      </c>
      <c r="J59" s="4">
        <v>6.3</v>
      </c>
      <c r="K59" s="4">
        <f t="shared" si="0"/>
        <v>9.4798689864055774</v>
      </c>
      <c r="L59" s="68">
        <v>6.45</v>
      </c>
      <c r="M59" s="285">
        <f t="shared" si="1"/>
        <v>12449776.5</v>
      </c>
      <c r="N59" s="285">
        <f t="shared" si="2"/>
        <v>18733690.496830314</v>
      </c>
      <c r="O59" s="285">
        <f t="shared" si="3"/>
        <v>12746199.75</v>
      </c>
      <c r="P59" s="110">
        <v>2531076</v>
      </c>
      <c r="Q59" s="112">
        <v>230.78399999999999</v>
      </c>
      <c r="S59" s="4">
        <v>2839.4</v>
      </c>
      <c r="T59" s="4">
        <v>157.99781644009298</v>
      </c>
      <c r="U59" s="4">
        <v>448619</v>
      </c>
      <c r="V59" s="423">
        <v>6.3</v>
      </c>
      <c r="W59" s="424">
        <v>6.45</v>
      </c>
      <c r="X59" s="145">
        <f t="shared" si="4"/>
        <v>3.987396877974406</v>
      </c>
      <c r="Y59" s="4">
        <f t="shared" si="18"/>
        <v>4.0823348988785586</v>
      </c>
      <c r="Z59" s="4">
        <f t="shared" si="19"/>
        <v>-1.9176651011214414</v>
      </c>
      <c r="AA59" s="4">
        <v>17888.22</v>
      </c>
      <c r="AB59" s="4">
        <v>26917.1</v>
      </c>
      <c r="AC59" s="1" t="s">
        <v>101</v>
      </c>
      <c r="AD59" s="5">
        <v>760</v>
      </c>
      <c r="AE59" s="5">
        <v>118462</v>
      </c>
      <c r="AF59" s="5">
        <f t="shared" si="45"/>
        <v>18716737.331126295</v>
      </c>
      <c r="AG59" s="4">
        <f t="shared" si="20"/>
        <v>157.99781644009298</v>
      </c>
      <c r="AH59" s="5">
        <f t="shared" si="21"/>
        <v>1123004.2398675776</v>
      </c>
      <c r="AI59" s="5">
        <f t="shared" si="22"/>
        <v>764079.9</v>
      </c>
      <c r="AJ59" s="5">
        <f t="shared" si="46"/>
        <v>1477.6371577204968</v>
      </c>
      <c r="AK59" s="5">
        <f t="shared" si="47"/>
        <v>1005.3682894736843</v>
      </c>
      <c r="AL59" s="22"/>
      <c r="AM59" s="5">
        <v>966</v>
      </c>
      <c r="AN59" s="5">
        <v>326337</v>
      </c>
      <c r="AO59" s="5">
        <f t="shared" si="48"/>
        <v>51560533.42361062</v>
      </c>
      <c r="AP59" s="4">
        <f t="shared" si="23"/>
        <v>157.99781644009298</v>
      </c>
      <c r="AQ59" s="5">
        <f t="shared" si="24"/>
        <v>3093632.0054166373</v>
      </c>
      <c r="AR59" s="5">
        <f t="shared" si="25"/>
        <v>2104873.65</v>
      </c>
      <c r="AS59" s="5">
        <f t="shared" si="26"/>
        <v>3202.5176039509702</v>
      </c>
      <c r="AT59" s="4">
        <f t="shared" si="27"/>
        <v>2178.9582298136643</v>
      </c>
      <c r="AU59" s="22"/>
      <c r="AV59" s="5">
        <v>454</v>
      </c>
      <c r="AW59" s="5">
        <v>338194</v>
      </c>
      <c r="AX59" s="5">
        <v>53434652</v>
      </c>
      <c r="AY59" s="5">
        <v>3206079</v>
      </c>
      <c r="AZ59" s="5">
        <f t="shared" si="28"/>
        <v>2130622.1999999997</v>
      </c>
      <c r="BA59" s="5">
        <f t="shared" si="29"/>
        <v>4693.0004405286336</v>
      </c>
      <c r="BB59" s="4">
        <f t="shared" si="30"/>
        <v>4693.0004405286336</v>
      </c>
      <c r="BC59" s="22"/>
      <c r="BD59" s="5">
        <v>262</v>
      </c>
      <c r="BE59" s="5">
        <v>368998</v>
      </c>
      <c r="BF59" s="5">
        <f t="shared" si="49"/>
        <v>58300878.27076143</v>
      </c>
      <c r="BG59" s="5">
        <f t="shared" si="31"/>
        <v>3498052.6962456857</v>
      </c>
      <c r="BH59" s="5">
        <f t="shared" si="32"/>
        <v>2380037.1</v>
      </c>
      <c r="BI59" s="5">
        <f t="shared" si="33"/>
        <v>13351.346168876664</v>
      </c>
      <c r="BJ59" s="4">
        <f t="shared" si="34"/>
        <v>9084.1110687022901</v>
      </c>
      <c r="BK59" s="23"/>
      <c r="BL59" s="5">
        <v>126</v>
      </c>
      <c r="BM59" s="5">
        <v>362367</v>
      </c>
      <c r="BN59" s="5">
        <v>57253986</v>
      </c>
      <c r="BO59" s="5">
        <f t="shared" si="35"/>
        <v>3435239.1599999997</v>
      </c>
      <c r="BP59" s="5">
        <f t="shared" si="36"/>
        <v>2337267.15</v>
      </c>
      <c r="BQ59" s="5">
        <f t="shared" si="37"/>
        <v>27263.802857142855</v>
      </c>
      <c r="BR59" s="4">
        <f t="shared" si="38"/>
        <v>18549.739285714284</v>
      </c>
      <c r="BS59" s="22"/>
      <c r="BT59" s="290">
        <v>39</v>
      </c>
      <c r="BU59" s="290">
        <v>412607</v>
      </c>
      <c r="BV59" s="290">
        <v>65191906</v>
      </c>
      <c r="BW59" s="5">
        <f t="shared" si="41"/>
        <v>3911514.36</v>
      </c>
      <c r="BX59" s="5">
        <f t="shared" si="42"/>
        <v>2661315.15</v>
      </c>
      <c r="BY59" s="5">
        <f t="shared" si="43"/>
        <v>100295.23999999999</v>
      </c>
      <c r="BZ59" s="4">
        <f t="shared" si="39"/>
        <v>68238.849999999991</v>
      </c>
      <c r="CA59" s="22"/>
      <c r="CB59" s="69">
        <f t="shared" si="50"/>
        <v>2607</v>
      </c>
      <c r="CC59" s="95">
        <v>7864</v>
      </c>
      <c r="CD59" s="287">
        <f t="shared" si="51"/>
        <v>1926965</v>
      </c>
      <c r="CE59" s="287">
        <f t="shared" si="52"/>
        <v>739.15036440352901</v>
      </c>
      <c r="CF59" s="285">
        <f t="shared" si="13"/>
        <v>2809159</v>
      </c>
      <c r="CG59" s="287">
        <v>2839400</v>
      </c>
      <c r="CH59" s="287">
        <v>304460470</v>
      </c>
      <c r="CI59" s="287">
        <f t="shared" si="53"/>
        <v>116785.75757575757</v>
      </c>
      <c r="CJ59" s="287">
        <f t="shared" si="40"/>
        <v>18267628.199999999</v>
      </c>
      <c r="CK59" s="287">
        <f t="shared" si="54"/>
        <v>12139879500</v>
      </c>
      <c r="CL59" s="86">
        <f t="shared" si="44"/>
        <v>3987.3417721518986</v>
      </c>
      <c r="CM59" s="69">
        <f t="shared" si="55"/>
        <v>4656647.2957422324</v>
      </c>
    </row>
    <row r="60" spans="1:92" ht="15" customHeight="1">
      <c r="A60" s="1">
        <v>66</v>
      </c>
      <c r="B60" s="68">
        <v>41</v>
      </c>
      <c r="C60" s="125">
        <v>9</v>
      </c>
      <c r="D60" s="1" t="s">
        <v>1096</v>
      </c>
      <c r="E60" s="1">
        <v>21845</v>
      </c>
      <c r="F60" s="72">
        <v>2492.4499999999998</v>
      </c>
      <c r="G60" s="72">
        <v>2765.971</v>
      </c>
      <c r="H60" s="285">
        <f>'(C.) Private owners, 6 estates'!AB58</f>
        <v>14307</v>
      </c>
      <c r="I60" s="285">
        <f>'(C.) Private owners, 6 estates'!AB117</f>
        <v>2428118</v>
      </c>
      <c r="J60" s="4">
        <v>6.1</v>
      </c>
      <c r="K60" s="4">
        <f t="shared" si="0"/>
        <v>7.6198993104289974</v>
      </c>
      <c r="L60" s="68">
        <v>5.85</v>
      </c>
      <c r="M60" s="285">
        <f t="shared" si="1"/>
        <v>14811519.799999999</v>
      </c>
      <c r="N60" s="285">
        <f t="shared" si="2"/>
        <v>18502014.673840236</v>
      </c>
      <c r="O60" s="285">
        <f t="shared" si="3"/>
        <v>14204490.299999999</v>
      </c>
      <c r="P60" s="110">
        <v>1957532</v>
      </c>
      <c r="Q60" s="112">
        <v>535.53099999999995</v>
      </c>
      <c r="S60" s="4">
        <v>3277.4</v>
      </c>
      <c r="T60" s="4">
        <v>126.9983218404833</v>
      </c>
      <c r="U60" s="4">
        <v>416224.3</v>
      </c>
      <c r="V60" s="425">
        <v>6.1</v>
      </c>
      <c r="W60" s="426">
        <v>5.85</v>
      </c>
      <c r="X60" s="145">
        <f t="shared" si="4"/>
        <v>4.80321307525774</v>
      </c>
      <c r="Y60" s="4">
        <f t="shared" si="18"/>
        <v>4.6063600803701279</v>
      </c>
      <c r="Z60" s="4">
        <f t="shared" si="19"/>
        <v>-1.3936399196298721</v>
      </c>
      <c r="AA60" s="4">
        <v>19992.14</v>
      </c>
      <c r="AB60" s="4">
        <v>24973.5</v>
      </c>
      <c r="AC60" s="1" t="s">
        <v>1096</v>
      </c>
      <c r="AD60" s="5">
        <v>786</v>
      </c>
      <c r="AE60" s="5">
        <v>149894</v>
      </c>
      <c r="AF60" s="5">
        <f t="shared" si="45"/>
        <v>19036286.453957405</v>
      </c>
      <c r="AG60" s="4">
        <f t="shared" si="20"/>
        <v>126.99832184048331</v>
      </c>
      <c r="AH60" s="5">
        <f t="shared" si="21"/>
        <v>1142177.1872374443</v>
      </c>
      <c r="AI60" s="5">
        <f t="shared" si="22"/>
        <v>876879.89999999991</v>
      </c>
      <c r="AJ60" s="5">
        <f t="shared" si="46"/>
        <v>1453.1516377066721</v>
      </c>
      <c r="AK60" s="5">
        <f t="shared" si="47"/>
        <v>1115.6232824427479</v>
      </c>
      <c r="AL60" s="22"/>
      <c r="AM60" s="5">
        <v>710</v>
      </c>
      <c r="AN60" s="5">
        <v>293081</v>
      </c>
      <c r="AO60" s="5">
        <f t="shared" si="48"/>
        <v>37220795.163330689</v>
      </c>
      <c r="AP60" s="4">
        <f t="shared" si="23"/>
        <v>126.99832184048331</v>
      </c>
      <c r="AQ60" s="5">
        <f t="shared" si="24"/>
        <v>2233247.709799841</v>
      </c>
      <c r="AR60" s="5">
        <f t="shared" si="25"/>
        <v>1714523.8499999999</v>
      </c>
      <c r="AS60" s="5">
        <f t="shared" si="26"/>
        <v>3145.4193095772407</v>
      </c>
      <c r="AT60" s="4">
        <f t="shared" si="27"/>
        <v>2414.8223239436616</v>
      </c>
      <c r="AU60" s="22"/>
      <c r="AV60" s="5">
        <v>327</v>
      </c>
      <c r="AW60" s="5">
        <v>305607</v>
      </c>
      <c r="AX60" s="5">
        <v>38812089</v>
      </c>
      <c r="AY60" s="5">
        <v>2328725</v>
      </c>
      <c r="AZ60" s="5">
        <f t="shared" si="28"/>
        <v>1864202.7</v>
      </c>
      <c r="BA60" s="5">
        <f t="shared" si="29"/>
        <v>5700.9256880733947</v>
      </c>
      <c r="BB60" s="4">
        <f t="shared" si="30"/>
        <v>5700.9256880733947</v>
      </c>
      <c r="BC60" s="22"/>
      <c r="BD60" s="5">
        <v>203</v>
      </c>
      <c r="BE60" s="5">
        <v>363890</v>
      </c>
      <c r="BF60" s="5">
        <f t="shared" si="49"/>
        <v>46213419.334533468</v>
      </c>
      <c r="BG60" s="5">
        <f t="shared" si="31"/>
        <v>2772805.1600720081</v>
      </c>
      <c r="BH60" s="5">
        <f t="shared" si="32"/>
        <v>2128756.5</v>
      </c>
      <c r="BI60" s="5">
        <f t="shared" si="33"/>
        <v>13659.138719566543</v>
      </c>
      <c r="BJ60" s="4">
        <f t="shared" si="34"/>
        <v>10486.485221674877</v>
      </c>
      <c r="BK60" s="23"/>
      <c r="BL60" s="5">
        <v>108</v>
      </c>
      <c r="BM60" s="5">
        <v>403599</v>
      </c>
      <c r="BN60" s="5">
        <v>51257073</v>
      </c>
      <c r="BO60" s="5">
        <f t="shared" si="35"/>
        <v>3075424.38</v>
      </c>
      <c r="BP60" s="5">
        <f t="shared" si="36"/>
        <v>2361054.15</v>
      </c>
      <c r="BQ60" s="5">
        <f t="shared" si="37"/>
        <v>28476.151666666665</v>
      </c>
      <c r="BR60" s="4">
        <f t="shared" si="38"/>
        <v>21861.612499999999</v>
      </c>
      <c r="BS60" s="22"/>
      <c r="BT60" s="290">
        <v>35</v>
      </c>
      <c r="BU60" s="290">
        <v>575605</v>
      </c>
      <c r="BV60" s="290">
        <v>73101835</v>
      </c>
      <c r="BW60" s="5">
        <f t="shared" si="41"/>
        <v>4386110.0999999996</v>
      </c>
      <c r="BX60" s="5">
        <f t="shared" si="42"/>
        <v>3367289.25</v>
      </c>
      <c r="BY60" s="5">
        <f t="shared" si="43"/>
        <v>125317.43142857142</v>
      </c>
      <c r="BZ60" s="4">
        <f t="shared" si="39"/>
        <v>96208.264285714293</v>
      </c>
      <c r="CA60" s="22"/>
      <c r="CB60" s="69">
        <f t="shared" si="50"/>
        <v>2169</v>
      </c>
      <c r="CC60" s="95">
        <v>21845</v>
      </c>
      <c r="CD60" s="287">
        <f t="shared" si="51"/>
        <v>2091676</v>
      </c>
      <c r="CE60" s="287">
        <f t="shared" si="52"/>
        <v>964.35039188566157</v>
      </c>
      <c r="CF60" s="285">
        <f t="shared" si="13"/>
        <v>2765971</v>
      </c>
      <c r="CG60" s="287">
        <v>3277400</v>
      </c>
      <c r="CH60" s="287">
        <v>265642852</v>
      </c>
      <c r="CI60" s="287">
        <f t="shared" si="53"/>
        <v>122472.49976947902</v>
      </c>
      <c r="CJ60" s="287">
        <f t="shared" si="40"/>
        <v>15938571.119999999</v>
      </c>
      <c r="CK60" s="287">
        <f t="shared" si="54"/>
        <v>12759223600</v>
      </c>
      <c r="CL60" s="86">
        <f t="shared" si="44"/>
        <v>4803.1496062992128</v>
      </c>
      <c r="CM60" s="69">
        <f t="shared" si="55"/>
        <v>5882537.3905025357</v>
      </c>
    </row>
    <row r="61" spans="1:92" ht="15" customHeight="1">
      <c r="A61" s="1">
        <v>67</v>
      </c>
      <c r="B61" s="68">
        <v>47</v>
      </c>
      <c r="C61" s="125">
        <v>9</v>
      </c>
      <c r="D61" s="9" t="s">
        <v>501</v>
      </c>
      <c r="E61" s="9">
        <v>8332</v>
      </c>
      <c r="F61" s="88">
        <v>2760.7559999999999</v>
      </c>
      <c r="G61" s="88">
        <v>3165.7069999999999</v>
      </c>
      <c r="H61" s="285">
        <f>'(C.) Private owners, 6 estates'!AB59</f>
        <v>7845</v>
      </c>
      <c r="I61" s="285">
        <f>'(C.) Private owners, 6 estates'!AB118</f>
        <v>2459857</v>
      </c>
      <c r="J61" s="12">
        <v>7.2</v>
      </c>
      <c r="K61" s="4">
        <f t="shared" si="0"/>
        <v>9.2400886031966643</v>
      </c>
      <c r="L61" s="68">
        <v>7.6</v>
      </c>
      <c r="M61" s="285">
        <f t="shared" si="1"/>
        <v>17710970.400000002</v>
      </c>
      <c r="N61" s="285">
        <f t="shared" si="2"/>
        <v>22729296.631193537</v>
      </c>
      <c r="O61" s="285">
        <f t="shared" si="3"/>
        <v>18694913.199999999</v>
      </c>
      <c r="P61" s="121">
        <v>2291208</v>
      </c>
      <c r="Q61" s="122">
        <v>688.18799999999999</v>
      </c>
      <c r="R61" s="88"/>
      <c r="S61" s="12">
        <v>3453.6</v>
      </c>
      <c r="T61" s="12">
        <v>154.00147671994441</v>
      </c>
      <c r="U61" s="12">
        <v>531859.5</v>
      </c>
      <c r="V61" s="427">
        <v>7.2</v>
      </c>
      <c r="W61" s="428">
        <v>7.6</v>
      </c>
      <c r="X61" s="145">
        <f t="shared" si="4"/>
        <v>4.675279843642917</v>
      </c>
      <c r="Y61" s="4">
        <f t="shared" si="18"/>
        <v>4.9350176127341898</v>
      </c>
      <c r="Z61" s="4">
        <f t="shared" si="19"/>
        <v>-1.0649823872658102</v>
      </c>
      <c r="AA61" s="12">
        <v>24865.919999999998</v>
      </c>
      <c r="AB61" s="12">
        <v>31911.599999999999</v>
      </c>
      <c r="AC61" s="9" t="s">
        <v>501</v>
      </c>
      <c r="AD61" s="10">
        <v>978</v>
      </c>
      <c r="AE61" s="10">
        <v>154347</v>
      </c>
      <c r="AF61" s="5">
        <f t="shared" si="45"/>
        <v>23769665.92729326</v>
      </c>
      <c r="AG61" s="4">
        <f t="shared" si="20"/>
        <v>154.00147671994441</v>
      </c>
      <c r="AH61" s="5">
        <f t="shared" si="21"/>
        <v>1426179.9556375956</v>
      </c>
      <c r="AI61" s="5">
        <f t="shared" si="22"/>
        <v>1173037.2</v>
      </c>
      <c r="AJ61" s="5">
        <f t="shared" si="46"/>
        <v>1458.261713330875</v>
      </c>
      <c r="AK61" s="5">
        <f t="shared" si="47"/>
        <v>1199.4245398773005</v>
      </c>
      <c r="AL61" s="9"/>
      <c r="AM61" s="10">
        <v>1141</v>
      </c>
      <c r="AN61" s="10">
        <v>405171</v>
      </c>
      <c r="AO61" s="5">
        <f t="shared" si="48"/>
        <v>62396932.324096598</v>
      </c>
      <c r="AP61" s="4">
        <f t="shared" si="23"/>
        <v>154.00147671994441</v>
      </c>
      <c r="AQ61" s="5">
        <f t="shared" si="24"/>
        <v>3743815.939445796</v>
      </c>
      <c r="AR61" s="5">
        <f t="shared" si="25"/>
        <v>3079299.5999999996</v>
      </c>
      <c r="AS61" s="5">
        <f t="shared" si="26"/>
        <v>3281.1708496457459</v>
      </c>
      <c r="AT61" s="4">
        <f t="shared" si="27"/>
        <v>2698.7726555652935</v>
      </c>
      <c r="AU61" s="9"/>
      <c r="AV61" s="10">
        <v>570</v>
      </c>
      <c r="AW61" s="10">
        <v>444706</v>
      </c>
      <c r="AX61" s="10">
        <v>68484724</v>
      </c>
      <c r="AY61" s="10">
        <v>4109083</v>
      </c>
      <c r="AZ61" s="5">
        <f t="shared" si="28"/>
        <v>3201883.2</v>
      </c>
      <c r="BA61" s="5">
        <f t="shared" si="29"/>
        <v>5617.338947368421</v>
      </c>
      <c r="BB61" s="4">
        <f t="shared" si="30"/>
        <v>5617.338947368421</v>
      </c>
      <c r="BC61" s="9"/>
      <c r="BD61" s="10">
        <v>312</v>
      </c>
      <c r="BE61" s="10">
        <v>473768</v>
      </c>
      <c r="BF61" s="5">
        <f t="shared" si="49"/>
        <v>72960971.622654617</v>
      </c>
      <c r="BG61" s="5">
        <f t="shared" si="31"/>
        <v>4377658.2973592766</v>
      </c>
      <c r="BH61" s="5">
        <f t="shared" si="32"/>
        <v>3600636.8</v>
      </c>
      <c r="BI61" s="5">
        <f t="shared" si="33"/>
        <v>14030.956081279732</v>
      </c>
      <c r="BJ61" s="4">
        <f t="shared" si="34"/>
        <v>11540.502564102564</v>
      </c>
      <c r="BK61" s="23"/>
      <c r="BL61" s="10">
        <v>150</v>
      </c>
      <c r="BM61" s="10">
        <v>470517</v>
      </c>
      <c r="BN61" s="10">
        <v>72459618</v>
      </c>
      <c r="BO61" s="5">
        <f t="shared" si="35"/>
        <v>4347577.08</v>
      </c>
      <c r="BP61" s="5">
        <f t="shared" si="36"/>
        <v>3575929.1999999997</v>
      </c>
      <c r="BQ61" s="5">
        <f t="shared" si="37"/>
        <v>28983.8472</v>
      </c>
      <c r="BR61" s="4">
        <f t="shared" si="38"/>
        <v>23839.527999999998</v>
      </c>
      <c r="BS61" s="9"/>
      <c r="BT61" s="291">
        <v>66</v>
      </c>
      <c r="BU61" s="291">
        <v>686723</v>
      </c>
      <c r="BV61" s="291">
        <v>105755342</v>
      </c>
      <c r="BW61" s="5">
        <f t="shared" si="41"/>
        <v>6345320.5199999996</v>
      </c>
      <c r="BX61" s="5">
        <f t="shared" si="42"/>
        <v>5219094.8</v>
      </c>
      <c r="BY61" s="5">
        <f t="shared" si="43"/>
        <v>96141.219999999987</v>
      </c>
      <c r="BZ61" s="4">
        <f t="shared" si="39"/>
        <v>79077.193939393939</v>
      </c>
      <c r="CA61" s="22"/>
      <c r="CB61" s="69">
        <f t="shared" si="50"/>
        <v>3217</v>
      </c>
      <c r="CC61" s="95">
        <v>8332</v>
      </c>
      <c r="CD61" s="287">
        <f t="shared" si="51"/>
        <v>2635232</v>
      </c>
      <c r="CE61" s="287">
        <f t="shared" si="52"/>
        <v>819.15822194591237</v>
      </c>
      <c r="CF61" s="285">
        <f t="shared" si="13"/>
        <v>3165707</v>
      </c>
      <c r="CG61" s="297">
        <v>3453600</v>
      </c>
      <c r="CH61" s="297">
        <v>405825728</v>
      </c>
      <c r="CI61" s="287">
        <f t="shared" si="53"/>
        <v>126150.3661796705</v>
      </c>
      <c r="CJ61" s="287">
        <f t="shared" si="40"/>
        <v>24349543.68</v>
      </c>
      <c r="CK61" s="287">
        <f t="shared" si="54"/>
        <v>18973670400.000004</v>
      </c>
      <c r="CL61" s="86">
        <f t="shared" si="44"/>
        <v>4675.3246753246767</v>
      </c>
      <c r="CM61" s="69">
        <f t="shared" si="55"/>
        <v>5897939.1980105704</v>
      </c>
    </row>
    <row r="62" spans="1:92" ht="15" customHeight="1">
      <c r="A62" s="1">
        <v>69</v>
      </c>
      <c r="B62" s="68">
        <v>51</v>
      </c>
      <c r="D62" s="55" t="s">
        <v>593</v>
      </c>
      <c r="E62" s="113">
        <f>SUM(E12:E61)</f>
        <v>752881</v>
      </c>
      <c r="F62" s="113">
        <f>SUM(F12:F61)</f>
        <v>85956.665999999968</v>
      </c>
      <c r="G62" s="113">
        <f>SUM(G12:G61)</f>
        <v>101725.481</v>
      </c>
      <c r="H62" s="113">
        <f>SUM(H12:H61)</f>
        <v>776308</v>
      </c>
      <c r="I62" s="113">
        <f>SUM(I12:I61)</f>
        <v>85653027</v>
      </c>
      <c r="J62" s="103">
        <f>AVERAGE(J12:J61)</f>
        <v>5.1379999999999999</v>
      </c>
      <c r="K62" s="27">
        <f t="shared" si="0"/>
        <v>4.5890054495654917</v>
      </c>
      <c r="L62" s="103">
        <f>AVERAGE(L12:L61)</f>
        <v>5.2799999999999985</v>
      </c>
      <c r="M62" s="292">
        <f>SUM(M12:M61)</f>
        <v>406781440.5</v>
      </c>
      <c r="N62" s="292">
        <f>SUM(N12:N61)</f>
        <v>383001657.9545477</v>
      </c>
      <c r="O62" s="292">
        <f>SUM(O12:O61)</f>
        <v>428357735.34999996</v>
      </c>
      <c r="P62" s="111">
        <f>SUM(P12:P61)</f>
        <v>138767587</v>
      </c>
      <c r="Q62" s="111">
        <f>SUM(Q12:Q61)</f>
        <v>154489.28300000005</v>
      </c>
      <c r="R62" s="90"/>
      <c r="S62" s="103">
        <f>SUM(S12:S61)</f>
        <v>105720.621</v>
      </c>
      <c r="T62" s="103">
        <v>76.483424159424871</v>
      </c>
      <c r="U62" s="104">
        <v>8081223.2999999998</v>
      </c>
      <c r="V62" s="103">
        <v>4.8</v>
      </c>
      <c r="W62" s="103">
        <f>AVERAGE(W12:W61)</f>
        <v>5.2799999999999985</v>
      </c>
      <c r="X62" s="145">
        <f t="shared" si="4"/>
        <v>6.2758696446365985</v>
      </c>
      <c r="Y62" s="4">
        <f t="shared" si="18"/>
        <v>6.9034566091002567</v>
      </c>
      <c r="Z62" s="4">
        <f t="shared" si="19"/>
        <v>0.90345660910025671</v>
      </c>
      <c r="AA62" s="103">
        <v>507167.04</v>
      </c>
      <c r="AB62" s="103">
        <v>484873.4</v>
      </c>
      <c r="AC62" s="55" t="s">
        <v>925</v>
      </c>
      <c r="AD62" s="48">
        <f>SUM(AD13:AD61)</f>
        <v>21369</v>
      </c>
      <c r="AE62" s="48">
        <f>SUM(AE13:AE61)</f>
        <v>6200441</v>
      </c>
      <c r="AF62" s="48">
        <f>SUM(AF13:AF61)</f>
        <v>492912897.30022132</v>
      </c>
      <c r="AG62" s="4">
        <f t="shared" si="20"/>
        <v>79.496425705884675</v>
      </c>
      <c r="AH62" s="48">
        <f>SUM(AH13:AH61)</f>
        <v>29574773.838013273</v>
      </c>
      <c r="AI62" s="268">
        <f>SUM(AI13:AI61)</f>
        <v>31976155.699999999</v>
      </c>
      <c r="AJ62" s="26">
        <f t="shared" si="46"/>
        <v>1384.0036425669555</v>
      </c>
      <c r="AK62" s="26">
        <f t="shared" si="47"/>
        <v>1496.3805372268239</v>
      </c>
      <c r="AL62" s="55"/>
      <c r="AM62" s="48">
        <f>SUM(AM12:AM61)</f>
        <v>17774</v>
      </c>
      <c r="AN62" s="48">
        <f>SUM(AN12:AN61)</f>
        <v>10962295</v>
      </c>
      <c r="AO62" s="48">
        <f>SUM(AO12:AO61)</f>
        <v>924439281.48499668</v>
      </c>
      <c r="AP62" s="4">
        <f t="shared" si="23"/>
        <v>84.328991464378277</v>
      </c>
      <c r="AQ62" s="48">
        <f>SUM(AQ12:AQ61)</f>
        <v>55466356.889099799</v>
      </c>
      <c r="AR62" s="48">
        <f>SUM(AR12:AR61)</f>
        <v>60704296.100000001</v>
      </c>
      <c r="AS62" s="26">
        <f t="shared" si="26"/>
        <v>3120.6457122257116</v>
      </c>
      <c r="AT62" s="27">
        <f t="shared" si="27"/>
        <v>3415.3424158883763</v>
      </c>
      <c r="AU62" s="55"/>
      <c r="AV62" s="48">
        <f>SUM(AV12:AV61)</f>
        <v>7377</v>
      </c>
      <c r="AW62" s="48">
        <f>SUM(AW12:AW61)</f>
        <v>9808582</v>
      </c>
      <c r="AX62" s="48">
        <f>SUM(AX12:AX61)</f>
        <v>856275136</v>
      </c>
      <c r="AY62" s="48">
        <f>SUM(AY12:AY61)</f>
        <v>51376510</v>
      </c>
      <c r="AZ62" s="48">
        <f>SUM(AZ12:AZ61)</f>
        <v>53321152.300000004</v>
      </c>
      <c r="BA62" s="26">
        <f t="shared" si="29"/>
        <v>7228.0266097329541</v>
      </c>
      <c r="BB62" s="27">
        <f t="shared" si="30"/>
        <v>7228.0266097329541</v>
      </c>
      <c r="BC62" s="55"/>
      <c r="BD62" s="48">
        <f>SUM(BD12:BD61)</f>
        <v>3725</v>
      </c>
      <c r="BE62" s="48">
        <f>SUM(BE12:BE61)</f>
        <v>10006765</v>
      </c>
      <c r="BF62" s="48">
        <f>SUM(BF12:BF61)</f>
        <v>855060437.73523283</v>
      </c>
      <c r="BG62" s="48">
        <f>SUM(BG12:BG61)</f>
        <v>51303626.264113963</v>
      </c>
      <c r="BH62" s="48">
        <f>SUM(BH12:BH61)</f>
        <v>55647786.849999987</v>
      </c>
      <c r="BI62" s="26">
        <f t="shared" si="33"/>
        <v>13772.785574258782</v>
      </c>
      <c r="BJ62" s="27">
        <f t="shared" si="34"/>
        <v>14939.003181208051</v>
      </c>
      <c r="BK62" s="23"/>
      <c r="BL62" s="48">
        <f t="shared" ref="BL62:BQ62" si="56">SUM(BL12:BL61)</f>
        <v>1866</v>
      </c>
      <c r="BM62" s="48">
        <f t="shared" si="56"/>
        <v>10881598</v>
      </c>
      <c r="BN62" s="48">
        <f t="shared" si="56"/>
        <v>920922718</v>
      </c>
      <c r="BO62" s="48">
        <f t="shared" si="56"/>
        <v>55255363.079999998</v>
      </c>
      <c r="BP62" s="48">
        <f t="shared" si="56"/>
        <v>59643243.70000001</v>
      </c>
      <c r="BQ62" s="48">
        <f t="shared" si="56"/>
        <v>1461338.3844437962</v>
      </c>
      <c r="BR62" s="27">
        <f t="shared" si="38"/>
        <v>31963.153108252955</v>
      </c>
      <c r="BS62" s="55"/>
      <c r="BT62" s="292">
        <f>SUM(BT12:BT61)</f>
        <v>653</v>
      </c>
      <c r="BU62" s="292">
        <f>SUM(BU12:BU61)</f>
        <v>20484211</v>
      </c>
      <c r="BV62" s="292">
        <f>SUM(BV12:BV61)</f>
        <v>1257764171</v>
      </c>
      <c r="BW62" s="292">
        <f>SUM(BW12:BW61)</f>
        <v>75465850.25999999</v>
      </c>
      <c r="BX62" s="292">
        <f>SUM(BX12:BX61)</f>
        <v>82420057.600000009</v>
      </c>
      <c r="BY62" s="26">
        <f t="shared" si="43"/>
        <v>115567.91770290963</v>
      </c>
      <c r="BZ62" s="27">
        <f t="shared" si="39"/>
        <v>126217.54609494642</v>
      </c>
      <c r="CA62" s="22"/>
      <c r="CB62" s="292">
        <f>SUM(CB12:CB61)</f>
        <v>52764</v>
      </c>
      <c r="CC62" s="292">
        <f>SUM(CC12:CC61)</f>
        <v>752881</v>
      </c>
      <c r="CD62" s="316">
        <f t="shared" si="51"/>
        <v>68343892</v>
      </c>
      <c r="CE62" s="316">
        <f t="shared" si="52"/>
        <v>1295.2750360094003</v>
      </c>
      <c r="CF62" s="292">
        <f t="shared" si="13"/>
        <v>101725481</v>
      </c>
      <c r="CG62" s="296">
        <v>105659900.00000001</v>
      </c>
      <c r="CH62" s="316">
        <v>5305103608</v>
      </c>
      <c r="CI62" s="316">
        <f t="shared" si="53"/>
        <v>100543.99984838147</v>
      </c>
      <c r="CJ62" s="316">
        <f>SUM(CJ13:CJ61)</f>
        <v>318606400.08000004</v>
      </c>
      <c r="CK62" s="316">
        <f>SUM(CK12:CK61)</f>
        <v>331477124600</v>
      </c>
      <c r="CL62" s="146">
        <f t="shared" si="44"/>
        <v>6248.2686313635513</v>
      </c>
      <c r="CM62" s="101">
        <f t="shared" si="55"/>
        <v>6282259.2032446368</v>
      </c>
      <c r="CN62" s="2"/>
    </row>
    <row r="63" spans="1:92" ht="15" customHeight="1">
      <c r="A63" s="1">
        <v>69.400000000000006</v>
      </c>
      <c r="D63" s="55"/>
      <c r="E63" s="176">
        <f>1000*F62/E62</f>
        <v>114.17032173743257</v>
      </c>
      <c r="F63" s="119" t="s">
        <v>472</v>
      </c>
      <c r="G63" s="92"/>
      <c r="H63" s="97"/>
      <c r="I63" s="97"/>
      <c r="J63" s="92" t="s">
        <v>331</v>
      </c>
      <c r="K63" s="92"/>
      <c r="L63" s="92" t="s">
        <v>332</v>
      </c>
      <c r="M63" s="97"/>
      <c r="N63" s="97"/>
      <c r="O63" s="97"/>
      <c r="P63" s="92"/>
      <c r="Q63" s="123" t="s">
        <v>171</v>
      </c>
      <c r="R63" s="92"/>
      <c r="S63" s="46"/>
      <c r="T63" s="46"/>
      <c r="U63" s="46"/>
      <c r="V63" s="46"/>
      <c r="W63" s="46"/>
      <c r="X63" s="46"/>
      <c r="AA63" s="46"/>
      <c r="AB63" s="46"/>
      <c r="AC63" s="45"/>
      <c r="AD63" s="273">
        <f>SUM(AD13:AD61)-AD62</f>
        <v>0</v>
      </c>
      <c r="AE63" s="273">
        <f>SUM(AE13:AE61)-AE62</f>
        <v>0</v>
      </c>
      <c r="AF63" s="273">
        <f>SUM(AF13:AF61)-AF62</f>
        <v>0</v>
      </c>
      <c r="AG63" s="4"/>
      <c r="AH63" s="273">
        <f>SUM(AH13:AH61)-AH62</f>
        <v>0</v>
      </c>
      <c r="AK63" s="47"/>
      <c r="AL63" s="45"/>
      <c r="AM63" s="47"/>
      <c r="AN63" s="47"/>
      <c r="AO63" s="47"/>
      <c r="AP63" s="47"/>
      <c r="AQ63" s="47"/>
      <c r="AR63" s="47"/>
      <c r="AS63" s="47"/>
      <c r="AT63" s="47"/>
      <c r="AU63" s="45"/>
      <c r="AV63" s="47"/>
      <c r="AW63" s="47"/>
      <c r="AX63" s="47"/>
      <c r="AY63" s="47"/>
      <c r="AZ63" s="47"/>
      <c r="BA63" s="47"/>
      <c r="BB63" s="47"/>
      <c r="BC63" s="45"/>
      <c r="BD63" s="47"/>
      <c r="BE63" s="47"/>
      <c r="BF63" s="47"/>
      <c r="BG63" s="47"/>
      <c r="BH63" s="47"/>
      <c r="BI63" s="47"/>
      <c r="BJ63" s="47"/>
      <c r="BK63" s="23"/>
      <c r="BL63" s="47"/>
      <c r="BM63" s="47"/>
      <c r="BN63" s="47"/>
      <c r="BO63" s="47"/>
      <c r="BP63" s="47"/>
      <c r="BQ63" s="47"/>
      <c r="BR63" s="47"/>
      <c r="BS63" s="45"/>
      <c r="BT63" s="293"/>
      <c r="BU63" s="293"/>
      <c r="BV63" s="293"/>
      <c r="BW63" s="47"/>
      <c r="BX63" s="47"/>
      <c r="BY63" s="47"/>
      <c r="BZ63" s="47"/>
      <c r="CA63" s="22"/>
      <c r="CB63" s="102" t="s">
        <v>927</v>
      </c>
      <c r="CC63" s="70"/>
      <c r="CD63" s="296"/>
      <c r="CE63" s="296"/>
      <c r="CF63" s="296"/>
      <c r="CG63" s="296"/>
      <c r="CH63" s="296"/>
      <c r="CI63" s="296"/>
      <c r="CJ63" s="317"/>
      <c r="CK63" s="318"/>
      <c r="CL63" s="138"/>
      <c r="CM63" s="69"/>
    </row>
    <row r="64" spans="1:92" ht="15" customHeight="1">
      <c r="A64" s="1">
        <v>70</v>
      </c>
      <c r="D64" s="2"/>
      <c r="E64" s="2"/>
      <c r="F64" s="85"/>
      <c r="G64" s="85"/>
      <c r="H64" s="292"/>
      <c r="I64" s="292"/>
      <c r="J64" s="457">
        <f>CORREL(J12:J61, $L12:$L61)</f>
        <v>0.95906353898278363</v>
      </c>
      <c r="K64" s="457">
        <f>CORREL(K12:K61, $L12:$L61)</f>
        <v>0.77689749059886937</v>
      </c>
      <c r="L64" s="85" t="s">
        <v>557</v>
      </c>
      <c r="M64" s="292"/>
      <c r="N64" s="361">
        <f>CORREL(M12:M61,O12:O61)</f>
        <v>0.97053725430403759</v>
      </c>
      <c r="P64" s="85"/>
      <c r="Q64" s="85"/>
      <c r="R64" s="85"/>
      <c r="AC64" s="2"/>
      <c r="AD64" s="5"/>
      <c r="AE64" s="5"/>
      <c r="AF64" s="5"/>
      <c r="AG64" s="4"/>
      <c r="AH64" s="5"/>
      <c r="AI64" s="5"/>
      <c r="AJ64" s="5"/>
      <c r="AK64" s="5"/>
      <c r="AL64" s="23"/>
      <c r="AM64" s="4"/>
      <c r="AN64" s="5"/>
      <c r="AO64" s="5"/>
      <c r="AP64" s="5"/>
      <c r="AQ64" s="5"/>
      <c r="AR64" s="5"/>
      <c r="AS64" s="5"/>
      <c r="AT64" s="5"/>
      <c r="AU64" s="23"/>
      <c r="AV64" s="4"/>
      <c r="AW64" s="5"/>
      <c r="AX64" s="5"/>
      <c r="AY64" s="5"/>
      <c r="AZ64" s="5"/>
      <c r="BA64" s="5"/>
      <c r="BB64" s="5"/>
      <c r="BC64" s="23"/>
      <c r="BD64" s="4"/>
      <c r="BE64" s="5"/>
      <c r="BF64" s="5"/>
      <c r="BG64" s="5"/>
      <c r="BH64" s="5"/>
      <c r="BI64" s="5"/>
      <c r="BJ64" s="5"/>
      <c r="BK64" s="23"/>
      <c r="BL64" s="4"/>
      <c r="BM64" s="5"/>
      <c r="BN64" s="5"/>
      <c r="BO64" s="5"/>
      <c r="BP64" s="5"/>
      <c r="BQ64" s="5"/>
      <c r="BR64" s="5"/>
      <c r="BS64" s="23"/>
      <c r="BT64" s="290"/>
      <c r="BU64" s="290"/>
      <c r="BV64" s="290"/>
      <c r="BW64" s="5"/>
      <c r="BX64" s="5"/>
      <c r="BY64" s="5"/>
      <c r="BZ64" s="5"/>
      <c r="CB64" s="1" t="s">
        <v>549</v>
      </c>
      <c r="CM64" s="69"/>
    </row>
    <row r="65" spans="1:92" ht="15" customHeight="1">
      <c r="D65" s="2" t="s">
        <v>423</v>
      </c>
      <c r="E65" s="2"/>
      <c r="F65" s="85"/>
      <c r="G65" s="85"/>
      <c r="H65" s="292"/>
      <c r="I65" s="292"/>
      <c r="J65" s="457"/>
      <c r="K65" s="457"/>
      <c r="L65" s="85"/>
      <c r="M65" s="292"/>
      <c r="N65" s="361"/>
      <c r="P65" s="85"/>
      <c r="Q65" s="85"/>
      <c r="R65" s="85"/>
      <c r="AC65" s="2" t="s">
        <v>423</v>
      </c>
      <c r="AD65" s="5"/>
      <c r="AE65" s="5"/>
      <c r="AF65" s="5"/>
      <c r="AG65" s="4"/>
      <c r="AH65" s="5"/>
      <c r="AI65" s="5"/>
      <c r="AJ65" s="5"/>
      <c r="AK65" s="5"/>
      <c r="AL65" s="23"/>
      <c r="AM65" s="4"/>
      <c r="AN65" s="5"/>
      <c r="AO65" s="5"/>
      <c r="AP65" s="5"/>
      <c r="AQ65" s="5"/>
      <c r="AR65" s="5"/>
      <c r="AS65" s="5"/>
      <c r="AT65" s="5"/>
      <c r="AU65" s="23"/>
      <c r="AV65" s="4"/>
      <c r="AW65" s="5"/>
      <c r="AX65" s="5"/>
      <c r="AY65" s="5"/>
      <c r="AZ65" s="5"/>
      <c r="BA65" s="5"/>
      <c r="BB65" s="5"/>
      <c r="BC65" s="23"/>
      <c r="BD65" s="4"/>
      <c r="BE65" s="5"/>
      <c r="BF65" s="5"/>
      <c r="BG65" s="5"/>
      <c r="BH65" s="5"/>
      <c r="BI65" s="5"/>
      <c r="BJ65" s="5"/>
      <c r="BK65" s="23"/>
      <c r="BL65" s="4"/>
      <c r="BM65" s="5"/>
      <c r="BN65" s="5"/>
      <c r="BO65" s="5"/>
      <c r="BP65" s="5"/>
      <c r="BQ65" s="5"/>
      <c r="BR65" s="5"/>
      <c r="BS65" s="23"/>
      <c r="BT65" s="290"/>
      <c r="BU65" s="290"/>
      <c r="BV65" s="290"/>
      <c r="BW65" s="5"/>
      <c r="BX65" s="5"/>
      <c r="BY65" s="5"/>
      <c r="BZ65" s="5"/>
      <c r="CM65" s="69"/>
    </row>
    <row r="66" spans="1:92" s="43" customFormat="1" ht="15" customHeight="1">
      <c r="A66" s="1">
        <v>71</v>
      </c>
      <c r="B66" s="68"/>
      <c r="C66" s="125"/>
      <c r="D66" s="1" t="s">
        <v>534</v>
      </c>
      <c r="E66" s="1"/>
      <c r="F66" s="72"/>
      <c r="G66" s="72"/>
      <c r="H66" s="285"/>
      <c r="I66" s="285"/>
      <c r="L66" s="72"/>
      <c r="M66" s="285"/>
      <c r="N66" s="285"/>
      <c r="P66" s="72"/>
      <c r="Q66" s="72"/>
      <c r="R66" s="72"/>
      <c r="S66" s="4">
        <v>855.3</v>
      </c>
      <c r="T66" s="5">
        <v>71</v>
      </c>
      <c r="U66" s="4">
        <v>60725.2</v>
      </c>
      <c r="V66" s="4">
        <v>0</v>
      </c>
      <c r="W66" s="4"/>
      <c r="X66" s="4"/>
      <c r="Y66" s="4"/>
      <c r="Z66" s="4"/>
      <c r="AA66" s="4">
        <v>0</v>
      </c>
      <c r="AB66" s="4">
        <v>3643.5</v>
      </c>
      <c r="AC66" s="1" t="s">
        <v>534</v>
      </c>
      <c r="AD66" s="5">
        <v>236</v>
      </c>
      <c r="AE66" s="5">
        <v>75743</v>
      </c>
      <c r="AF66" s="5">
        <f>AE66*T66</f>
        <v>5377753</v>
      </c>
      <c r="AG66" s="4">
        <f t="shared" si="20"/>
        <v>71</v>
      </c>
      <c r="AH66" s="5">
        <v>322665</v>
      </c>
      <c r="AI66" s="5"/>
      <c r="AJ66" s="5"/>
      <c r="AK66" s="5">
        <v>1367</v>
      </c>
      <c r="AL66" s="22"/>
      <c r="AM66" s="5">
        <v>111</v>
      </c>
      <c r="AN66" s="5">
        <v>82124</v>
      </c>
      <c r="AO66" s="5">
        <v>5830804</v>
      </c>
      <c r="AP66" s="4">
        <f t="shared" si="23"/>
        <v>71</v>
      </c>
      <c r="AQ66" s="5">
        <v>349848</v>
      </c>
      <c r="AR66" s="5"/>
      <c r="AS66" s="5">
        <v>3152</v>
      </c>
      <c r="AT66" s="18">
        <v>4.2599970775899862</v>
      </c>
      <c r="AU66" s="22"/>
      <c r="AV66" s="5">
        <v>49</v>
      </c>
      <c r="AW66" s="5">
        <v>77630</v>
      </c>
      <c r="AX66" s="5">
        <v>5511730</v>
      </c>
      <c r="AY66" s="5">
        <v>330704</v>
      </c>
      <c r="AZ66" s="5"/>
      <c r="BA66" s="5">
        <v>6749</v>
      </c>
      <c r="BB66" s="18">
        <v>4.2600025763235863</v>
      </c>
      <c r="BC66" s="22"/>
      <c r="BD66" s="5">
        <v>19</v>
      </c>
      <c r="BE66" s="5">
        <v>67050</v>
      </c>
      <c r="BF66" s="5">
        <v>4760550</v>
      </c>
      <c r="BG66" s="5">
        <v>285633</v>
      </c>
      <c r="BH66" s="5"/>
      <c r="BI66" s="5">
        <v>15033</v>
      </c>
      <c r="BJ66" s="5"/>
      <c r="BK66" s="22"/>
      <c r="BL66" s="5">
        <v>15</v>
      </c>
      <c r="BM66" s="5">
        <v>101088</v>
      </c>
      <c r="BN66" s="5">
        <v>7177248</v>
      </c>
      <c r="BO66" s="5">
        <v>430635</v>
      </c>
      <c r="BP66" s="5"/>
      <c r="BQ66" s="5">
        <v>28709</v>
      </c>
      <c r="BR66" s="18">
        <v>4.2600011870845202</v>
      </c>
      <c r="BS66" s="22"/>
      <c r="BT66" s="290">
        <v>1</v>
      </c>
      <c r="BU66" s="290">
        <v>14368</v>
      </c>
      <c r="BV66" s="290">
        <v>1020128</v>
      </c>
      <c r="BW66" s="5">
        <v>61208</v>
      </c>
      <c r="BX66" s="5"/>
      <c r="BY66" s="5">
        <v>61208</v>
      </c>
      <c r="BZ66" s="18">
        <v>4.2600222717149219</v>
      </c>
      <c r="CA66" s="1"/>
      <c r="CB66" s="69">
        <v>431</v>
      </c>
      <c r="CC66" s="69"/>
      <c r="CD66" s="287">
        <v>418.00299999999999</v>
      </c>
      <c r="CE66" s="287"/>
      <c r="CF66" s="287"/>
      <c r="CG66" s="287">
        <v>855.3</v>
      </c>
      <c r="CH66" s="287">
        <v>29678213</v>
      </c>
      <c r="CI66" s="287">
        <f>CH66/CB66</f>
        <v>68858.962877030164</v>
      </c>
      <c r="CJ66" s="287">
        <v>1780693</v>
      </c>
      <c r="CK66" s="287"/>
      <c r="CL66" s="128"/>
      <c r="CM66" s="69"/>
      <c r="CN66" s="1"/>
    </row>
    <row r="67" spans="1:92" ht="15" customHeight="1">
      <c r="A67" s="1">
        <v>72</v>
      </c>
      <c r="D67" s="22" t="s">
        <v>535</v>
      </c>
      <c r="E67" s="22"/>
      <c r="F67" s="86"/>
      <c r="G67" s="86"/>
      <c r="H67" s="287"/>
      <c r="I67" s="287"/>
      <c r="J67" s="86"/>
      <c r="K67" s="86"/>
      <c r="L67" s="86"/>
      <c r="M67" s="306" t="s">
        <v>394</v>
      </c>
      <c r="N67" s="298"/>
      <c r="O67" s="307"/>
      <c r="P67" s="86"/>
      <c r="Q67" s="86"/>
      <c r="R67" s="86"/>
      <c r="S67" s="4">
        <v>366.3</v>
      </c>
      <c r="T67" s="5">
        <v>39</v>
      </c>
      <c r="U67" s="4">
        <v>14285.5</v>
      </c>
      <c r="V67" s="4">
        <v>0</v>
      </c>
      <c r="W67" s="4"/>
      <c r="X67" s="4"/>
      <c r="AA67" s="4">
        <v>0</v>
      </c>
      <c r="AB67" s="4">
        <v>857.1</v>
      </c>
      <c r="AC67" s="22" t="s">
        <v>535</v>
      </c>
      <c r="AD67" s="5">
        <v>57</v>
      </c>
      <c r="AE67" s="5">
        <v>34599</v>
      </c>
      <c r="AF67" s="5">
        <f>AE67*T67</f>
        <v>1349361</v>
      </c>
      <c r="AG67" s="4">
        <f t="shared" si="20"/>
        <v>39</v>
      </c>
      <c r="AH67" s="5">
        <v>80962</v>
      </c>
      <c r="AI67" s="5"/>
      <c r="AJ67" s="5"/>
      <c r="AK67" s="5">
        <v>1420</v>
      </c>
      <c r="AL67" s="22"/>
      <c r="AM67" s="5">
        <v>61</v>
      </c>
      <c r="AN67" s="5">
        <v>74716</v>
      </c>
      <c r="AO67" s="5">
        <v>2913924</v>
      </c>
      <c r="AP67" s="4">
        <f t="shared" si="23"/>
        <v>39</v>
      </c>
      <c r="AQ67" s="5">
        <v>174835</v>
      </c>
      <c r="AR67" s="5"/>
      <c r="AS67" s="5">
        <v>2866</v>
      </c>
      <c r="AT67" s="18">
        <f t="shared" ref="AT67:AT93" si="57">AQ67/AN67</f>
        <v>2.3399941110337812</v>
      </c>
      <c r="AU67" s="22"/>
      <c r="AV67" s="5">
        <v>23</v>
      </c>
      <c r="AW67" s="5">
        <v>69610</v>
      </c>
      <c r="AX67" s="5">
        <v>2714790</v>
      </c>
      <c r="AY67" s="5">
        <v>162887</v>
      </c>
      <c r="AZ67" s="5"/>
      <c r="BA67" s="5">
        <v>7082</v>
      </c>
      <c r="BB67" s="18">
        <f t="shared" ref="BB67:BB93" si="58">AY67/AW67</f>
        <v>2.3399942536991811</v>
      </c>
      <c r="BC67" s="22"/>
      <c r="BD67" s="5">
        <v>12</v>
      </c>
      <c r="BE67" s="5">
        <v>65932</v>
      </c>
      <c r="BF67" s="5">
        <v>2571348</v>
      </c>
      <c r="BG67" s="5">
        <v>154281</v>
      </c>
      <c r="BH67" s="5"/>
      <c r="BI67" s="5">
        <v>12857</v>
      </c>
      <c r="BJ67" s="5"/>
      <c r="BK67" s="22"/>
      <c r="BL67" s="5">
        <v>1</v>
      </c>
      <c r="BM67" s="5">
        <v>15908</v>
      </c>
      <c r="BN67" s="5">
        <v>620412</v>
      </c>
      <c r="BO67" s="5">
        <v>37225</v>
      </c>
      <c r="BP67" s="5"/>
      <c r="BQ67" s="5">
        <v>37225</v>
      </c>
      <c r="BR67" s="18">
        <f t="shared" ref="BR67:BR93" si="59">BO67/BM67</f>
        <v>2.3400176012069398</v>
      </c>
      <c r="BS67" s="22"/>
      <c r="BT67" s="290">
        <v>0</v>
      </c>
      <c r="BU67" s="290">
        <v>0</v>
      </c>
      <c r="BV67" s="290">
        <v>0</v>
      </c>
      <c r="BW67" s="5">
        <v>0</v>
      </c>
      <c r="BX67" s="5"/>
      <c r="BY67" s="5">
        <v>0</v>
      </c>
      <c r="BZ67" s="18"/>
      <c r="CB67" s="69">
        <f>AD67+AM67+AV67+BD67+BL67+BT67</f>
        <v>154</v>
      </c>
      <c r="CC67" s="69"/>
      <c r="CD67" s="287">
        <v>260.76499999999999</v>
      </c>
      <c r="CE67" s="287"/>
      <c r="CF67" s="287"/>
      <c r="CG67" s="287">
        <v>366.3</v>
      </c>
      <c r="CH67" s="287">
        <f>AF67+AO67+AX67+BF67+BN67+BV67</f>
        <v>10169835</v>
      </c>
      <c r="CI67" s="287">
        <f>CH67/CB67</f>
        <v>66037.889610389611</v>
      </c>
      <c r="CJ67" s="287">
        <f>AH67+AQ67+AY67+BG67+BO67+BW67</f>
        <v>610190</v>
      </c>
      <c r="CK67" s="287"/>
      <c r="CL67" s="128"/>
      <c r="CM67" s="69"/>
    </row>
    <row r="68" spans="1:92" ht="15" customHeight="1">
      <c r="A68" s="1">
        <v>73</v>
      </c>
      <c r="D68" s="1" t="s">
        <v>975</v>
      </c>
      <c r="S68" s="4">
        <v>591.79999999999995</v>
      </c>
      <c r="T68" s="5">
        <v>30</v>
      </c>
      <c r="U68" s="4">
        <v>17755.400000000001</v>
      </c>
      <c r="V68" s="4">
        <v>0</v>
      </c>
      <c r="W68" s="4"/>
      <c r="X68" s="4"/>
      <c r="AA68" s="4">
        <v>0</v>
      </c>
      <c r="AB68" s="4">
        <v>1065.3</v>
      </c>
      <c r="AC68" s="1" t="s">
        <v>975</v>
      </c>
      <c r="AD68" s="5">
        <v>63</v>
      </c>
      <c r="AE68" s="5">
        <v>48800</v>
      </c>
      <c r="AF68" s="5">
        <f>AE68*T68</f>
        <v>1464000</v>
      </c>
      <c r="AG68" s="4">
        <f t="shared" si="20"/>
        <v>30</v>
      </c>
      <c r="AH68" s="5">
        <v>87840</v>
      </c>
      <c r="AI68" s="5"/>
      <c r="AJ68" s="5"/>
      <c r="AK68" s="5">
        <v>1394</v>
      </c>
      <c r="AL68" s="22"/>
      <c r="AM68" s="5">
        <v>35</v>
      </c>
      <c r="AN68" s="5">
        <v>62442</v>
      </c>
      <c r="AO68" s="5">
        <v>1873260</v>
      </c>
      <c r="AP68" s="4">
        <f t="shared" si="23"/>
        <v>30</v>
      </c>
      <c r="AQ68" s="5">
        <v>112396</v>
      </c>
      <c r="AR68" s="5"/>
      <c r="AS68" s="5">
        <v>3211</v>
      </c>
      <c r="AT68" s="18">
        <f t="shared" si="57"/>
        <v>1.8000064059447167</v>
      </c>
      <c r="AU68" s="22"/>
      <c r="AV68" s="5">
        <v>11</v>
      </c>
      <c r="AW68" s="5">
        <v>38264</v>
      </c>
      <c r="AX68" s="5">
        <v>1147920</v>
      </c>
      <c r="AY68" s="5">
        <v>68875</v>
      </c>
      <c r="AZ68" s="5"/>
      <c r="BA68" s="5">
        <v>6261</v>
      </c>
      <c r="BB68" s="18">
        <f t="shared" si="58"/>
        <v>1.7999947731549237</v>
      </c>
      <c r="BC68" s="22"/>
      <c r="BD68" s="5">
        <v>5</v>
      </c>
      <c r="BE68" s="5">
        <v>32931</v>
      </c>
      <c r="BF68" s="5">
        <v>987930</v>
      </c>
      <c r="BG68" s="5">
        <v>59276</v>
      </c>
      <c r="BH68" s="5"/>
      <c r="BI68" s="5">
        <v>11855</v>
      </c>
      <c r="BJ68" s="5"/>
      <c r="BK68" s="22"/>
      <c r="BL68" s="5">
        <v>0</v>
      </c>
      <c r="BM68" s="5">
        <v>0</v>
      </c>
      <c r="BN68" s="5">
        <v>0</v>
      </c>
      <c r="BO68" s="5">
        <v>0</v>
      </c>
      <c r="BP68" s="5"/>
      <c r="BQ68" s="5">
        <v>0</v>
      </c>
      <c r="BR68" s="18"/>
      <c r="BS68" s="22"/>
      <c r="BT68" s="290">
        <v>0</v>
      </c>
      <c r="BU68" s="290">
        <v>0</v>
      </c>
      <c r="BV68" s="290">
        <v>0</v>
      </c>
      <c r="BW68" s="5">
        <v>0</v>
      </c>
      <c r="BX68" s="5"/>
      <c r="BY68" s="5">
        <v>0</v>
      </c>
      <c r="BZ68" s="18"/>
      <c r="CB68" s="69">
        <f>AD68+AM68+AV68+BD68+BL68+BT68</f>
        <v>114</v>
      </c>
      <c r="CC68" s="69"/>
      <c r="CD68" s="287">
        <v>182.43700000000001</v>
      </c>
      <c r="CE68" s="287"/>
      <c r="CF68" s="287"/>
      <c r="CG68" s="287">
        <v>591.79999999999995</v>
      </c>
      <c r="CH68" s="287">
        <f>AF68+AO68+AX68+BF68+BN68+BV68</f>
        <v>5473110</v>
      </c>
      <c r="CI68" s="287">
        <f>CH68/CB68</f>
        <v>48009.73684210526</v>
      </c>
      <c r="CJ68" s="287">
        <f>AH68+AQ68+AY68+BG68+BO68+BW68</f>
        <v>328387</v>
      </c>
      <c r="CK68" s="287"/>
      <c r="CL68" s="128"/>
      <c r="CM68" s="69"/>
    </row>
    <row r="69" spans="1:92" ht="15" customHeight="1">
      <c r="A69" s="1">
        <v>74</v>
      </c>
      <c r="D69" s="9" t="s">
        <v>520</v>
      </c>
      <c r="E69" s="9"/>
      <c r="F69" s="88"/>
      <c r="G69" s="88"/>
      <c r="H69" s="297"/>
      <c r="I69" s="297"/>
      <c r="J69" s="88"/>
      <c r="K69" s="88"/>
      <c r="L69" s="88"/>
      <c r="M69" s="297"/>
      <c r="N69" s="297"/>
      <c r="O69" s="297"/>
      <c r="P69" s="88"/>
      <c r="Q69" s="88"/>
      <c r="R69" s="88"/>
      <c r="S69" s="12">
        <v>82.3</v>
      </c>
      <c r="T69" s="10">
        <v>33</v>
      </c>
      <c r="U69" s="12">
        <v>2714.9</v>
      </c>
      <c r="V69" s="12">
        <v>0</v>
      </c>
      <c r="W69" s="12"/>
      <c r="X69" s="12"/>
      <c r="Y69" s="12"/>
      <c r="Z69" s="12"/>
      <c r="AA69" s="12">
        <v>0</v>
      </c>
      <c r="AB69" s="12">
        <v>162.9</v>
      </c>
      <c r="AC69" s="9" t="s">
        <v>520</v>
      </c>
      <c r="AD69" s="10">
        <v>24</v>
      </c>
      <c r="AE69" s="10">
        <v>16651</v>
      </c>
      <c r="AF69" s="5">
        <f>AE69*T69</f>
        <v>549483</v>
      </c>
      <c r="AG69" s="4">
        <f t="shared" si="20"/>
        <v>33</v>
      </c>
      <c r="AH69" s="10">
        <v>32969</v>
      </c>
      <c r="AI69" s="10"/>
      <c r="AJ69" s="10"/>
      <c r="AK69" s="10">
        <v>1374</v>
      </c>
      <c r="AL69" s="22"/>
      <c r="AM69" s="10">
        <v>10</v>
      </c>
      <c r="AN69" s="10">
        <v>13563</v>
      </c>
      <c r="AO69" s="10">
        <v>447579</v>
      </c>
      <c r="AP69" s="4">
        <f t="shared" si="23"/>
        <v>33</v>
      </c>
      <c r="AQ69" s="10">
        <v>26855</v>
      </c>
      <c r="AR69" s="10"/>
      <c r="AS69" s="10">
        <v>2686</v>
      </c>
      <c r="AT69" s="18">
        <f t="shared" si="57"/>
        <v>1.9800191698001917</v>
      </c>
      <c r="AU69" s="22"/>
      <c r="AV69" s="10">
        <v>3</v>
      </c>
      <c r="AW69" s="10">
        <v>9795</v>
      </c>
      <c r="AX69" s="10">
        <v>323235</v>
      </c>
      <c r="AY69" s="10">
        <v>19394</v>
      </c>
      <c r="AZ69" s="10"/>
      <c r="BA69" s="10">
        <v>6465</v>
      </c>
      <c r="BB69" s="18">
        <f t="shared" si="58"/>
        <v>1.9799897907095456</v>
      </c>
      <c r="BC69" s="22"/>
      <c r="BD69" s="10">
        <v>1</v>
      </c>
      <c r="BE69" s="10">
        <v>6426</v>
      </c>
      <c r="BF69" s="10">
        <v>212058</v>
      </c>
      <c r="BG69" s="10">
        <v>12723</v>
      </c>
      <c r="BH69" s="10"/>
      <c r="BI69" s="10">
        <v>12723</v>
      </c>
      <c r="BJ69" s="13"/>
      <c r="BK69" s="22"/>
      <c r="BL69" s="10">
        <v>0</v>
      </c>
      <c r="BM69" s="10">
        <v>0</v>
      </c>
      <c r="BN69" s="10">
        <v>0</v>
      </c>
      <c r="BO69" s="10">
        <v>0</v>
      </c>
      <c r="BP69" s="10"/>
      <c r="BQ69" s="10">
        <v>0</v>
      </c>
      <c r="BR69" s="18"/>
      <c r="BS69" s="22"/>
      <c r="BT69" s="291">
        <v>0</v>
      </c>
      <c r="BU69" s="291">
        <v>0</v>
      </c>
      <c r="BV69" s="291">
        <v>0</v>
      </c>
      <c r="BW69" s="10">
        <v>0</v>
      </c>
      <c r="BX69" s="10"/>
      <c r="BY69" s="10">
        <v>0</v>
      </c>
      <c r="BZ69" s="18"/>
      <c r="CB69" s="79">
        <f>AD69+AM69+AV69+BD69+BL69+BT69</f>
        <v>38</v>
      </c>
      <c r="CC69" s="79"/>
      <c r="CD69" s="297">
        <v>46.435000000000002</v>
      </c>
      <c r="CE69" s="297"/>
      <c r="CF69" s="297"/>
      <c r="CG69" s="297">
        <v>82.3</v>
      </c>
      <c r="CH69" s="297">
        <f>AF69+AO69+AX69+BF69+BN69+BV69</f>
        <v>1532355</v>
      </c>
      <c r="CI69" s="287">
        <f>CH69/CB69</f>
        <v>40325.131578947367</v>
      </c>
      <c r="CJ69" s="297">
        <f>AH69+AQ69+AY69+BG69+BO69+BW69</f>
        <v>91941</v>
      </c>
      <c r="CK69" s="297"/>
      <c r="CL69" s="121"/>
      <c r="CM69" s="69"/>
    </row>
    <row r="70" spans="1:92" ht="15" customHeight="1">
      <c r="A70" s="1">
        <v>75</v>
      </c>
      <c r="D70" s="7" t="s">
        <v>334</v>
      </c>
      <c r="E70" s="7"/>
      <c r="F70" s="87"/>
      <c r="G70" s="87"/>
      <c r="H70" s="309"/>
      <c r="I70" s="309"/>
      <c r="J70" s="87"/>
      <c r="K70" s="87"/>
      <c r="L70" s="87"/>
      <c r="M70" s="309"/>
      <c r="N70" s="309"/>
      <c r="O70" s="309"/>
      <c r="P70" s="87"/>
      <c r="Q70" s="87"/>
      <c r="R70" s="87"/>
      <c r="S70" s="4">
        <v>1895.7</v>
      </c>
      <c r="T70" s="5">
        <v>50</v>
      </c>
      <c r="U70" s="4">
        <v>95481</v>
      </c>
      <c r="V70" s="4">
        <v>0</v>
      </c>
      <c r="W70" s="4"/>
      <c r="X70" s="4"/>
      <c r="AA70" s="4">
        <v>0</v>
      </c>
      <c r="AB70" s="4">
        <v>5728.9</v>
      </c>
      <c r="AC70" s="7" t="s">
        <v>334</v>
      </c>
      <c r="AD70" s="5">
        <v>380</v>
      </c>
      <c r="AE70" s="5">
        <v>175793</v>
      </c>
      <c r="AF70" s="5">
        <f>SUM(AF66:AF69)</f>
        <v>8740597</v>
      </c>
      <c r="AG70" s="4">
        <f t="shared" si="20"/>
        <v>49.720961585501129</v>
      </c>
      <c r="AH70" s="5">
        <v>524436</v>
      </c>
      <c r="AI70" s="5"/>
      <c r="AJ70" s="5"/>
      <c r="AK70" s="5">
        <v>1380</v>
      </c>
      <c r="AL70" s="20"/>
      <c r="AM70" s="5">
        <v>217</v>
      </c>
      <c r="AN70" s="5">
        <v>232845</v>
      </c>
      <c r="AO70" s="5">
        <v>11065567</v>
      </c>
      <c r="AP70" s="4">
        <f t="shared" si="23"/>
        <v>47.523318087139515</v>
      </c>
      <c r="AQ70" s="5">
        <v>663934</v>
      </c>
      <c r="AR70" s="5"/>
      <c r="AS70" s="5">
        <v>3060</v>
      </c>
      <c r="AT70" s="18">
        <f t="shared" si="57"/>
        <v>2.8513989993343212</v>
      </c>
      <c r="AU70" s="20"/>
      <c r="AV70" s="5">
        <v>86</v>
      </c>
      <c r="AW70" s="5">
        <f>SUM(AW66:AW69)</f>
        <v>195299</v>
      </c>
      <c r="AX70" s="5">
        <f>SUM(AX66:AX69)</f>
        <v>9697675</v>
      </c>
      <c r="AY70" s="5">
        <f>SUM(AY66:AY69)</f>
        <v>581860</v>
      </c>
      <c r="AZ70" s="5"/>
      <c r="BA70" s="5">
        <v>6765</v>
      </c>
      <c r="BB70" s="18">
        <f t="shared" si="58"/>
        <v>2.9793291312295507</v>
      </c>
      <c r="BC70" s="20"/>
      <c r="BD70" s="5">
        <v>37</v>
      </c>
      <c r="BE70" s="5">
        <v>172339</v>
      </c>
      <c r="BF70" s="5">
        <v>8531886</v>
      </c>
      <c r="BG70" s="5">
        <v>511913</v>
      </c>
      <c r="BH70" s="5"/>
      <c r="BI70" s="5">
        <v>13835</v>
      </c>
      <c r="BJ70" s="5"/>
      <c r="BK70" s="20"/>
      <c r="BL70" s="5">
        <v>16</v>
      </c>
      <c r="BM70" s="5">
        <v>116996</v>
      </c>
      <c r="BN70" s="5">
        <v>7797660</v>
      </c>
      <c r="BO70" s="5">
        <v>467860</v>
      </c>
      <c r="BP70" s="5"/>
      <c r="BQ70" s="5">
        <v>29241</v>
      </c>
      <c r="BR70" s="18">
        <f t="shared" si="59"/>
        <v>3.9989401347054598</v>
      </c>
      <c r="BS70" s="20"/>
      <c r="BT70" s="290">
        <v>1</v>
      </c>
      <c r="BU70" s="290">
        <v>14368</v>
      </c>
      <c r="BV70" s="290">
        <v>1020128</v>
      </c>
      <c r="BW70" s="5">
        <v>61208</v>
      </c>
      <c r="BX70" s="5"/>
      <c r="BY70" s="5">
        <v>61208</v>
      </c>
      <c r="BZ70" s="18">
        <f>BW70/BU70</f>
        <v>4.2600222717149219</v>
      </c>
      <c r="CB70" s="69">
        <f>AD70+AM70+AV70+BD70+BL70+BT70</f>
        <v>737</v>
      </c>
      <c r="CC70" s="69"/>
      <c r="CD70" s="287">
        <v>907.64</v>
      </c>
      <c r="CE70" s="287"/>
      <c r="CF70" s="287"/>
      <c r="CG70" s="287">
        <v>1895.7</v>
      </c>
      <c r="CH70" s="287">
        <f>AF70+AO70+AX70+BF70+BN70+BV70</f>
        <v>46853513</v>
      </c>
      <c r="CI70" s="287">
        <f>CH70/CB70</f>
        <v>63573.287652645864</v>
      </c>
      <c r="CJ70" s="287">
        <f>AH70+AQ70+AY70+BG70+BO70+BW70</f>
        <v>2811211</v>
      </c>
      <c r="CK70" s="287"/>
      <c r="CL70" s="128"/>
      <c r="CM70" s="69"/>
    </row>
    <row r="71" spans="1:92" ht="15" customHeight="1">
      <c r="A71" s="1">
        <v>76</v>
      </c>
      <c r="D71" s="2" t="s">
        <v>682</v>
      </c>
      <c r="E71" s="2"/>
      <c r="F71" s="85"/>
      <c r="G71" s="85"/>
      <c r="H71" s="292"/>
      <c r="I71" s="292"/>
      <c r="J71" s="85"/>
      <c r="K71" s="85"/>
      <c r="L71" s="85"/>
      <c r="M71" s="292"/>
      <c r="N71" s="292"/>
      <c r="O71" s="292"/>
      <c r="P71" s="85"/>
      <c r="Q71" s="85"/>
      <c r="R71" s="85"/>
      <c r="AC71" s="2" t="s">
        <v>701</v>
      </c>
      <c r="AD71" s="5"/>
      <c r="AE71" s="5"/>
      <c r="AF71" s="5"/>
      <c r="AG71" s="4"/>
      <c r="AH71" s="5"/>
      <c r="AI71" s="5"/>
      <c r="AJ71" s="5"/>
      <c r="AK71" s="5"/>
      <c r="AL71" s="23"/>
      <c r="AM71" s="5"/>
      <c r="AN71" s="5"/>
      <c r="AO71" s="5"/>
      <c r="AP71" s="4"/>
      <c r="AQ71" s="5"/>
      <c r="AR71" s="5"/>
      <c r="AS71" s="5"/>
      <c r="AT71" s="18"/>
      <c r="AU71" s="23"/>
      <c r="AV71" s="5"/>
      <c r="AW71" s="5"/>
      <c r="AX71" s="5"/>
      <c r="AY71" s="5"/>
      <c r="AZ71" s="5"/>
      <c r="BA71" s="5"/>
      <c r="BB71" s="18"/>
      <c r="BC71" s="23"/>
      <c r="BD71" s="5"/>
      <c r="BE71" s="5"/>
      <c r="BF71" s="5"/>
      <c r="BG71" s="5"/>
      <c r="BH71" s="5"/>
      <c r="BI71" s="5"/>
      <c r="BJ71" s="5"/>
      <c r="BK71" s="23"/>
      <c r="BL71" s="5"/>
      <c r="BM71" s="5"/>
      <c r="BN71" s="5"/>
      <c r="BO71" s="5"/>
      <c r="BP71" s="5"/>
      <c r="BQ71" s="5"/>
      <c r="BR71" s="18"/>
      <c r="BS71" s="23"/>
      <c r="BT71" s="290"/>
      <c r="BU71" s="290"/>
      <c r="BV71" s="290"/>
      <c r="BW71" s="5"/>
      <c r="BX71" s="5"/>
      <c r="BY71" s="5"/>
      <c r="BZ71" s="18"/>
      <c r="CB71" s="71"/>
      <c r="CC71" s="71"/>
      <c r="CI71" s="287"/>
      <c r="CM71" s="69"/>
    </row>
    <row r="72" spans="1:92" ht="15" customHeight="1">
      <c r="A72" s="1">
        <v>77</v>
      </c>
      <c r="D72" s="1" t="s">
        <v>946</v>
      </c>
      <c r="S72" s="4">
        <v>816</v>
      </c>
      <c r="T72" s="18">
        <v>137.80000000000001</v>
      </c>
      <c r="U72" s="4">
        <v>112449.8</v>
      </c>
      <c r="V72" s="4">
        <v>0</v>
      </c>
      <c r="W72" s="4"/>
      <c r="X72" s="4"/>
      <c r="AA72" s="4">
        <v>0</v>
      </c>
      <c r="AB72" s="4">
        <v>6747</v>
      </c>
      <c r="AC72" s="1" t="s">
        <v>946</v>
      </c>
      <c r="AD72" s="5">
        <v>421</v>
      </c>
      <c r="AE72" s="5">
        <v>75110</v>
      </c>
      <c r="AF72" s="5">
        <f t="shared" ref="AF72:AF81" si="60">AE72*T72</f>
        <v>10350158</v>
      </c>
      <c r="AG72" s="4">
        <f t="shared" si="20"/>
        <v>137.80000000000001</v>
      </c>
      <c r="AH72" s="5">
        <v>621009</v>
      </c>
      <c r="AI72" s="5"/>
      <c r="AJ72" s="5"/>
      <c r="AK72" s="5">
        <v>1475</v>
      </c>
      <c r="AL72" s="22"/>
      <c r="AM72" s="5">
        <v>481</v>
      </c>
      <c r="AN72" s="5">
        <v>182490</v>
      </c>
      <c r="AO72" s="5">
        <v>25147122</v>
      </c>
      <c r="AP72" s="4">
        <f t="shared" si="23"/>
        <v>137.80000000000001</v>
      </c>
      <c r="AQ72" s="5">
        <v>1508827</v>
      </c>
      <c r="AR72" s="5"/>
      <c r="AS72" s="5">
        <v>3137</v>
      </c>
      <c r="AT72" s="18">
        <f t="shared" si="57"/>
        <v>8.2679982464792587</v>
      </c>
      <c r="AU72" s="22"/>
      <c r="AV72" s="5">
        <v>155</v>
      </c>
      <c r="AW72" s="5">
        <v>128349</v>
      </c>
      <c r="AX72" s="5">
        <v>17686492</v>
      </c>
      <c r="AY72" s="5">
        <f>AX72*0.06</f>
        <v>1061189.52</v>
      </c>
      <c r="AZ72" s="5"/>
      <c r="BA72" s="5">
        <v>6846</v>
      </c>
      <c r="BB72" s="18">
        <f t="shared" si="58"/>
        <v>8.2679999065049206</v>
      </c>
      <c r="BC72" s="22"/>
      <c r="BD72" s="5">
        <v>46</v>
      </c>
      <c r="BE72" s="5">
        <v>77436</v>
      </c>
      <c r="BF72" s="5">
        <v>10670681</v>
      </c>
      <c r="BG72" s="5">
        <v>640241</v>
      </c>
      <c r="BH72" s="5"/>
      <c r="BI72" s="5">
        <v>13918</v>
      </c>
      <c r="BJ72" s="5"/>
      <c r="BK72" s="22"/>
      <c r="BL72" s="5">
        <v>25</v>
      </c>
      <c r="BM72" s="5">
        <v>86204</v>
      </c>
      <c r="BN72" s="5">
        <v>11878911</v>
      </c>
      <c r="BO72" s="5">
        <v>712735</v>
      </c>
      <c r="BP72" s="5"/>
      <c r="BQ72" s="5">
        <v>28509</v>
      </c>
      <c r="BR72" s="18">
        <f t="shared" si="59"/>
        <v>8.2680038049278455</v>
      </c>
      <c r="BS72" s="22"/>
      <c r="BT72" s="290">
        <v>3</v>
      </c>
      <c r="BU72" s="290">
        <v>29104</v>
      </c>
      <c r="BV72" s="290">
        <v>4010531</v>
      </c>
      <c r="BW72" s="5">
        <v>240632</v>
      </c>
      <c r="BX72" s="5"/>
      <c r="BY72" s="5">
        <v>80211</v>
      </c>
      <c r="BZ72" s="18">
        <f>BW72/BU72</f>
        <v>8.2680043980208904</v>
      </c>
      <c r="CB72" s="69">
        <f t="shared" ref="CB72:CB83" si="61">AD72+AM72+AV72+BD72+BL72+BT72</f>
        <v>1131</v>
      </c>
      <c r="CC72" s="69"/>
      <c r="CD72" s="287">
        <v>578.69299999999998</v>
      </c>
      <c r="CE72" s="287"/>
      <c r="CF72" s="287"/>
      <c r="CG72" s="287">
        <v>816</v>
      </c>
      <c r="CH72" s="287">
        <f t="shared" ref="CH72:CH83" si="62">AF72+AO72+AX72+BF72+BN72+BV72</f>
        <v>79743895</v>
      </c>
      <c r="CI72" s="287">
        <f t="shared" ref="CI72:CI83" si="63">CH72/CB72</f>
        <v>70507.422634836432</v>
      </c>
      <c r="CJ72" s="287">
        <f t="shared" ref="CJ72:CJ83" si="64">AH72+AQ72+AY72+BG72+BO72+BW72</f>
        <v>4784633.5199999996</v>
      </c>
      <c r="CK72" s="287"/>
      <c r="CL72" s="128"/>
      <c r="CM72" s="69"/>
    </row>
    <row r="73" spans="1:92" ht="15" customHeight="1">
      <c r="A73" s="1">
        <v>78</v>
      </c>
      <c r="D73" s="1" t="s">
        <v>783</v>
      </c>
      <c r="S73" s="4">
        <v>543.29999999999995</v>
      </c>
      <c r="T73" s="18">
        <v>138.13999999999999</v>
      </c>
      <c r="U73" s="4">
        <v>75048.100000000006</v>
      </c>
      <c r="V73" s="4">
        <v>0</v>
      </c>
      <c r="W73" s="4"/>
      <c r="X73" s="4"/>
      <c r="AA73" s="4">
        <v>0</v>
      </c>
      <c r="AB73" s="4">
        <v>4502.8999999999996</v>
      </c>
      <c r="AC73" s="1" t="s">
        <v>783</v>
      </c>
      <c r="AD73" s="5">
        <v>217</v>
      </c>
      <c r="AE73" s="5">
        <v>38435</v>
      </c>
      <c r="AF73" s="5">
        <f t="shared" si="60"/>
        <v>5309410.8999999994</v>
      </c>
      <c r="AG73" s="4">
        <f t="shared" si="20"/>
        <v>138.13999999999999</v>
      </c>
      <c r="AH73" s="5">
        <v>318565</v>
      </c>
      <c r="AI73" s="5"/>
      <c r="AJ73" s="5"/>
      <c r="AK73" s="5">
        <v>1468</v>
      </c>
      <c r="AL73" s="22"/>
      <c r="AM73" s="5">
        <v>306</v>
      </c>
      <c r="AN73" s="5">
        <v>115434</v>
      </c>
      <c r="AO73" s="5">
        <v>15946053</v>
      </c>
      <c r="AP73" s="4">
        <f t="shared" si="23"/>
        <v>138.14000207911013</v>
      </c>
      <c r="AQ73" s="5">
        <v>956763</v>
      </c>
      <c r="AR73" s="5"/>
      <c r="AS73" s="5">
        <v>3127</v>
      </c>
      <c r="AT73" s="18">
        <f t="shared" si="57"/>
        <v>8.2883985654140027</v>
      </c>
      <c r="AU73" s="22"/>
      <c r="AV73" s="5">
        <v>110</v>
      </c>
      <c r="AW73" s="5">
        <v>91864</v>
      </c>
      <c r="AX73" s="5">
        <v>12690093</v>
      </c>
      <c r="AY73" s="5">
        <f t="shared" ref="AY73:AY81" si="65">AX73*0.06</f>
        <v>761405.58</v>
      </c>
      <c r="AZ73" s="5"/>
      <c r="BA73" s="5">
        <v>6922</v>
      </c>
      <c r="BB73" s="18">
        <f t="shared" si="58"/>
        <v>8.2884000261255757</v>
      </c>
      <c r="BC73" s="22"/>
      <c r="BD73" s="5">
        <v>41</v>
      </c>
      <c r="BE73" s="5">
        <v>65650</v>
      </c>
      <c r="BF73" s="5">
        <v>9068891</v>
      </c>
      <c r="BG73" s="5">
        <v>544133</v>
      </c>
      <c r="BH73" s="5"/>
      <c r="BI73" s="5">
        <v>13272</v>
      </c>
      <c r="BJ73" s="5"/>
      <c r="BK73" s="22"/>
      <c r="BL73" s="5">
        <v>21</v>
      </c>
      <c r="BM73" s="5">
        <v>70765</v>
      </c>
      <c r="BN73" s="5">
        <v>9775477</v>
      </c>
      <c r="BO73" s="5">
        <v>586529</v>
      </c>
      <c r="BP73" s="5"/>
      <c r="BQ73" s="5">
        <v>27930</v>
      </c>
      <c r="BR73" s="18">
        <f t="shared" si="59"/>
        <v>8.2884052850985661</v>
      </c>
      <c r="BS73" s="22"/>
      <c r="BT73" s="290">
        <v>1</v>
      </c>
      <c r="BU73" s="290">
        <v>9972</v>
      </c>
      <c r="BV73" s="290">
        <v>1377532</v>
      </c>
      <c r="BW73" s="5">
        <v>82652</v>
      </c>
      <c r="BX73" s="5"/>
      <c r="BY73" s="5">
        <v>82652</v>
      </c>
      <c r="BZ73" s="18">
        <f>BW73/BU73</f>
        <v>8.2884075411151219</v>
      </c>
      <c r="CB73" s="69">
        <f t="shared" si="61"/>
        <v>696</v>
      </c>
      <c r="CC73" s="69"/>
      <c r="CD73" s="287">
        <v>392.12</v>
      </c>
      <c r="CE73" s="287"/>
      <c r="CF73" s="287"/>
      <c r="CG73" s="287">
        <v>543.29999999999995</v>
      </c>
      <c r="CH73" s="287">
        <f t="shared" si="62"/>
        <v>54167456.899999999</v>
      </c>
      <c r="CI73" s="287">
        <f t="shared" si="63"/>
        <v>77826.805890804593</v>
      </c>
      <c r="CJ73" s="287">
        <f t="shared" si="64"/>
        <v>3250047.58</v>
      </c>
      <c r="CK73" s="287"/>
      <c r="CL73" s="128"/>
      <c r="CM73" s="69"/>
    </row>
    <row r="74" spans="1:92" ht="15" customHeight="1">
      <c r="A74" s="1">
        <v>79</v>
      </c>
      <c r="D74" s="1" t="s">
        <v>784</v>
      </c>
      <c r="S74" s="4">
        <v>390.7</v>
      </c>
      <c r="T74" s="18">
        <v>128.97999999999999</v>
      </c>
      <c r="U74" s="4">
        <v>50388</v>
      </c>
      <c r="V74" s="4">
        <v>0</v>
      </c>
      <c r="W74" s="4"/>
      <c r="X74" s="4"/>
      <c r="AA74" s="4">
        <v>0</v>
      </c>
      <c r="AB74" s="4">
        <v>3023.3</v>
      </c>
      <c r="AC74" s="1" t="s">
        <v>784</v>
      </c>
      <c r="AD74" s="5">
        <v>142</v>
      </c>
      <c r="AE74" s="5">
        <v>26456</v>
      </c>
      <c r="AF74" s="5">
        <f t="shared" si="60"/>
        <v>3412294.88</v>
      </c>
      <c r="AG74" s="4">
        <f t="shared" si="20"/>
        <v>128.97999999999999</v>
      </c>
      <c r="AH74" s="5">
        <v>204738</v>
      </c>
      <c r="AI74" s="5"/>
      <c r="AJ74" s="5"/>
      <c r="AK74" s="5">
        <v>1442</v>
      </c>
      <c r="AL74" s="22"/>
      <c r="AM74" s="5">
        <v>191</v>
      </c>
      <c r="AN74" s="5">
        <v>78223</v>
      </c>
      <c r="AO74" s="5">
        <v>10089203</v>
      </c>
      <c r="AP74" s="4">
        <f t="shared" si="23"/>
        <v>128.98000588062334</v>
      </c>
      <c r="AQ74" s="5">
        <v>605352</v>
      </c>
      <c r="AR74" s="5"/>
      <c r="AS74" s="5">
        <v>3169</v>
      </c>
      <c r="AT74" s="18">
        <f t="shared" si="57"/>
        <v>7.7387980517239177</v>
      </c>
      <c r="AU74" s="22"/>
      <c r="AV74" s="5">
        <v>57</v>
      </c>
      <c r="AW74" s="5">
        <v>50306</v>
      </c>
      <c r="AX74" s="5">
        <v>6488468</v>
      </c>
      <c r="AY74" s="5">
        <f t="shared" si="65"/>
        <v>389308.07999999996</v>
      </c>
      <c r="AZ74" s="5"/>
      <c r="BA74" s="5">
        <v>6830</v>
      </c>
      <c r="BB74" s="18">
        <f t="shared" si="58"/>
        <v>7.73880014312408</v>
      </c>
      <c r="BC74" s="22"/>
      <c r="BD74" s="5">
        <v>34</v>
      </c>
      <c r="BE74" s="5">
        <v>61412</v>
      </c>
      <c r="BF74" s="5">
        <v>7920920</v>
      </c>
      <c r="BG74" s="5">
        <v>475255</v>
      </c>
      <c r="BH74" s="5"/>
      <c r="BI74" s="5">
        <v>13978</v>
      </c>
      <c r="BJ74" s="5"/>
      <c r="BK74" s="22"/>
      <c r="BL74" s="5">
        <v>6</v>
      </c>
      <c r="BM74" s="5">
        <v>22427</v>
      </c>
      <c r="BN74" s="5">
        <v>2892634</v>
      </c>
      <c r="BO74" s="5">
        <v>173558</v>
      </c>
      <c r="BP74" s="5"/>
      <c r="BQ74" s="5">
        <v>28926</v>
      </c>
      <c r="BR74" s="18">
        <f t="shared" si="59"/>
        <v>7.7387969857760739</v>
      </c>
      <c r="BS74" s="22"/>
      <c r="BT74" s="290">
        <v>3</v>
      </c>
      <c r="BU74" s="290">
        <v>28349</v>
      </c>
      <c r="BV74" s="290">
        <v>3656454</v>
      </c>
      <c r="BW74" s="5">
        <v>219387</v>
      </c>
      <c r="BX74" s="5"/>
      <c r="BY74" s="5">
        <v>72129</v>
      </c>
      <c r="BZ74" s="18">
        <f>BW74/BU74</f>
        <v>7.7387914917633776</v>
      </c>
      <c r="CB74" s="69">
        <f t="shared" si="61"/>
        <v>433</v>
      </c>
      <c r="CC74" s="69"/>
      <c r="CD74" s="287">
        <v>267.173</v>
      </c>
      <c r="CE74" s="287"/>
      <c r="CF74" s="287"/>
      <c r="CG74" s="287">
        <v>390.7</v>
      </c>
      <c r="CH74" s="287">
        <f t="shared" si="62"/>
        <v>34459973.879999995</v>
      </c>
      <c r="CI74" s="287">
        <f t="shared" si="63"/>
        <v>79584.235288683587</v>
      </c>
      <c r="CJ74" s="287">
        <f t="shared" si="64"/>
        <v>2067598.08</v>
      </c>
      <c r="CK74" s="287"/>
      <c r="CL74" s="128"/>
      <c r="CM74" s="69"/>
    </row>
    <row r="75" spans="1:92" ht="15" customHeight="1">
      <c r="A75" s="1">
        <v>80</v>
      </c>
      <c r="D75" s="1" t="s">
        <v>929</v>
      </c>
      <c r="S75" s="4">
        <v>526.29999999999995</v>
      </c>
      <c r="T75" s="18">
        <v>80.540000000000006</v>
      </c>
      <c r="U75" s="4">
        <v>42391.6</v>
      </c>
      <c r="V75" s="4">
        <v>0</v>
      </c>
      <c r="W75" s="4"/>
      <c r="X75" s="4"/>
      <c r="AA75" s="4">
        <v>0</v>
      </c>
      <c r="AB75" s="4">
        <v>2543.5</v>
      </c>
      <c r="AC75" s="1" t="s">
        <v>929</v>
      </c>
      <c r="AD75" s="5">
        <v>75</v>
      </c>
      <c r="AE75" s="5">
        <v>21687</v>
      </c>
      <c r="AF75" s="5">
        <f t="shared" si="60"/>
        <v>1746670.9800000002</v>
      </c>
      <c r="AG75" s="4">
        <f t="shared" si="20"/>
        <v>80.540000000000006</v>
      </c>
      <c r="AH75" s="5">
        <v>104800</v>
      </c>
      <c r="AI75" s="5"/>
      <c r="AJ75" s="5"/>
      <c r="AK75" s="5">
        <v>1397</v>
      </c>
      <c r="AL75" s="22"/>
      <c r="AM75" s="5">
        <v>72</v>
      </c>
      <c r="AN75" s="5">
        <v>48228</v>
      </c>
      <c r="AO75" s="5">
        <v>3884283</v>
      </c>
      <c r="AP75" s="4">
        <f t="shared" si="23"/>
        <v>80.539997511818854</v>
      </c>
      <c r="AQ75" s="5">
        <v>233057</v>
      </c>
      <c r="AR75" s="5"/>
      <c r="AS75" s="5">
        <v>3237</v>
      </c>
      <c r="AT75" s="18">
        <f t="shared" si="57"/>
        <v>4.8324002654059885</v>
      </c>
      <c r="AU75" s="22"/>
      <c r="AV75" s="5">
        <v>31</v>
      </c>
      <c r="AW75" s="5">
        <v>43802</v>
      </c>
      <c r="AX75" s="5">
        <v>3527813</v>
      </c>
      <c r="AY75" s="5">
        <f t="shared" si="65"/>
        <v>211668.78</v>
      </c>
      <c r="AZ75" s="5"/>
      <c r="BA75" s="5">
        <v>6828</v>
      </c>
      <c r="BB75" s="18">
        <f t="shared" si="58"/>
        <v>4.8323998904159629</v>
      </c>
      <c r="BC75" s="22"/>
      <c r="BD75" s="5">
        <v>10</v>
      </c>
      <c r="BE75" s="5">
        <v>26184</v>
      </c>
      <c r="BF75" s="5">
        <v>2108859</v>
      </c>
      <c r="BG75" s="5">
        <v>126532</v>
      </c>
      <c r="BH75" s="5"/>
      <c r="BI75" s="5">
        <v>12653</v>
      </c>
      <c r="BJ75" s="5"/>
      <c r="BK75" s="22"/>
      <c r="BL75" s="5">
        <v>1</v>
      </c>
      <c r="BM75" s="5">
        <v>4884</v>
      </c>
      <c r="BN75" s="5">
        <v>393357</v>
      </c>
      <c r="BO75" s="5">
        <v>23601</v>
      </c>
      <c r="BP75" s="5"/>
      <c r="BQ75" s="5">
        <v>23601</v>
      </c>
      <c r="BR75" s="18">
        <f t="shared" si="59"/>
        <v>4.8323095823095823</v>
      </c>
      <c r="BS75" s="22"/>
      <c r="BT75" s="290">
        <v>0</v>
      </c>
      <c r="BU75" s="290">
        <v>0</v>
      </c>
      <c r="BV75" s="290">
        <v>0</v>
      </c>
      <c r="BW75" s="5">
        <v>0</v>
      </c>
      <c r="BX75" s="5"/>
      <c r="BY75" s="5">
        <v>0</v>
      </c>
      <c r="BZ75" s="18"/>
      <c r="CB75" s="69">
        <f t="shared" si="61"/>
        <v>189</v>
      </c>
      <c r="CC75" s="69"/>
      <c r="CD75" s="287">
        <v>144.785</v>
      </c>
      <c r="CE75" s="287"/>
      <c r="CF75" s="287"/>
      <c r="CG75" s="287">
        <v>526.29999999999995</v>
      </c>
      <c r="CH75" s="287">
        <f t="shared" si="62"/>
        <v>11660982.98</v>
      </c>
      <c r="CI75" s="287">
        <f t="shared" si="63"/>
        <v>61698.322645502645</v>
      </c>
      <c r="CJ75" s="287">
        <f t="shared" si="64"/>
        <v>699658.78</v>
      </c>
      <c r="CK75" s="287"/>
      <c r="CL75" s="128"/>
      <c r="CM75" s="69"/>
    </row>
    <row r="76" spans="1:92" ht="15" customHeight="1">
      <c r="A76" s="1">
        <v>81</v>
      </c>
      <c r="D76" s="1" t="s">
        <v>807</v>
      </c>
      <c r="S76" s="4">
        <v>753.6</v>
      </c>
      <c r="T76" s="18">
        <v>131.46</v>
      </c>
      <c r="U76" s="4">
        <v>99069.2</v>
      </c>
      <c r="V76" s="4">
        <v>0</v>
      </c>
      <c r="W76" s="4"/>
      <c r="X76" s="4"/>
      <c r="AA76" s="4">
        <v>0</v>
      </c>
      <c r="AB76" s="4">
        <v>5944.2</v>
      </c>
      <c r="AC76" s="1" t="s">
        <v>807</v>
      </c>
      <c r="AD76" s="5">
        <v>96</v>
      </c>
      <c r="AE76" s="5">
        <v>17908</v>
      </c>
      <c r="AF76" s="5">
        <f t="shared" si="60"/>
        <v>2354185.6800000002</v>
      </c>
      <c r="AG76" s="4">
        <f t="shared" si="20"/>
        <v>131.46</v>
      </c>
      <c r="AH76" s="5">
        <v>141251</v>
      </c>
      <c r="AI76" s="5"/>
      <c r="AJ76" s="5"/>
      <c r="AK76" s="5">
        <v>1471</v>
      </c>
      <c r="AL76" s="22"/>
      <c r="AM76" s="5">
        <v>151</v>
      </c>
      <c r="AN76" s="5">
        <v>63059</v>
      </c>
      <c r="AO76" s="5">
        <v>8289736</v>
      </c>
      <c r="AP76" s="4">
        <f t="shared" si="23"/>
        <v>131.45999777985696</v>
      </c>
      <c r="AQ76" s="5">
        <v>497384</v>
      </c>
      <c r="AR76" s="5"/>
      <c r="AS76" s="5">
        <v>3294</v>
      </c>
      <c r="AT76" s="18">
        <f t="shared" si="57"/>
        <v>7.887597329485085</v>
      </c>
      <c r="AU76" s="22"/>
      <c r="AV76" s="5">
        <v>107</v>
      </c>
      <c r="AW76" s="5">
        <v>95164</v>
      </c>
      <c r="AX76" s="5">
        <v>12510259</v>
      </c>
      <c r="AY76" s="5">
        <f t="shared" si="65"/>
        <v>750615.53999999992</v>
      </c>
      <c r="AZ76" s="5"/>
      <c r="BA76" s="5">
        <v>7015</v>
      </c>
      <c r="BB76" s="18">
        <f t="shared" si="58"/>
        <v>7.8875997225841701</v>
      </c>
      <c r="BC76" s="22"/>
      <c r="BD76" s="5">
        <v>46</v>
      </c>
      <c r="BE76" s="5">
        <v>76866</v>
      </c>
      <c r="BF76" s="5">
        <v>10104804</v>
      </c>
      <c r="BG76" s="5">
        <v>606288</v>
      </c>
      <c r="BH76" s="5"/>
      <c r="BI76" s="5">
        <v>13180</v>
      </c>
      <c r="BJ76" s="5"/>
      <c r="BK76" s="22"/>
      <c r="BL76" s="5">
        <v>34</v>
      </c>
      <c r="BM76" s="5">
        <v>132497</v>
      </c>
      <c r="BN76" s="5">
        <v>17418056</v>
      </c>
      <c r="BO76" s="5">
        <v>1045083</v>
      </c>
      <c r="BP76" s="5"/>
      <c r="BQ76" s="5">
        <v>30738</v>
      </c>
      <c r="BR76" s="18">
        <f t="shared" si="59"/>
        <v>7.8875974550367181</v>
      </c>
      <c r="BS76" s="22"/>
      <c r="BT76" s="290">
        <v>4</v>
      </c>
      <c r="BU76" s="290">
        <v>183760</v>
      </c>
      <c r="BV76" s="290">
        <v>24157090</v>
      </c>
      <c r="BW76" s="5">
        <v>1449425</v>
      </c>
      <c r="BX76" s="5"/>
      <c r="BY76" s="5">
        <v>362356</v>
      </c>
      <c r="BZ76" s="18">
        <f t="shared" ref="BZ76:BZ83" si="66">BW76/BU76</f>
        <v>7.8875979538528513</v>
      </c>
      <c r="CB76" s="69">
        <f t="shared" si="61"/>
        <v>438</v>
      </c>
      <c r="CC76" s="69"/>
      <c r="CD76" s="287">
        <v>569.25400000000002</v>
      </c>
      <c r="CE76" s="287"/>
      <c r="CF76" s="287"/>
      <c r="CG76" s="287">
        <v>753.6</v>
      </c>
      <c r="CH76" s="287">
        <f t="shared" si="62"/>
        <v>74834130.680000007</v>
      </c>
      <c r="CI76" s="287">
        <f t="shared" si="63"/>
        <v>170854.17963470321</v>
      </c>
      <c r="CJ76" s="287">
        <f t="shared" si="64"/>
        <v>4490046.54</v>
      </c>
      <c r="CK76" s="287"/>
      <c r="CL76" s="128"/>
      <c r="CM76" s="69"/>
    </row>
    <row r="77" spans="1:92" ht="15" customHeight="1">
      <c r="A77" s="1">
        <v>82</v>
      </c>
      <c r="D77" s="1" t="s">
        <v>808</v>
      </c>
      <c r="S77" s="4">
        <v>488.6</v>
      </c>
      <c r="T77" s="18">
        <v>103.64</v>
      </c>
      <c r="U77" s="4">
        <v>50635.199999999997</v>
      </c>
      <c r="V77" s="4">
        <v>0</v>
      </c>
      <c r="W77" s="4"/>
      <c r="X77" s="4"/>
      <c r="AA77" s="4">
        <v>0</v>
      </c>
      <c r="AB77" s="4">
        <v>3038.1</v>
      </c>
      <c r="AC77" s="1" t="s">
        <v>808</v>
      </c>
      <c r="AD77" s="5">
        <v>157</v>
      </c>
      <c r="AE77" s="5">
        <v>37585</v>
      </c>
      <c r="AF77" s="5">
        <f t="shared" si="60"/>
        <v>3895309.4</v>
      </c>
      <c r="AG77" s="4">
        <f t="shared" si="20"/>
        <v>103.64</v>
      </c>
      <c r="AH77" s="5">
        <v>233719</v>
      </c>
      <c r="AI77" s="5"/>
      <c r="AJ77" s="5"/>
      <c r="AK77" s="5">
        <v>1489</v>
      </c>
      <c r="AL77" s="22"/>
      <c r="AM77" s="5">
        <v>189</v>
      </c>
      <c r="AN77" s="5">
        <v>91255</v>
      </c>
      <c r="AO77" s="5">
        <v>9457668</v>
      </c>
      <c r="AP77" s="4">
        <f t="shared" si="23"/>
        <v>103.63999780833927</v>
      </c>
      <c r="AQ77" s="5">
        <v>567460</v>
      </c>
      <c r="AR77" s="5"/>
      <c r="AS77" s="5">
        <v>3002</v>
      </c>
      <c r="AT77" s="18">
        <f t="shared" si="57"/>
        <v>6.2183989918360636</v>
      </c>
      <c r="AU77" s="22"/>
      <c r="AV77" s="5">
        <v>83</v>
      </c>
      <c r="AW77" s="5">
        <v>89795</v>
      </c>
      <c r="AX77" s="5">
        <v>9306354</v>
      </c>
      <c r="AY77" s="5">
        <f t="shared" si="65"/>
        <v>558381.24</v>
      </c>
      <c r="AZ77" s="5"/>
      <c r="BA77" s="5">
        <v>6727</v>
      </c>
      <c r="BB77" s="18">
        <f t="shared" si="58"/>
        <v>6.2184001336377301</v>
      </c>
      <c r="BC77" s="22"/>
      <c r="BD77" s="5">
        <v>28</v>
      </c>
      <c r="BE77" s="5">
        <v>63582</v>
      </c>
      <c r="BF77" s="5">
        <v>6589638</v>
      </c>
      <c r="BG77" s="5">
        <v>395378</v>
      </c>
      <c r="BH77" s="5"/>
      <c r="BI77" s="5">
        <v>14121</v>
      </c>
      <c r="BJ77" s="5"/>
      <c r="BK77" s="22"/>
      <c r="BL77" s="5">
        <v>7</v>
      </c>
      <c r="BM77" s="5">
        <v>32311</v>
      </c>
      <c r="BN77" s="5">
        <v>3348712</v>
      </c>
      <c r="BO77" s="5">
        <v>200923</v>
      </c>
      <c r="BP77" s="5"/>
      <c r="BQ77" s="5">
        <v>28763</v>
      </c>
      <c r="BR77" s="18">
        <f t="shared" si="59"/>
        <v>6.2184085915013467</v>
      </c>
      <c r="BS77" s="22"/>
      <c r="BT77" s="290">
        <v>1</v>
      </c>
      <c r="BU77" s="290">
        <v>8063</v>
      </c>
      <c r="BV77" s="290">
        <v>835649</v>
      </c>
      <c r="BW77" s="5">
        <v>50139</v>
      </c>
      <c r="BX77" s="5"/>
      <c r="BY77" s="5">
        <v>50139</v>
      </c>
      <c r="BZ77" s="18">
        <f t="shared" si="66"/>
        <v>6.2184050601513086</v>
      </c>
      <c r="CB77" s="69">
        <f t="shared" si="61"/>
        <v>465</v>
      </c>
      <c r="CC77" s="69"/>
      <c r="CD77" s="287">
        <v>322.59100000000001</v>
      </c>
      <c r="CE77" s="287"/>
      <c r="CF77" s="287"/>
      <c r="CG77" s="287">
        <v>488.6</v>
      </c>
      <c r="CH77" s="287">
        <f t="shared" si="62"/>
        <v>33433330.399999999</v>
      </c>
      <c r="CI77" s="287">
        <f t="shared" si="63"/>
        <v>71899.635268817205</v>
      </c>
      <c r="CJ77" s="287">
        <f t="shared" si="64"/>
        <v>2006000.24</v>
      </c>
      <c r="CK77" s="287"/>
      <c r="CL77" s="128"/>
      <c r="CM77" s="69"/>
    </row>
    <row r="78" spans="1:92" ht="15" customHeight="1">
      <c r="A78" s="1">
        <v>83</v>
      </c>
      <c r="D78" s="1" t="s">
        <v>797</v>
      </c>
      <c r="S78" s="4">
        <v>514.6</v>
      </c>
      <c r="T78" s="18">
        <v>119.25</v>
      </c>
      <c r="U78" s="4">
        <v>61366.9</v>
      </c>
      <c r="V78" s="4">
        <v>0</v>
      </c>
      <c r="W78" s="4"/>
      <c r="X78" s="4"/>
      <c r="AA78" s="4">
        <v>0</v>
      </c>
      <c r="AB78" s="4">
        <v>3682</v>
      </c>
      <c r="AC78" s="1" t="s">
        <v>797</v>
      </c>
      <c r="AD78" s="5">
        <v>258</v>
      </c>
      <c r="AE78" s="5">
        <v>52921</v>
      </c>
      <c r="AF78" s="5">
        <f t="shared" si="60"/>
        <v>6310829.25</v>
      </c>
      <c r="AG78" s="4">
        <f t="shared" si="20"/>
        <v>119.25</v>
      </c>
      <c r="AH78" s="5">
        <v>378650</v>
      </c>
      <c r="AI78" s="5"/>
      <c r="AJ78" s="5"/>
      <c r="AK78" s="5">
        <v>1468</v>
      </c>
      <c r="AL78" s="22"/>
      <c r="AM78" s="5">
        <v>276</v>
      </c>
      <c r="AN78" s="5">
        <v>120759</v>
      </c>
      <c r="AO78" s="5">
        <v>14400511</v>
      </c>
      <c r="AP78" s="4">
        <f t="shared" si="23"/>
        <v>119.25000207023908</v>
      </c>
      <c r="AQ78" s="5">
        <v>864031</v>
      </c>
      <c r="AR78" s="5"/>
      <c r="AS78" s="5">
        <v>3131</v>
      </c>
      <c r="AT78" s="18">
        <f t="shared" si="57"/>
        <v>7.1550029397394814</v>
      </c>
      <c r="AU78" s="22"/>
      <c r="AV78" s="5">
        <v>75</v>
      </c>
      <c r="AW78" s="5">
        <v>69735</v>
      </c>
      <c r="AX78" s="5">
        <v>8315899</v>
      </c>
      <c r="AY78" s="5">
        <f t="shared" si="65"/>
        <v>498953.94</v>
      </c>
      <c r="AZ78" s="5"/>
      <c r="BA78" s="5">
        <v>6653</v>
      </c>
      <c r="BB78" s="18">
        <f t="shared" si="58"/>
        <v>7.1550002151000216</v>
      </c>
      <c r="BC78" s="22"/>
      <c r="BD78" s="5">
        <v>15</v>
      </c>
      <c r="BE78" s="5">
        <v>26577</v>
      </c>
      <c r="BF78" s="5">
        <v>3169307</v>
      </c>
      <c r="BG78" s="5">
        <v>190158</v>
      </c>
      <c r="BH78" s="5"/>
      <c r="BI78" s="5">
        <v>12677</v>
      </c>
      <c r="BJ78" s="5"/>
      <c r="BK78" s="22"/>
      <c r="BL78" s="5">
        <v>8</v>
      </c>
      <c r="BM78" s="5">
        <v>36484</v>
      </c>
      <c r="BN78" s="5">
        <v>4350717</v>
      </c>
      <c r="BO78" s="5">
        <v>261043</v>
      </c>
      <c r="BP78" s="5"/>
      <c r="BQ78" s="5">
        <v>32630</v>
      </c>
      <c r="BR78" s="18">
        <f t="shared" si="59"/>
        <v>7.1549994518144944</v>
      </c>
      <c r="BS78" s="22"/>
      <c r="BT78" s="290">
        <v>1</v>
      </c>
      <c r="BU78" s="290">
        <v>9598</v>
      </c>
      <c r="BV78" s="290">
        <v>1144561</v>
      </c>
      <c r="BW78" s="5">
        <v>68674</v>
      </c>
      <c r="BX78" s="5"/>
      <c r="BY78" s="5">
        <v>68674</v>
      </c>
      <c r="BZ78" s="18">
        <f t="shared" si="66"/>
        <v>7.1550322983954988</v>
      </c>
      <c r="CB78" s="69">
        <f t="shared" si="61"/>
        <v>633</v>
      </c>
      <c r="CC78" s="69"/>
      <c r="CD78" s="287">
        <v>316.07400000000001</v>
      </c>
      <c r="CE78" s="287"/>
      <c r="CF78" s="287"/>
      <c r="CG78" s="287">
        <v>514.6</v>
      </c>
      <c r="CH78" s="287">
        <f t="shared" si="62"/>
        <v>37691824.25</v>
      </c>
      <c r="CI78" s="287">
        <f t="shared" si="63"/>
        <v>59544.746050552923</v>
      </c>
      <c r="CJ78" s="287">
        <f t="shared" si="64"/>
        <v>2261509.94</v>
      </c>
      <c r="CK78" s="287"/>
      <c r="CL78" s="128"/>
      <c r="CM78" s="69"/>
    </row>
    <row r="79" spans="1:92" ht="15" customHeight="1">
      <c r="A79" s="1">
        <v>84</v>
      </c>
      <c r="D79" s="1" t="s">
        <v>796</v>
      </c>
      <c r="S79" s="4">
        <v>502</v>
      </c>
      <c r="T79" s="18">
        <v>93.97</v>
      </c>
      <c r="U79" s="4">
        <v>47173.8</v>
      </c>
      <c r="V79" s="4">
        <v>0</v>
      </c>
      <c r="W79" s="4"/>
      <c r="X79" s="4"/>
      <c r="AA79" s="4">
        <v>0</v>
      </c>
      <c r="AB79" s="4">
        <v>2830.4</v>
      </c>
      <c r="AC79" s="1" t="s">
        <v>796</v>
      </c>
      <c r="AD79" s="5">
        <v>147</v>
      </c>
      <c r="AE79" s="5">
        <v>37249</v>
      </c>
      <c r="AF79" s="5">
        <f t="shared" si="60"/>
        <v>3500288.53</v>
      </c>
      <c r="AG79" s="4">
        <f t="shared" ref="AG79:AG93" si="67">AF79/AE79</f>
        <v>93.97</v>
      </c>
      <c r="AH79" s="5">
        <v>210017</v>
      </c>
      <c r="AI79" s="5"/>
      <c r="AJ79" s="5"/>
      <c r="AK79" s="5">
        <v>1429</v>
      </c>
      <c r="AL79" s="22"/>
      <c r="AM79" s="5">
        <v>131</v>
      </c>
      <c r="AN79" s="5">
        <v>72935</v>
      </c>
      <c r="AO79" s="5">
        <v>6853702</v>
      </c>
      <c r="AP79" s="4">
        <f t="shared" ref="AP79:AP93" si="68">AO79/AN79</f>
        <v>93.970000685541919</v>
      </c>
      <c r="AQ79" s="5">
        <v>411222</v>
      </c>
      <c r="AR79" s="5"/>
      <c r="AS79" s="5">
        <v>3139</v>
      </c>
      <c r="AT79" s="18">
        <f t="shared" si="57"/>
        <v>5.6381983958319051</v>
      </c>
      <c r="AU79" s="22"/>
      <c r="AV79" s="5">
        <v>40</v>
      </c>
      <c r="AW79" s="5">
        <v>49024</v>
      </c>
      <c r="AX79" s="5">
        <v>4606785</v>
      </c>
      <c r="AY79" s="5">
        <f t="shared" si="65"/>
        <v>276407.09999999998</v>
      </c>
      <c r="AZ79" s="5"/>
      <c r="BA79" s="5">
        <v>6910</v>
      </c>
      <c r="BB79" s="18">
        <f t="shared" si="58"/>
        <v>5.6381996573107047</v>
      </c>
      <c r="BC79" s="22"/>
      <c r="BD79" s="5">
        <v>9</v>
      </c>
      <c r="BE79" s="5">
        <v>21377</v>
      </c>
      <c r="BF79" s="5">
        <v>2008797</v>
      </c>
      <c r="BG79" s="5">
        <v>120528</v>
      </c>
      <c r="BH79" s="5"/>
      <c r="BI79" s="5">
        <v>13392</v>
      </c>
      <c r="BJ79" s="5"/>
      <c r="BK79" s="22"/>
      <c r="BL79" s="5">
        <v>9</v>
      </c>
      <c r="BM79" s="5">
        <v>42226</v>
      </c>
      <c r="BN79" s="5">
        <v>3967977</v>
      </c>
      <c r="BO79" s="5">
        <v>238079</v>
      </c>
      <c r="BP79" s="5"/>
      <c r="BQ79" s="5">
        <v>26453</v>
      </c>
      <c r="BR79" s="18">
        <f t="shared" si="59"/>
        <v>5.6382086865911996</v>
      </c>
      <c r="BS79" s="22"/>
      <c r="BT79" s="290">
        <v>3</v>
      </c>
      <c r="BU79" s="290">
        <v>35393</v>
      </c>
      <c r="BV79" s="290">
        <v>3325880</v>
      </c>
      <c r="BW79" s="5">
        <v>199553</v>
      </c>
      <c r="BX79" s="5"/>
      <c r="BY79" s="5">
        <v>66518</v>
      </c>
      <c r="BZ79" s="18">
        <f t="shared" si="66"/>
        <v>5.6382052948323116</v>
      </c>
      <c r="CB79" s="69">
        <f t="shared" si="61"/>
        <v>339</v>
      </c>
      <c r="CC79" s="69"/>
      <c r="CD79" s="287">
        <v>258.20400000000001</v>
      </c>
      <c r="CE79" s="287"/>
      <c r="CF79" s="287"/>
      <c r="CG79" s="287">
        <v>502</v>
      </c>
      <c r="CH79" s="287">
        <f t="shared" si="62"/>
        <v>24263429.530000001</v>
      </c>
      <c r="CI79" s="287">
        <f t="shared" si="63"/>
        <v>71573.538436578179</v>
      </c>
      <c r="CJ79" s="287">
        <f t="shared" si="64"/>
        <v>1455806.1</v>
      </c>
      <c r="CK79" s="287"/>
      <c r="CL79" s="128"/>
      <c r="CM79" s="69"/>
    </row>
    <row r="80" spans="1:92" ht="15" customHeight="1">
      <c r="A80" s="1">
        <v>85</v>
      </c>
      <c r="D80" s="1" t="s">
        <v>688</v>
      </c>
      <c r="S80" s="4">
        <v>237.1</v>
      </c>
      <c r="T80" s="18">
        <v>121.2</v>
      </c>
      <c r="U80" s="4">
        <v>28731.1</v>
      </c>
      <c r="V80" s="4">
        <v>0</v>
      </c>
      <c r="W80" s="4"/>
      <c r="X80" s="4"/>
      <c r="AA80" s="4">
        <v>0</v>
      </c>
      <c r="AB80" s="4">
        <v>1723.9</v>
      </c>
      <c r="AC80" s="1" t="s">
        <v>688</v>
      </c>
      <c r="AD80" s="5">
        <v>111</v>
      </c>
      <c r="AE80" s="5">
        <v>21852</v>
      </c>
      <c r="AF80" s="5">
        <f t="shared" si="60"/>
        <v>2648462.4</v>
      </c>
      <c r="AG80" s="4">
        <f t="shared" si="67"/>
        <v>121.2</v>
      </c>
      <c r="AH80" s="5">
        <v>158908</v>
      </c>
      <c r="AI80" s="5"/>
      <c r="AJ80" s="5"/>
      <c r="AK80" s="5">
        <v>1432</v>
      </c>
      <c r="AL80" s="22"/>
      <c r="AM80" s="5">
        <v>113</v>
      </c>
      <c r="AN80" s="5">
        <v>48205</v>
      </c>
      <c r="AO80" s="5">
        <v>5842446</v>
      </c>
      <c r="AP80" s="4">
        <f t="shared" si="68"/>
        <v>121.2</v>
      </c>
      <c r="AQ80" s="5">
        <v>350547</v>
      </c>
      <c r="AR80" s="5"/>
      <c r="AS80" s="5">
        <v>3102</v>
      </c>
      <c r="AT80" s="18">
        <f t="shared" si="57"/>
        <v>7.2720049787366454</v>
      </c>
      <c r="AU80" s="22"/>
      <c r="AV80" s="5">
        <v>38</v>
      </c>
      <c r="AW80" s="5">
        <v>38212</v>
      </c>
      <c r="AX80" s="5">
        <v>4631294</v>
      </c>
      <c r="AY80" s="5">
        <f t="shared" si="65"/>
        <v>277877.64</v>
      </c>
      <c r="AZ80" s="5"/>
      <c r="BA80" s="5">
        <v>7313</v>
      </c>
      <c r="BB80" s="18">
        <f t="shared" si="58"/>
        <v>7.27199937192505</v>
      </c>
      <c r="BC80" s="22"/>
      <c r="BD80" s="5">
        <v>26</v>
      </c>
      <c r="BE80" s="5">
        <v>50156</v>
      </c>
      <c r="BF80" s="5">
        <v>6078907</v>
      </c>
      <c r="BG80" s="5">
        <v>364734</v>
      </c>
      <c r="BH80" s="5"/>
      <c r="BI80" s="5">
        <v>14029</v>
      </c>
      <c r="BJ80" s="5"/>
      <c r="BK80" s="22"/>
      <c r="BL80" s="5">
        <v>6</v>
      </c>
      <c r="BM80" s="5">
        <v>26154</v>
      </c>
      <c r="BN80" s="5">
        <v>3169865</v>
      </c>
      <c r="BO80" s="5">
        <v>190192</v>
      </c>
      <c r="BP80" s="5"/>
      <c r="BQ80" s="5">
        <v>31699</v>
      </c>
      <c r="BR80" s="18">
        <f t="shared" si="59"/>
        <v>7.2720042823277513</v>
      </c>
      <c r="BS80" s="22"/>
      <c r="BT80" s="290">
        <v>2</v>
      </c>
      <c r="BU80" s="290">
        <v>17527</v>
      </c>
      <c r="BV80" s="290">
        <v>2124272</v>
      </c>
      <c r="BW80" s="5">
        <v>127456</v>
      </c>
      <c r="BX80" s="5"/>
      <c r="BY80" s="5">
        <v>63728</v>
      </c>
      <c r="BZ80" s="18">
        <f t="shared" si="66"/>
        <v>7.2719803731385859</v>
      </c>
      <c r="CB80" s="69">
        <f t="shared" si="61"/>
        <v>296</v>
      </c>
      <c r="CC80" s="69"/>
      <c r="CD80" s="287">
        <v>202.10599999999999</v>
      </c>
      <c r="CE80" s="287"/>
      <c r="CF80" s="287"/>
      <c r="CG80" s="287">
        <v>237.1</v>
      </c>
      <c r="CH80" s="287">
        <f t="shared" si="62"/>
        <v>24495246.399999999</v>
      </c>
      <c r="CI80" s="287">
        <f t="shared" si="63"/>
        <v>82754.210810810808</v>
      </c>
      <c r="CJ80" s="287">
        <f t="shared" si="64"/>
        <v>1469714.6400000001</v>
      </c>
      <c r="CK80" s="287"/>
      <c r="CL80" s="128"/>
      <c r="CM80" s="69"/>
    </row>
    <row r="81" spans="1:91" ht="15" customHeight="1">
      <c r="A81" s="1">
        <v>86</v>
      </c>
      <c r="D81" s="9" t="s">
        <v>635</v>
      </c>
      <c r="E81" s="9"/>
      <c r="F81" s="88"/>
      <c r="G81" s="88"/>
      <c r="H81" s="297"/>
      <c r="I81" s="297"/>
      <c r="J81" s="88"/>
      <c r="K81" s="88"/>
      <c r="L81" s="88"/>
      <c r="M81" s="297"/>
      <c r="N81" s="297"/>
      <c r="O81" s="297"/>
      <c r="P81" s="88"/>
      <c r="Q81" s="88"/>
      <c r="R81" s="88"/>
      <c r="S81" s="12">
        <v>662.6</v>
      </c>
      <c r="T81" s="19">
        <v>80.930000000000007</v>
      </c>
      <c r="U81" s="75">
        <v>53622.5</v>
      </c>
      <c r="V81" s="75">
        <v>0</v>
      </c>
      <c r="W81" s="75"/>
      <c r="X81" s="75"/>
      <c r="Y81" s="75"/>
      <c r="Z81" s="75"/>
      <c r="AA81" s="75">
        <v>0</v>
      </c>
      <c r="AB81" s="75">
        <v>3217.4</v>
      </c>
      <c r="AC81" s="22" t="s">
        <v>635</v>
      </c>
      <c r="AD81" s="13">
        <v>122</v>
      </c>
      <c r="AE81" s="13">
        <v>35887</v>
      </c>
      <c r="AF81" s="5">
        <f t="shared" si="60"/>
        <v>2904334.91</v>
      </c>
      <c r="AG81" s="4">
        <f t="shared" si="67"/>
        <v>80.930000000000007</v>
      </c>
      <c r="AH81" s="13">
        <v>174260</v>
      </c>
      <c r="AI81" s="13"/>
      <c r="AJ81" s="13"/>
      <c r="AK81" s="13">
        <v>1428</v>
      </c>
      <c r="AL81" s="22"/>
      <c r="AM81" s="13">
        <v>115</v>
      </c>
      <c r="AN81" s="13">
        <v>75109</v>
      </c>
      <c r="AO81" s="13">
        <v>6078571</v>
      </c>
      <c r="AP81" s="4">
        <f t="shared" si="68"/>
        <v>80.929995073826035</v>
      </c>
      <c r="AQ81" s="13">
        <v>364714</v>
      </c>
      <c r="AR81" s="13"/>
      <c r="AS81" s="13">
        <v>3171</v>
      </c>
      <c r="AT81" s="18">
        <f t="shared" si="57"/>
        <v>4.8557962427938062</v>
      </c>
      <c r="AU81" s="22"/>
      <c r="AV81" s="13">
        <v>61</v>
      </c>
      <c r="AW81" s="13">
        <v>86534</v>
      </c>
      <c r="AX81" s="13">
        <v>7003197</v>
      </c>
      <c r="AY81" s="5">
        <f t="shared" si="65"/>
        <v>420191.82</v>
      </c>
      <c r="AZ81" s="13"/>
      <c r="BA81" s="13">
        <v>6888</v>
      </c>
      <c r="BB81" s="18">
        <f t="shared" si="58"/>
        <v>4.8558002634802504</v>
      </c>
      <c r="BC81" s="22"/>
      <c r="BD81" s="13">
        <v>20</v>
      </c>
      <c r="BE81" s="13">
        <v>60112</v>
      </c>
      <c r="BF81" s="13">
        <v>4864864</v>
      </c>
      <c r="BG81" s="13">
        <v>291892</v>
      </c>
      <c r="BH81" s="13"/>
      <c r="BI81" s="13">
        <v>14594</v>
      </c>
      <c r="BJ81" s="13"/>
      <c r="BK81" s="22"/>
      <c r="BL81" s="13">
        <v>7</v>
      </c>
      <c r="BM81" s="13">
        <v>49925</v>
      </c>
      <c r="BN81" s="13">
        <v>4040430</v>
      </c>
      <c r="BO81" s="13">
        <v>242426</v>
      </c>
      <c r="BP81" s="13"/>
      <c r="BQ81" s="13">
        <v>34634</v>
      </c>
      <c r="BR81" s="18">
        <f t="shared" si="59"/>
        <v>4.8558037055583378</v>
      </c>
      <c r="BS81" s="22"/>
      <c r="BT81" s="294">
        <v>4</v>
      </c>
      <c r="BU81" s="294">
        <v>58271</v>
      </c>
      <c r="BV81" s="294">
        <v>4715872</v>
      </c>
      <c r="BW81" s="13">
        <v>282952</v>
      </c>
      <c r="BX81" s="13"/>
      <c r="BY81" s="13">
        <v>70738</v>
      </c>
      <c r="BZ81" s="18">
        <f t="shared" si="66"/>
        <v>4.8557944775274153</v>
      </c>
      <c r="CB81" s="69">
        <f t="shared" si="61"/>
        <v>329</v>
      </c>
      <c r="CC81" s="69"/>
      <c r="CD81" s="287">
        <v>365.83800000000002</v>
      </c>
      <c r="CE81" s="287"/>
      <c r="CF81" s="287"/>
      <c r="CG81" s="287">
        <v>662.6</v>
      </c>
      <c r="CH81" s="287">
        <f t="shared" si="62"/>
        <v>29607268.91</v>
      </c>
      <c r="CI81" s="287">
        <f t="shared" si="63"/>
        <v>89991.698814589661</v>
      </c>
      <c r="CJ81" s="287">
        <f t="shared" si="64"/>
        <v>1776435.82</v>
      </c>
      <c r="CK81" s="287"/>
      <c r="CL81" s="128"/>
      <c r="CM81" s="69"/>
    </row>
    <row r="82" spans="1:91" ht="15" customHeight="1">
      <c r="A82" s="1">
        <v>87</v>
      </c>
      <c r="D82" s="14" t="s">
        <v>334</v>
      </c>
      <c r="E82" s="14"/>
      <c r="F82" s="91"/>
      <c r="G82" s="91"/>
      <c r="H82" s="357"/>
      <c r="I82" s="357"/>
      <c r="J82" s="91"/>
      <c r="K82" s="91"/>
      <c r="L82" s="91"/>
      <c r="M82" s="357"/>
      <c r="N82" s="357"/>
      <c r="O82" s="357"/>
      <c r="P82" s="91"/>
      <c r="Q82" s="91"/>
      <c r="R82" s="91"/>
      <c r="S82" s="16">
        <v>5434.8</v>
      </c>
      <c r="T82" s="17">
        <v>114</v>
      </c>
      <c r="U82" s="16">
        <v>620876.1</v>
      </c>
      <c r="V82" s="16">
        <v>0</v>
      </c>
      <c r="W82" s="16"/>
      <c r="X82" s="16"/>
      <c r="Y82" s="16"/>
      <c r="Z82" s="16"/>
      <c r="AA82" s="16">
        <v>0</v>
      </c>
      <c r="AB82" s="16">
        <v>37252.6</v>
      </c>
      <c r="AC82" s="15" t="s">
        <v>334</v>
      </c>
      <c r="AD82" s="17">
        <v>1746</v>
      </c>
      <c r="AE82" s="17">
        <f>SUM(AE72:AE81)</f>
        <v>365090</v>
      </c>
      <c r="AF82" s="17">
        <f>SUM(AF72:AF81)</f>
        <v>42431944.929999992</v>
      </c>
      <c r="AG82" s="4">
        <f t="shared" si="67"/>
        <v>116.22324613109095</v>
      </c>
      <c r="AH82" s="17">
        <f>SUM(AH72:AH81)</f>
        <v>2545917</v>
      </c>
      <c r="AI82" s="17"/>
      <c r="AJ82" s="17"/>
      <c r="AK82" s="17">
        <v>1458</v>
      </c>
      <c r="AL82" s="15"/>
      <c r="AM82" s="17">
        <v>2025</v>
      </c>
      <c r="AN82" s="17">
        <v>895697</v>
      </c>
      <c r="AO82" s="17">
        <v>105989295</v>
      </c>
      <c r="AP82" s="4">
        <f t="shared" si="68"/>
        <v>118.33164005238379</v>
      </c>
      <c r="AQ82" s="17">
        <v>6359357</v>
      </c>
      <c r="AR82" s="17"/>
      <c r="AS82" s="17">
        <v>3140</v>
      </c>
      <c r="AT82" s="18">
        <f t="shared" si="57"/>
        <v>7.0998976216287426</v>
      </c>
      <c r="AU82" s="15"/>
      <c r="AV82" s="17">
        <v>757</v>
      </c>
      <c r="AW82" s="17">
        <v>742785</v>
      </c>
      <c r="AX82" s="17">
        <v>86766654</v>
      </c>
      <c r="AY82" s="17">
        <f>SUM(AY72:AY81)</f>
        <v>5205999.24</v>
      </c>
      <c r="AZ82" s="17"/>
      <c r="BA82" s="17">
        <v>6877</v>
      </c>
      <c r="BB82" s="18">
        <f t="shared" si="58"/>
        <v>7.0087565580888143</v>
      </c>
      <c r="BC82" s="15"/>
      <c r="BD82" s="17">
        <v>275</v>
      </c>
      <c r="BE82" s="17">
        <v>529352</v>
      </c>
      <c r="BF82" s="17">
        <v>62585668</v>
      </c>
      <c r="BG82" s="17">
        <v>3755139</v>
      </c>
      <c r="BH82" s="17"/>
      <c r="BI82" s="17">
        <v>13655</v>
      </c>
      <c r="BJ82" s="13"/>
      <c r="BK82" s="15"/>
      <c r="BL82" s="17">
        <v>124</v>
      </c>
      <c r="BM82" s="17">
        <v>503877</v>
      </c>
      <c r="BN82" s="17">
        <v>61236136</v>
      </c>
      <c r="BO82" s="17">
        <v>3674169</v>
      </c>
      <c r="BP82" s="17"/>
      <c r="BQ82" s="17">
        <v>29630</v>
      </c>
      <c r="BR82" s="18">
        <f t="shared" si="59"/>
        <v>7.2917974029376218</v>
      </c>
      <c r="BS82" s="15"/>
      <c r="BT82" s="295">
        <v>22</v>
      </c>
      <c r="BU82" s="295">
        <v>380037</v>
      </c>
      <c r="BV82" s="295">
        <v>45347841</v>
      </c>
      <c r="BW82" s="17">
        <v>2720870</v>
      </c>
      <c r="BX82" s="17"/>
      <c r="BY82" s="17">
        <v>123676</v>
      </c>
      <c r="BZ82" s="18">
        <f t="shared" si="66"/>
        <v>7.1594871025715916</v>
      </c>
      <c r="CA82" s="51"/>
      <c r="CB82" s="80">
        <f t="shared" si="61"/>
        <v>4949</v>
      </c>
      <c r="CC82" s="80"/>
      <c r="CD82" s="298">
        <v>3416.8380000000002</v>
      </c>
      <c r="CE82" s="298"/>
      <c r="CF82" s="298"/>
      <c r="CG82" s="298">
        <v>5434.8</v>
      </c>
      <c r="CH82" s="298">
        <f t="shared" si="62"/>
        <v>404357538.93000001</v>
      </c>
      <c r="CI82" s="287">
        <f t="shared" si="63"/>
        <v>81704.897742978384</v>
      </c>
      <c r="CJ82" s="298">
        <f t="shared" si="64"/>
        <v>24261451.240000002</v>
      </c>
      <c r="CK82" s="298"/>
      <c r="CL82" s="139"/>
      <c r="CM82" s="69"/>
    </row>
    <row r="83" spans="1:91" ht="15" customHeight="1">
      <c r="A83" s="1">
        <v>88</v>
      </c>
      <c r="D83" s="7" t="s">
        <v>572</v>
      </c>
      <c r="E83" s="7"/>
      <c r="F83" s="87"/>
      <c r="G83" s="87"/>
      <c r="H83" s="309"/>
      <c r="I83" s="309"/>
      <c r="J83" s="87"/>
      <c r="K83" s="87"/>
      <c r="L83" s="87"/>
      <c r="M83" s="309"/>
      <c r="N83" s="309"/>
      <c r="O83" s="309"/>
      <c r="P83" s="87"/>
      <c r="Q83" s="87"/>
      <c r="R83" s="87"/>
      <c r="S83" s="4">
        <v>112990.2</v>
      </c>
      <c r="T83" s="5">
        <v>78</v>
      </c>
      <c r="U83" s="4">
        <v>8797580.4000000004</v>
      </c>
      <c r="V83" s="4">
        <v>0</v>
      </c>
      <c r="W83" s="4"/>
      <c r="X83" s="4"/>
      <c r="AA83" s="4">
        <v>0</v>
      </c>
      <c r="AB83" s="4">
        <v>527854.80000000005</v>
      </c>
      <c r="AC83" s="7" t="s">
        <v>572</v>
      </c>
      <c r="AD83" s="5">
        <v>23495</v>
      </c>
      <c r="AE83" s="5">
        <v>6741324</v>
      </c>
      <c r="AF83" s="5">
        <v>544422655</v>
      </c>
      <c r="AG83" s="4">
        <f t="shared" si="67"/>
        <v>80.759010396177374</v>
      </c>
      <c r="AH83" s="5">
        <v>32665360</v>
      </c>
      <c r="AI83" s="5"/>
      <c r="AJ83" s="5"/>
      <c r="AK83" s="5">
        <v>1390</v>
      </c>
      <c r="AL83" s="20"/>
      <c r="AM83" s="5">
        <v>20016</v>
      </c>
      <c r="AN83" s="5">
        <v>12090837</v>
      </c>
      <c r="AO83" s="5">
        <v>1040609730</v>
      </c>
      <c r="AP83" s="4">
        <f t="shared" si="68"/>
        <v>86.065979551291605</v>
      </c>
      <c r="AQ83" s="5">
        <v>62436583</v>
      </c>
      <c r="AR83" s="5"/>
      <c r="AS83" s="5">
        <v>3119</v>
      </c>
      <c r="AT83" s="18">
        <f t="shared" si="57"/>
        <v>5.1639587069116883</v>
      </c>
      <c r="AU83" s="20"/>
      <c r="AV83" s="5">
        <v>8220</v>
      </c>
      <c r="AW83" s="5">
        <v>10741666</v>
      </c>
      <c r="AX83" s="5">
        <v>952739465</v>
      </c>
      <c r="AY83" s="5">
        <v>57164371</v>
      </c>
      <c r="AZ83" s="5"/>
      <c r="BA83" s="5">
        <v>6954</v>
      </c>
      <c r="BB83" s="18">
        <f t="shared" si="58"/>
        <v>5.3217416181065396</v>
      </c>
      <c r="BC83" s="20"/>
      <c r="BD83" s="5">
        <v>4037</v>
      </c>
      <c r="BE83" s="5">
        <v>10708456</v>
      </c>
      <c r="BF83" s="5">
        <v>924457216</v>
      </c>
      <c r="BG83" s="5">
        <v>55467431</v>
      </c>
      <c r="BH83" s="5"/>
      <c r="BI83" s="5">
        <v>13740</v>
      </c>
      <c r="BJ83" s="5"/>
      <c r="BK83" s="20"/>
      <c r="BL83" s="5">
        <v>2006</v>
      </c>
      <c r="BM83" s="5">
        <v>11502471</v>
      </c>
      <c r="BN83" s="5">
        <v>989956514</v>
      </c>
      <c r="BO83" s="5">
        <v>59397388</v>
      </c>
      <c r="BP83" s="5"/>
      <c r="BQ83" s="5">
        <v>29610</v>
      </c>
      <c r="BR83" s="18">
        <f t="shared" si="59"/>
        <v>5.1638807000687068</v>
      </c>
      <c r="BS83" s="20"/>
      <c r="BT83" s="290">
        <v>676</v>
      </c>
      <c r="BU83" s="290">
        <v>20878616</v>
      </c>
      <c r="BV83" s="290">
        <v>1304132140</v>
      </c>
      <c r="BW83" s="5">
        <v>78247930</v>
      </c>
      <c r="BX83" s="5"/>
      <c r="BY83" s="5">
        <v>115751</v>
      </c>
      <c r="BZ83" s="18">
        <f t="shared" si="66"/>
        <v>3.7477546404416846</v>
      </c>
      <c r="CB83" s="69">
        <f t="shared" si="61"/>
        <v>58450</v>
      </c>
      <c r="CC83" s="69"/>
      <c r="CD83" s="287">
        <v>72663.37</v>
      </c>
      <c r="CE83" s="287"/>
      <c r="CF83" s="287"/>
      <c r="CG83" s="287">
        <v>112990.2</v>
      </c>
      <c r="CH83" s="287">
        <f t="shared" si="62"/>
        <v>5756317720</v>
      </c>
      <c r="CI83" s="287">
        <f t="shared" si="63"/>
        <v>98482.766809238659</v>
      </c>
      <c r="CJ83" s="287">
        <f t="shared" si="64"/>
        <v>345379063</v>
      </c>
      <c r="CK83" s="287"/>
      <c r="CL83" s="128"/>
      <c r="CM83" s="69"/>
    </row>
    <row r="84" spans="1:91" ht="15" customHeight="1">
      <c r="A84" s="1">
        <v>89</v>
      </c>
      <c r="D84" s="2" t="s">
        <v>241</v>
      </c>
      <c r="E84" s="2"/>
      <c r="F84" s="85"/>
      <c r="G84" s="85"/>
      <c r="H84" s="292"/>
      <c r="I84" s="292"/>
      <c r="J84" s="85"/>
      <c r="K84" s="85"/>
      <c r="L84" s="85"/>
      <c r="M84" s="292"/>
      <c r="N84" s="292"/>
      <c r="O84" s="292"/>
      <c r="P84" s="85"/>
      <c r="Q84" s="85"/>
      <c r="R84" s="85"/>
      <c r="AC84" s="2" t="s">
        <v>241</v>
      </c>
      <c r="AD84" s="5"/>
      <c r="AE84" s="5"/>
      <c r="AF84" s="5"/>
      <c r="AG84" s="4"/>
      <c r="AH84" s="5"/>
      <c r="AI84" s="5"/>
      <c r="AJ84" s="5"/>
      <c r="AK84" s="5"/>
      <c r="AL84" s="23"/>
      <c r="AM84" s="5"/>
      <c r="AN84" s="5"/>
      <c r="AO84" s="5"/>
      <c r="AP84" s="4"/>
      <c r="AQ84" s="5"/>
      <c r="AR84" s="5"/>
      <c r="AS84" s="5"/>
      <c r="AT84" s="5"/>
      <c r="AU84" s="23"/>
      <c r="AV84" s="5"/>
      <c r="AW84" s="5"/>
      <c r="AX84" s="5"/>
      <c r="AY84" s="5"/>
      <c r="AZ84" s="5"/>
      <c r="BA84" s="5"/>
      <c r="BB84" s="18"/>
      <c r="BC84" s="23"/>
      <c r="BD84" s="5"/>
      <c r="BE84" s="5"/>
      <c r="BF84" s="5"/>
      <c r="BG84" s="5"/>
      <c r="BH84" s="5"/>
      <c r="BI84" s="5"/>
      <c r="BJ84" s="5"/>
      <c r="BK84" s="23"/>
      <c r="BL84" s="5"/>
      <c r="BM84" s="5"/>
      <c r="BN84" s="5"/>
      <c r="BO84" s="5"/>
      <c r="BP84" s="5"/>
      <c r="BQ84" s="5"/>
      <c r="BR84" s="18"/>
      <c r="BS84" s="23"/>
      <c r="BT84" s="290"/>
      <c r="BU84" s="290"/>
      <c r="BV84" s="290"/>
      <c r="BW84" s="5"/>
      <c r="BX84" s="5"/>
      <c r="BY84" s="5"/>
      <c r="BZ84" s="18"/>
      <c r="CI84" s="287"/>
      <c r="CM84" s="69"/>
    </row>
    <row r="85" spans="1:91" ht="15" customHeight="1">
      <c r="A85" s="1">
        <v>90</v>
      </c>
      <c r="D85" s="1" t="s">
        <v>491</v>
      </c>
      <c r="S85" s="4">
        <v>286.8</v>
      </c>
      <c r="T85" s="5">
        <v>21</v>
      </c>
      <c r="U85" s="4">
        <v>6023.5</v>
      </c>
      <c r="V85" s="4">
        <v>0</v>
      </c>
      <c r="W85" s="4"/>
      <c r="X85" s="4"/>
      <c r="AA85" s="4">
        <v>0</v>
      </c>
      <c r="AB85" s="4">
        <v>361.4</v>
      </c>
      <c r="AC85" s="1" t="s">
        <v>745</v>
      </c>
      <c r="AD85" s="5">
        <v>27</v>
      </c>
      <c r="AE85" s="5">
        <v>30420</v>
      </c>
      <c r="AF85" s="5">
        <v>638820</v>
      </c>
      <c r="AG85" s="4">
        <f t="shared" si="67"/>
        <v>21</v>
      </c>
      <c r="AH85" s="5">
        <v>38329</v>
      </c>
      <c r="AI85" s="5"/>
      <c r="AJ85" s="5"/>
      <c r="AK85" s="5">
        <v>1420</v>
      </c>
      <c r="AL85" s="22"/>
      <c r="AM85" s="5">
        <v>27</v>
      </c>
      <c r="AN85" s="5">
        <v>59651</v>
      </c>
      <c r="AO85" s="5">
        <v>1252671</v>
      </c>
      <c r="AP85" s="4">
        <f t="shared" si="68"/>
        <v>21</v>
      </c>
      <c r="AQ85" s="5">
        <v>75160</v>
      </c>
      <c r="AR85" s="5"/>
      <c r="AS85" s="5">
        <v>2784</v>
      </c>
      <c r="AT85" s="18">
        <f t="shared" si="57"/>
        <v>1.2599956413136411</v>
      </c>
      <c r="AU85" s="22"/>
      <c r="AV85" s="5">
        <v>1</v>
      </c>
      <c r="AW85" s="5">
        <v>4148</v>
      </c>
      <c r="AX85" s="5">
        <v>87108</v>
      </c>
      <c r="AY85" s="5">
        <v>5226</v>
      </c>
      <c r="AZ85" s="5"/>
      <c r="BA85" s="5">
        <v>5226</v>
      </c>
      <c r="BB85" s="18">
        <f t="shared" si="58"/>
        <v>1.259884281581485</v>
      </c>
      <c r="BC85" s="22"/>
      <c r="BD85" s="5">
        <v>41</v>
      </c>
      <c r="BE85" s="5">
        <v>6108</v>
      </c>
      <c r="BF85" s="5">
        <v>10180000</v>
      </c>
      <c r="BG85" s="5">
        <v>610800</v>
      </c>
      <c r="BH85" s="5"/>
      <c r="BI85" s="5">
        <v>14898</v>
      </c>
      <c r="BJ85" s="5"/>
      <c r="BK85" s="22"/>
      <c r="BL85" s="5">
        <v>2</v>
      </c>
      <c r="BM85" s="5">
        <v>38724</v>
      </c>
      <c r="BN85" s="5">
        <v>813204</v>
      </c>
      <c r="BO85" s="5">
        <v>48792</v>
      </c>
      <c r="BP85" s="5"/>
      <c r="BQ85" s="5">
        <v>24396</v>
      </c>
      <c r="BR85" s="18">
        <f t="shared" si="59"/>
        <v>1.2599938022931516</v>
      </c>
      <c r="BS85" s="22"/>
      <c r="BT85" s="290">
        <v>1</v>
      </c>
      <c r="BU85" s="290">
        <v>47080</v>
      </c>
      <c r="BV85" s="290">
        <v>988680</v>
      </c>
      <c r="BW85" s="5">
        <v>59321</v>
      </c>
      <c r="BX85" s="5"/>
      <c r="BY85" s="5">
        <v>59321</v>
      </c>
      <c r="BZ85" s="18">
        <f>BW85/BU85</f>
        <v>1.2600042480883602</v>
      </c>
      <c r="CB85" s="69">
        <f t="shared" ref="CB85:CB93" si="69">AD85+AM85+AV85+BD85+BL85+BT85</f>
        <v>99</v>
      </c>
      <c r="CC85" s="69"/>
      <c r="CD85" s="287">
        <v>186.131</v>
      </c>
      <c r="CE85" s="287"/>
      <c r="CF85" s="287"/>
      <c r="CG85" s="287">
        <v>286.8</v>
      </c>
      <c r="CH85" s="287">
        <f t="shared" ref="CH85:CH93" si="70">AF85+AO85+AX85+BF85+BN85+BV85</f>
        <v>13960483</v>
      </c>
      <c r="CI85" s="287">
        <f t="shared" ref="CI85:CI93" si="71">CH85/CB85</f>
        <v>141014.97979797979</v>
      </c>
      <c r="CJ85" s="287">
        <f t="shared" ref="CJ85:CJ93" si="72">AH85+AQ85+AY85+BG85+BO85+BW85</f>
        <v>837628</v>
      </c>
      <c r="CK85" s="287"/>
      <c r="CL85" s="128"/>
      <c r="CM85" s="69"/>
    </row>
    <row r="86" spans="1:91" ht="15" customHeight="1">
      <c r="A86" s="1">
        <v>91</v>
      </c>
      <c r="D86" s="1" t="s">
        <v>176</v>
      </c>
      <c r="S86" s="4">
        <v>0.6</v>
      </c>
      <c r="T86" s="21">
        <v>166.667</v>
      </c>
      <c r="U86" s="4">
        <v>108000.2</v>
      </c>
      <c r="V86" s="4">
        <v>0</v>
      </c>
      <c r="W86" s="4"/>
      <c r="X86" s="4"/>
      <c r="AA86" s="4">
        <v>0</v>
      </c>
      <c r="AB86" s="4">
        <v>6480</v>
      </c>
      <c r="AC86" s="1" t="s">
        <v>558</v>
      </c>
      <c r="AD86" s="5">
        <v>23</v>
      </c>
      <c r="AE86" s="18">
        <v>3.92</v>
      </c>
      <c r="AF86" s="5">
        <v>655000</v>
      </c>
      <c r="AG86" s="4">
        <f t="shared" si="67"/>
        <v>167091.83673469388</v>
      </c>
      <c r="AH86" s="5">
        <v>39300</v>
      </c>
      <c r="AI86" s="5"/>
      <c r="AJ86" s="5"/>
      <c r="AK86" s="5">
        <v>1709</v>
      </c>
      <c r="AL86" s="22" t="s">
        <v>1056</v>
      </c>
      <c r="AM86" s="5">
        <v>42</v>
      </c>
      <c r="AN86" s="18">
        <v>15.25</v>
      </c>
      <c r="AO86" s="5">
        <v>2548333</v>
      </c>
      <c r="AP86" s="4">
        <f t="shared" si="68"/>
        <v>167103.80327868852</v>
      </c>
      <c r="AQ86" s="5">
        <v>152900</v>
      </c>
      <c r="AR86" s="5"/>
      <c r="AS86" s="5">
        <v>3640</v>
      </c>
      <c r="AT86" s="18">
        <f t="shared" si="57"/>
        <v>10026.22950819672</v>
      </c>
      <c r="AU86" s="22"/>
      <c r="AV86" s="5">
        <v>45</v>
      </c>
      <c r="AW86" s="18">
        <v>38.020000000000003</v>
      </c>
      <c r="AX86" s="5">
        <v>6336667</v>
      </c>
      <c r="AY86" s="5">
        <v>380200</v>
      </c>
      <c r="AZ86" s="5"/>
      <c r="BA86" s="5">
        <v>8449</v>
      </c>
      <c r="BB86" s="18">
        <f t="shared" si="58"/>
        <v>10000</v>
      </c>
      <c r="BC86" s="22" t="s">
        <v>1056</v>
      </c>
      <c r="BD86" s="5">
        <v>0</v>
      </c>
      <c r="BE86" s="18">
        <v>0</v>
      </c>
      <c r="BF86" s="5">
        <v>0</v>
      </c>
      <c r="BG86" s="5">
        <v>0</v>
      </c>
      <c r="BH86" s="5"/>
      <c r="BI86" s="5">
        <v>0</v>
      </c>
      <c r="BJ86" s="5"/>
      <c r="BK86" s="22"/>
      <c r="BL86" s="5">
        <v>37</v>
      </c>
      <c r="BM86" s="18">
        <v>120</v>
      </c>
      <c r="BN86" s="5">
        <v>19995000</v>
      </c>
      <c r="BO86" s="5">
        <v>1199700</v>
      </c>
      <c r="BP86" s="5"/>
      <c r="BQ86" s="5">
        <v>32424</v>
      </c>
      <c r="BR86" s="18">
        <f t="shared" si="59"/>
        <v>9997.5</v>
      </c>
      <c r="BS86" s="22"/>
      <c r="BT86" s="290">
        <v>14</v>
      </c>
      <c r="BU86" s="290">
        <v>148.22999999999999</v>
      </c>
      <c r="BV86" s="290">
        <v>24705000</v>
      </c>
      <c r="BW86" s="5">
        <v>1482300</v>
      </c>
      <c r="BX86" s="5"/>
      <c r="BY86" s="5">
        <v>105879</v>
      </c>
      <c r="BZ86" s="18">
        <f>BW86/BU86</f>
        <v>10000</v>
      </c>
      <c r="CB86" s="69">
        <f t="shared" si="69"/>
        <v>161</v>
      </c>
      <c r="CC86" s="69"/>
      <c r="CD86" s="287">
        <v>0.32541999999999993</v>
      </c>
      <c r="CE86" s="287"/>
      <c r="CF86" s="287"/>
      <c r="CG86" s="287">
        <v>0.6</v>
      </c>
      <c r="CH86" s="287">
        <f t="shared" si="70"/>
        <v>54240000</v>
      </c>
      <c r="CI86" s="287">
        <f t="shared" si="71"/>
        <v>336894.40993788821</v>
      </c>
      <c r="CJ86" s="287">
        <f t="shared" si="72"/>
        <v>3254400</v>
      </c>
      <c r="CK86" s="287"/>
      <c r="CL86" s="128"/>
      <c r="CM86" s="69"/>
    </row>
    <row r="87" spans="1:91" ht="15" customHeight="1">
      <c r="A87" s="1">
        <v>92</v>
      </c>
      <c r="D87" s="1" t="s">
        <v>407</v>
      </c>
      <c r="S87" s="4">
        <v>318.60000000000002</v>
      </c>
      <c r="T87" s="5">
        <v>21</v>
      </c>
      <c r="U87" s="4">
        <v>6690.9</v>
      </c>
      <c r="V87" s="4">
        <v>0</v>
      </c>
      <c r="W87" s="4"/>
      <c r="X87" s="4"/>
      <c r="AA87" s="4">
        <v>0</v>
      </c>
      <c r="AB87" s="4">
        <v>401.5</v>
      </c>
      <c r="AC87" s="68" t="s">
        <v>407</v>
      </c>
      <c r="AD87" s="5">
        <v>42</v>
      </c>
      <c r="AE87" s="5">
        <v>48301</v>
      </c>
      <c r="AF87" s="5">
        <v>1014321</v>
      </c>
      <c r="AG87" s="4">
        <f t="shared" si="67"/>
        <v>21</v>
      </c>
      <c r="AH87" s="5">
        <v>60859</v>
      </c>
      <c r="AI87" s="5"/>
      <c r="AJ87" s="5"/>
      <c r="AK87" s="5">
        <v>1449</v>
      </c>
      <c r="AL87" s="22"/>
      <c r="AM87" s="5">
        <v>35</v>
      </c>
      <c r="AN87" s="5">
        <v>84281</v>
      </c>
      <c r="AO87" s="5">
        <v>1769001</v>
      </c>
      <c r="AP87" s="4">
        <f t="shared" si="68"/>
        <v>20.989321436622728</v>
      </c>
      <c r="AQ87" s="5">
        <v>106194</v>
      </c>
      <c r="AR87" s="5"/>
      <c r="AS87" s="5">
        <v>3034</v>
      </c>
      <c r="AT87" s="18">
        <f t="shared" si="57"/>
        <v>1.2599992880957749</v>
      </c>
      <c r="AU87" s="22"/>
      <c r="AV87" s="5">
        <v>7</v>
      </c>
      <c r="AW87" s="5">
        <v>41799</v>
      </c>
      <c r="AX87" s="5">
        <v>877779</v>
      </c>
      <c r="AY87" s="5">
        <v>52667</v>
      </c>
      <c r="AZ87" s="5"/>
      <c r="BA87" s="5">
        <v>7524</v>
      </c>
      <c r="BB87" s="18">
        <f t="shared" si="58"/>
        <v>1.2600062202445035</v>
      </c>
      <c r="BC87" s="22"/>
      <c r="BD87" s="5">
        <v>3</v>
      </c>
      <c r="BE87" s="5">
        <v>38440</v>
      </c>
      <c r="BF87" s="5">
        <v>807240</v>
      </c>
      <c r="BG87" s="5">
        <v>48434</v>
      </c>
      <c r="BH87" s="5"/>
      <c r="BI87" s="5">
        <v>16145</v>
      </c>
      <c r="BJ87" s="5"/>
      <c r="BK87" s="22"/>
      <c r="BL87" s="5">
        <v>0</v>
      </c>
      <c r="BM87" s="5">
        <v>0</v>
      </c>
      <c r="BN87" s="5">
        <v>0</v>
      </c>
      <c r="BO87" s="5">
        <v>0</v>
      </c>
      <c r="BP87" s="5"/>
      <c r="BQ87" s="5">
        <v>0</v>
      </c>
      <c r="BR87" s="18"/>
      <c r="BS87" s="22"/>
      <c r="BT87" s="290">
        <v>0</v>
      </c>
      <c r="BU87" s="290">
        <v>0</v>
      </c>
      <c r="BV87" s="290">
        <v>0</v>
      </c>
      <c r="BW87" s="5">
        <v>0</v>
      </c>
      <c r="BX87" s="5"/>
      <c r="BY87" s="5">
        <v>0</v>
      </c>
      <c r="BZ87" s="18"/>
      <c r="CB87" s="69">
        <f t="shared" si="69"/>
        <v>87</v>
      </c>
      <c r="CC87" s="69"/>
      <c r="CD87" s="287">
        <v>212.821</v>
      </c>
      <c r="CE87" s="287"/>
      <c r="CF87" s="287"/>
      <c r="CG87" s="287">
        <v>318.60000000000002</v>
      </c>
      <c r="CH87" s="287">
        <f t="shared" si="70"/>
        <v>4468341</v>
      </c>
      <c r="CI87" s="287">
        <f t="shared" si="71"/>
        <v>51360.241379310348</v>
      </c>
      <c r="CJ87" s="287">
        <f t="shared" si="72"/>
        <v>268154</v>
      </c>
      <c r="CK87" s="287"/>
      <c r="CL87" s="128"/>
      <c r="CM87" s="69"/>
    </row>
    <row r="88" spans="1:91" ht="15" customHeight="1">
      <c r="A88" s="1">
        <v>93</v>
      </c>
      <c r="D88" s="1" t="s">
        <v>1102</v>
      </c>
      <c r="S88" s="4">
        <v>755.7</v>
      </c>
      <c r="T88" s="5">
        <v>58</v>
      </c>
      <c r="U88" s="4">
        <v>43830.3</v>
      </c>
      <c r="V88" s="4">
        <v>0</v>
      </c>
      <c r="W88" s="4"/>
      <c r="X88" s="4"/>
      <c r="AA88" s="4">
        <v>0</v>
      </c>
      <c r="AB88" s="4">
        <v>2629.8</v>
      </c>
      <c r="AC88" s="1" t="s">
        <v>1102</v>
      </c>
      <c r="AD88" s="5">
        <v>117</v>
      </c>
      <c r="AE88" s="5">
        <v>48075</v>
      </c>
      <c r="AF88" s="5">
        <v>2788350</v>
      </c>
      <c r="AG88" s="4">
        <f t="shared" si="67"/>
        <v>58</v>
      </c>
      <c r="AH88" s="5">
        <v>167301</v>
      </c>
      <c r="AI88" s="5"/>
      <c r="AJ88" s="5"/>
      <c r="AK88" s="5">
        <v>1430</v>
      </c>
      <c r="AL88" s="22"/>
      <c r="AM88" s="5">
        <v>102</v>
      </c>
      <c r="AN88" s="5">
        <v>87421</v>
      </c>
      <c r="AO88" s="5">
        <v>5070418</v>
      </c>
      <c r="AP88" s="4">
        <f t="shared" si="68"/>
        <v>58</v>
      </c>
      <c r="AQ88" s="5">
        <v>304225</v>
      </c>
      <c r="AR88" s="5"/>
      <c r="AS88" s="5">
        <v>2983</v>
      </c>
      <c r="AT88" s="18">
        <f t="shared" si="57"/>
        <v>3.4799990848880702</v>
      </c>
      <c r="AU88" s="22"/>
      <c r="AV88" s="5">
        <v>44</v>
      </c>
      <c r="AW88" s="5">
        <v>87608</v>
      </c>
      <c r="AX88" s="5">
        <v>5081264</v>
      </c>
      <c r="AY88" s="5">
        <v>304876</v>
      </c>
      <c r="AZ88" s="5"/>
      <c r="BA88" s="5">
        <v>6929</v>
      </c>
      <c r="BB88" s="18">
        <f t="shared" si="58"/>
        <v>3.4800018263172312</v>
      </c>
      <c r="BC88" s="22"/>
      <c r="BD88" s="5">
        <v>31</v>
      </c>
      <c r="BE88" s="5">
        <v>123876</v>
      </c>
      <c r="BF88" s="5">
        <v>7184808</v>
      </c>
      <c r="BG88" s="5">
        <v>431088</v>
      </c>
      <c r="BH88" s="5"/>
      <c r="BI88" s="5">
        <v>13906</v>
      </c>
      <c r="BJ88" s="5"/>
      <c r="BK88" s="22"/>
      <c r="BL88" s="5">
        <v>7</v>
      </c>
      <c r="BM88" s="5">
        <v>63683</v>
      </c>
      <c r="BN88" s="5">
        <v>3693614</v>
      </c>
      <c r="BO88" s="5">
        <v>221617</v>
      </c>
      <c r="BP88" s="5"/>
      <c r="BQ88" s="5">
        <v>31660</v>
      </c>
      <c r="BR88" s="18">
        <f t="shared" si="59"/>
        <v>3.4800025124444516</v>
      </c>
      <c r="BS88" s="22"/>
      <c r="BT88" s="290">
        <v>6</v>
      </c>
      <c r="BU88" s="290">
        <v>117841</v>
      </c>
      <c r="BV88" s="290">
        <v>6834778</v>
      </c>
      <c r="BW88" s="5">
        <v>410087</v>
      </c>
      <c r="BX88" s="5"/>
      <c r="BY88" s="5">
        <v>68348</v>
      </c>
      <c r="BZ88" s="18">
        <f>BW88/BU88</f>
        <v>3.4800027155234594</v>
      </c>
      <c r="CB88" s="69">
        <f t="shared" si="69"/>
        <v>307</v>
      </c>
      <c r="CC88" s="69"/>
      <c r="CD88" s="287">
        <v>528.50400000000002</v>
      </c>
      <c r="CE88" s="287"/>
      <c r="CF88" s="287"/>
      <c r="CG88" s="287">
        <v>755.7</v>
      </c>
      <c r="CH88" s="287">
        <f t="shared" si="70"/>
        <v>30653232</v>
      </c>
      <c r="CI88" s="287">
        <f t="shared" si="71"/>
        <v>99847.661237785011</v>
      </c>
      <c r="CJ88" s="287">
        <f t="shared" si="72"/>
        <v>1839194</v>
      </c>
      <c r="CK88" s="287"/>
      <c r="CL88" s="128"/>
      <c r="CM88" s="69"/>
    </row>
    <row r="89" spans="1:91" ht="15" customHeight="1">
      <c r="A89" s="1">
        <v>94</v>
      </c>
      <c r="D89" s="1" t="s">
        <v>1037</v>
      </c>
      <c r="S89" s="4">
        <v>794.9</v>
      </c>
      <c r="T89" s="5">
        <v>114</v>
      </c>
      <c r="U89" s="4">
        <v>90615.9</v>
      </c>
      <c r="V89" s="4">
        <v>0</v>
      </c>
      <c r="W89" s="4"/>
      <c r="X89" s="4"/>
      <c r="AA89" s="4">
        <v>0</v>
      </c>
      <c r="AB89" s="4">
        <v>5437</v>
      </c>
      <c r="AC89" s="1" t="s">
        <v>1037</v>
      </c>
      <c r="AD89" s="5">
        <v>194</v>
      </c>
      <c r="AE89" s="5">
        <v>39267</v>
      </c>
      <c r="AF89" s="5">
        <v>4476438</v>
      </c>
      <c r="AG89" s="4">
        <f t="shared" si="67"/>
        <v>114</v>
      </c>
      <c r="AH89" s="5">
        <v>268586</v>
      </c>
      <c r="AI89" s="5"/>
      <c r="AJ89" s="5"/>
      <c r="AK89" s="5">
        <v>1384</v>
      </c>
      <c r="AL89" s="22"/>
      <c r="AM89" s="5">
        <v>94</v>
      </c>
      <c r="AN89" s="5">
        <v>39455</v>
      </c>
      <c r="AO89" s="5">
        <v>4497870</v>
      </c>
      <c r="AP89" s="4">
        <f t="shared" si="68"/>
        <v>114</v>
      </c>
      <c r="AQ89" s="5">
        <v>269872</v>
      </c>
      <c r="AR89" s="5"/>
      <c r="AS89" s="5">
        <v>2871</v>
      </c>
      <c r="AT89" s="18">
        <f t="shared" si="57"/>
        <v>6.8399949309339751</v>
      </c>
      <c r="AU89" s="22"/>
      <c r="AV89" s="5">
        <v>34</v>
      </c>
      <c r="AW89" s="5">
        <v>33839</v>
      </c>
      <c r="AX89" s="5">
        <v>3857646</v>
      </c>
      <c r="AY89" s="5">
        <v>231459</v>
      </c>
      <c r="AZ89" s="5"/>
      <c r="BA89" s="5">
        <v>6808</v>
      </c>
      <c r="BB89" s="18">
        <f t="shared" si="58"/>
        <v>6.8400070924081682</v>
      </c>
      <c r="BC89" s="22"/>
      <c r="BD89" s="5">
        <v>24</v>
      </c>
      <c r="BE89" s="5">
        <v>49238</v>
      </c>
      <c r="BF89" s="5">
        <v>5613132</v>
      </c>
      <c r="BG89" s="5">
        <v>336788</v>
      </c>
      <c r="BH89" s="5"/>
      <c r="BI89" s="5">
        <v>14033</v>
      </c>
      <c r="BJ89" s="5"/>
      <c r="BK89" s="22"/>
      <c r="BL89" s="5">
        <v>14</v>
      </c>
      <c r="BM89" s="5">
        <v>58744</v>
      </c>
      <c r="BN89" s="5">
        <v>6696816</v>
      </c>
      <c r="BO89" s="5">
        <v>401809</v>
      </c>
      <c r="BP89" s="5"/>
      <c r="BQ89" s="5">
        <v>28701</v>
      </c>
      <c r="BR89" s="18">
        <f t="shared" si="59"/>
        <v>6.8400006809206051</v>
      </c>
      <c r="BS89" s="22"/>
      <c r="BT89" s="290">
        <v>4</v>
      </c>
      <c r="BU89" s="290">
        <v>223327</v>
      </c>
      <c r="BV89" s="290">
        <v>25459278</v>
      </c>
      <c r="BW89" s="5">
        <v>1527557</v>
      </c>
      <c r="BX89" s="5"/>
      <c r="BY89" s="5">
        <v>381880</v>
      </c>
      <c r="BZ89" s="18">
        <f>BW89/BU89</f>
        <v>6.8400014328764547</v>
      </c>
      <c r="CB89" s="69">
        <f t="shared" si="69"/>
        <v>364</v>
      </c>
      <c r="CC89" s="69"/>
      <c r="CD89" s="287">
        <v>443.87</v>
      </c>
      <c r="CE89" s="287"/>
      <c r="CF89" s="287"/>
      <c r="CG89" s="287">
        <v>794.9</v>
      </c>
      <c r="CH89" s="287">
        <f t="shared" si="70"/>
        <v>50601180</v>
      </c>
      <c r="CI89" s="287">
        <f t="shared" si="71"/>
        <v>139014.23076923078</v>
      </c>
      <c r="CJ89" s="287">
        <f t="shared" si="72"/>
        <v>3036071</v>
      </c>
      <c r="CK89" s="287"/>
      <c r="CL89" s="128"/>
      <c r="CM89" s="69"/>
    </row>
    <row r="90" spans="1:91" ht="15" customHeight="1">
      <c r="A90" s="1">
        <v>95</v>
      </c>
      <c r="D90" s="22" t="s">
        <v>1038</v>
      </c>
      <c r="E90" s="22"/>
      <c r="F90" s="86"/>
      <c r="G90" s="86"/>
      <c r="H90" s="287"/>
      <c r="I90" s="287"/>
      <c r="J90" s="86"/>
      <c r="K90" s="86"/>
      <c r="L90" s="86"/>
      <c r="M90" s="287"/>
      <c r="N90" s="287"/>
      <c r="O90" s="287"/>
      <c r="P90" s="86"/>
      <c r="Q90" s="86"/>
      <c r="R90" s="86"/>
      <c r="S90" s="4">
        <v>1376.1</v>
      </c>
      <c r="T90" s="5">
        <v>20</v>
      </c>
      <c r="U90" s="4">
        <v>27521.599999999999</v>
      </c>
      <c r="V90" s="4">
        <v>0</v>
      </c>
      <c r="W90" s="4"/>
      <c r="X90" s="4"/>
      <c r="AA90" s="4">
        <v>0</v>
      </c>
      <c r="AB90" s="4">
        <v>1651.3</v>
      </c>
      <c r="AC90" s="22" t="s">
        <v>1038</v>
      </c>
      <c r="AD90" s="5">
        <v>92</v>
      </c>
      <c r="AE90" s="5">
        <v>103204</v>
      </c>
      <c r="AF90" s="5">
        <v>2064080</v>
      </c>
      <c r="AG90" s="4">
        <f t="shared" si="67"/>
        <v>20</v>
      </c>
      <c r="AH90" s="5">
        <v>123845</v>
      </c>
      <c r="AI90" s="5"/>
      <c r="AJ90" s="5"/>
      <c r="AK90" s="5">
        <v>1346</v>
      </c>
      <c r="AL90" s="22"/>
      <c r="AM90" s="5">
        <v>40</v>
      </c>
      <c r="AN90" s="5">
        <v>100080</v>
      </c>
      <c r="AO90" s="5">
        <v>2001780</v>
      </c>
      <c r="AP90" s="4">
        <f t="shared" si="68"/>
        <v>20.00179856115108</v>
      </c>
      <c r="AQ90" s="5">
        <v>120107</v>
      </c>
      <c r="AR90" s="5"/>
      <c r="AS90" s="5">
        <v>3003</v>
      </c>
      <c r="AT90" s="18">
        <f t="shared" si="57"/>
        <v>1.2001099120703438</v>
      </c>
      <c r="AU90" s="22"/>
      <c r="AV90" s="5">
        <v>18</v>
      </c>
      <c r="AW90" s="5">
        <v>106415</v>
      </c>
      <c r="AX90" s="5">
        <v>2128300</v>
      </c>
      <c r="AY90" s="5">
        <v>127698</v>
      </c>
      <c r="AZ90" s="5"/>
      <c r="BA90" s="5">
        <v>7094</v>
      </c>
      <c r="BB90" s="18">
        <f t="shared" si="58"/>
        <v>1.2</v>
      </c>
      <c r="BC90" s="22"/>
      <c r="BD90" s="5">
        <v>11</v>
      </c>
      <c r="BE90" s="5">
        <v>121117</v>
      </c>
      <c r="BF90" s="5">
        <v>2422340</v>
      </c>
      <c r="BG90" s="5">
        <v>145340</v>
      </c>
      <c r="BH90" s="5"/>
      <c r="BI90" s="5">
        <v>13213</v>
      </c>
      <c r="BJ90" s="5"/>
      <c r="BK90" s="22"/>
      <c r="BL90" s="5">
        <v>4</v>
      </c>
      <c r="BM90" s="5">
        <v>125687</v>
      </c>
      <c r="BN90" s="5">
        <v>2513740</v>
      </c>
      <c r="BO90" s="5">
        <v>150824</v>
      </c>
      <c r="BP90" s="5"/>
      <c r="BQ90" s="5">
        <v>37706</v>
      </c>
      <c r="BR90" s="18">
        <f t="shared" si="59"/>
        <v>1.1999968174910691</v>
      </c>
      <c r="BS90" s="22"/>
      <c r="BT90" s="290">
        <v>1</v>
      </c>
      <c r="BU90" s="290">
        <v>65775</v>
      </c>
      <c r="BV90" s="290">
        <v>1315500</v>
      </c>
      <c r="BW90" s="5">
        <v>78930</v>
      </c>
      <c r="BX90" s="5"/>
      <c r="BY90" s="5">
        <v>78930</v>
      </c>
      <c r="BZ90" s="18">
        <f>BW90/BU90</f>
        <v>1.2</v>
      </c>
      <c r="CB90" s="69">
        <f t="shared" si="69"/>
        <v>166</v>
      </c>
      <c r="CC90" s="69"/>
      <c r="CD90" s="287">
        <v>622.27800000000002</v>
      </c>
      <c r="CE90" s="287"/>
      <c r="CF90" s="287"/>
      <c r="CG90" s="287">
        <v>1376.1</v>
      </c>
      <c r="CH90" s="287">
        <f t="shared" si="70"/>
        <v>12445740</v>
      </c>
      <c r="CI90" s="287">
        <f t="shared" si="71"/>
        <v>74974.337349397596</v>
      </c>
      <c r="CJ90" s="287">
        <f t="shared" si="72"/>
        <v>746744</v>
      </c>
      <c r="CK90" s="287"/>
      <c r="CL90" s="128"/>
      <c r="CM90" s="69"/>
    </row>
    <row r="91" spans="1:91" ht="15" customHeight="1">
      <c r="A91" s="1">
        <v>96</v>
      </c>
      <c r="D91" s="9" t="s">
        <v>716</v>
      </c>
      <c r="E91" s="22"/>
      <c r="F91" s="86"/>
      <c r="G91" s="86"/>
      <c r="H91" s="287"/>
      <c r="I91" s="287"/>
      <c r="J91" s="86"/>
      <c r="K91" s="86"/>
      <c r="L91" s="86"/>
      <c r="M91" s="287"/>
      <c r="N91" s="287"/>
      <c r="O91" s="287"/>
      <c r="P91" s="86"/>
      <c r="Q91" s="86"/>
      <c r="R91" s="86"/>
      <c r="S91" s="4">
        <v>100</v>
      </c>
      <c r="T91" s="5">
        <v>47</v>
      </c>
      <c r="U91" s="4">
        <v>4698.3999999999996</v>
      </c>
      <c r="V91" s="4">
        <v>0</v>
      </c>
      <c r="W91" s="4"/>
      <c r="X91" s="4"/>
      <c r="AA91" s="4">
        <v>0</v>
      </c>
      <c r="AB91" s="4">
        <v>281.89999999999998</v>
      </c>
      <c r="AC91" s="22" t="s">
        <v>716</v>
      </c>
      <c r="AD91" s="5">
        <v>14</v>
      </c>
      <c r="AE91" s="5">
        <v>6815</v>
      </c>
      <c r="AF91" s="5">
        <v>320305</v>
      </c>
      <c r="AG91" s="4">
        <f t="shared" si="67"/>
        <v>47</v>
      </c>
      <c r="AH91" s="5">
        <v>19218</v>
      </c>
      <c r="AI91" s="5"/>
      <c r="AJ91" s="5"/>
      <c r="AK91" s="5">
        <v>1373</v>
      </c>
      <c r="AL91" s="22"/>
      <c r="AM91" s="5">
        <v>24</v>
      </c>
      <c r="AN91" s="5">
        <v>28632</v>
      </c>
      <c r="AO91" s="5">
        <v>1315704</v>
      </c>
      <c r="AP91" s="4">
        <f t="shared" si="68"/>
        <v>45.95222129086337</v>
      </c>
      <c r="AQ91" s="5">
        <v>80742</v>
      </c>
      <c r="AR91" s="5"/>
      <c r="AS91" s="5">
        <v>3364</v>
      </c>
      <c r="AT91" s="18">
        <f t="shared" si="57"/>
        <v>2.8199916177703268</v>
      </c>
      <c r="AU91" s="22"/>
      <c r="AV91" s="5">
        <v>6</v>
      </c>
      <c r="AW91" s="5">
        <v>15126</v>
      </c>
      <c r="AX91" s="5">
        <v>710922</v>
      </c>
      <c r="AY91" s="5">
        <v>42655</v>
      </c>
      <c r="AZ91" s="5"/>
      <c r="BA91" s="5">
        <v>7089</v>
      </c>
      <c r="BB91" s="18">
        <f t="shared" si="58"/>
        <v>2.8199788443739258</v>
      </c>
      <c r="BC91" s="22"/>
      <c r="BD91" s="5">
        <v>1</v>
      </c>
      <c r="BE91" s="5">
        <v>4771</v>
      </c>
      <c r="BF91" s="5">
        <v>224237</v>
      </c>
      <c r="BG91" s="5">
        <v>13454</v>
      </c>
      <c r="BH91" s="5"/>
      <c r="BI91" s="5">
        <v>13454</v>
      </c>
      <c r="BJ91" s="5"/>
      <c r="BK91" s="22"/>
      <c r="BL91" s="5">
        <v>2</v>
      </c>
      <c r="BM91" s="5">
        <v>23257</v>
      </c>
      <c r="BN91" s="5">
        <v>1093079</v>
      </c>
      <c r="BO91" s="5">
        <v>65585</v>
      </c>
      <c r="BP91" s="5"/>
      <c r="BQ91" s="5">
        <v>32793</v>
      </c>
      <c r="BR91" s="18">
        <f t="shared" si="59"/>
        <v>2.8200111794298492</v>
      </c>
      <c r="BS91" s="22"/>
      <c r="BT91" s="290">
        <v>0</v>
      </c>
      <c r="BU91" s="290">
        <v>0</v>
      </c>
      <c r="BV91" s="290">
        <v>0</v>
      </c>
      <c r="BW91" s="5">
        <v>0</v>
      </c>
      <c r="BX91" s="5"/>
      <c r="BY91" s="5">
        <v>0</v>
      </c>
      <c r="BZ91" s="18"/>
      <c r="CB91" s="69">
        <f t="shared" si="69"/>
        <v>47</v>
      </c>
      <c r="CC91" s="69"/>
      <c r="CD91" s="287">
        <v>78.600999999999999</v>
      </c>
      <c r="CE91" s="287"/>
      <c r="CF91" s="287"/>
      <c r="CG91" s="287">
        <v>100</v>
      </c>
      <c r="CH91" s="287">
        <f t="shared" si="70"/>
        <v>3664247</v>
      </c>
      <c r="CI91" s="287">
        <f t="shared" si="71"/>
        <v>77962.702127659577</v>
      </c>
      <c r="CJ91" s="287">
        <f t="shared" si="72"/>
        <v>221654</v>
      </c>
      <c r="CK91" s="287"/>
      <c r="CL91" s="128"/>
      <c r="CM91" s="69"/>
    </row>
    <row r="92" spans="1:91" ht="15" customHeight="1">
      <c r="A92" s="1">
        <v>97</v>
      </c>
      <c r="D92" s="15" t="s">
        <v>334</v>
      </c>
      <c r="E92" s="15"/>
      <c r="F92" s="89"/>
      <c r="G92" s="89"/>
      <c r="H92" s="358"/>
      <c r="I92" s="358"/>
      <c r="J92" s="89"/>
      <c r="K92" s="89"/>
      <c r="L92" s="89"/>
      <c r="M92" s="358"/>
      <c r="N92" s="358"/>
      <c r="O92" s="358"/>
      <c r="P92" s="89"/>
      <c r="Q92" s="89"/>
      <c r="R92" s="89"/>
      <c r="S92" s="16">
        <v>3632.7</v>
      </c>
      <c r="T92" s="17">
        <v>79</v>
      </c>
      <c r="U92" s="16">
        <v>287380.7</v>
      </c>
      <c r="V92" s="16">
        <v>0</v>
      </c>
      <c r="W92" s="16"/>
      <c r="X92" s="16"/>
      <c r="Y92" s="16"/>
      <c r="Z92" s="16"/>
      <c r="AA92" s="16">
        <v>0</v>
      </c>
      <c r="AB92" s="16">
        <v>17242.8</v>
      </c>
      <c r="AC92" s="15" t="s">
        <v>334</v>
      </c>
      <c r="AD92" s="17">
        <v>509</v>
      </c>
      <c r="AE92" s="17">
        <v>276086</v>
      </c>
      <c r="AF92" s="17">
        <v>11957314</v>
      </c>
      <c r="AG92" s="4">
        <f t="shared" si="67"/>
        <v>43.310106271234325</v>
      </c>
      <c r="AH92" s="17">
        <v>717438</v>
      </c>
      <c r="AI92" s="17"/>
      <c r="AJ92" s="17"/>
      <c r="AK92" s="17">
        <v>1410</v>
      </c>
      <c r="AL92" s="15"/>
      <c r="AM92" s="17">
        <v>364</v>
      </c>
      <c r="AN92" s="17">
        <v>399544</v>
      </c>
      <c r="AO92" s="17">
        <v>18480677</v>
      </c>
      <c r="AP92" s="4">
        <f t="shared" si="68"/>
        <v>46.254422541697537</v>
      </c>
      <c r="AQ92" s="17">
        <v>1109200</v>
      </c>
      <c r="AR92" s="17"/>
      <c r="AS92" s="17">
        <v>3047</v>
      </c>
      <c r="AT92" s="18">
        <f t="shared" si="57"/>
        <v>2.7761648279038105</v>
      </c>
      <c r="AU92" s="15"/>
      <c r="AV92" s="17">
        <v>155</v>
      </c>
      <c r="AW92" s="17">
        <v>288973</v>
      </c>
      <c r="AX92" s="17">
        <v>19079686</v>
      </c>
      <c r="AY92" s="17">
        <v>1144781</v>
      </c>
      <c r="AZ92" s="17"/>
      <c r="BA92" s="17">
        <v>7386</v>
      </c>
      <c r="BB92" s="18">
        <f t="shared" si="58"/>
        <v>3.9615500410072912</v>
      </c>
      <c r="BC92" s="15"/>
      <c r="BD92" s="17">
        <v>111</v>
      </c>
      <c r="BE92" s="17">
        <v>337503</v>
      </c>
      <c r="BF92" s="17">
        <v>26431757</v>
      </c>
      <c r="BG92" s="17">
        <v>1585904</v>
      </c>
      <c r="BH92" s="17"/>
      <c r="BI92" s="17">
        <v>14287</v>
      </c>
      <c r="BJ92" s="13"/>
      <c r="BK92" s="15"/>
      <c r="BL92" s="17">
        <v>66</v>
      </c>
      <c r="BM92" s="17">
        <v>310215</v>
      </c>
      <c r="BN92" s="17">
        <v>34805453</v>
      </c>
      <c r="BO92" s="17">
        <v>2088327</v>
      </c>
      <c r="BP92" s="17"/>
      <c r="BQ92" s="17">
        <v>31642</v>
      </c>
      <c r="BR92" s="18">
        <f t="shared" si="59"/>
        <v>6.7318698322131425</v>
      </c>
      <c r="BS92" s="15"/>
      <c r="BT92" s="295">
        <v>26</v>
      </c>
      <c r="BU92" s="295">
        <v>454171</v>
      </c>
      <c r="BV92" s="295">
        <v>59303236</v>
      </c>
      <c r="BW92" s="17">
        <v>3558195</v>
      </c>
      <c r="BX92" s="17"/>
      <c r="BY92" s="17">
        <v>136854</v>
      </c>
      <c r="BZ92" s="18">
        <f>BW92/BU92</f>
        <v>7.8344830471342295</v>
      </c>
      <c r="CA92" s="51"/>
      <c r="CB92" s="80">
        <f t="shared" si="69"/>
        <v>1231</v>
      </c>
      <c r="CC92" s="80"/>
      <c r="CD92" s="298">
        <v>2066.4920000000002</v>
      </c>
      <c r="CE92" s="298"/>
      <c r="CF92" s="298"/>
      <c r="CG92" s="298">
        <v>3632.7</v>
      </c>
      <c r="CH92" s="298">
        <f t="shared" si="70"/>
        <v>170058123</v>
      </c>
      <c r="CI92" s="287">
        <f t="shared" si="71"/>
        <v>138146.32250203087</v>
      </c>
      <c r="CJ92" s="298">
        <f t="shared" si="72"/>
        <v>10203845</v>
      </c>
      <c r="CK92" s="298"/>
      <c r="CL92" s="139"/>
      <c r="CM92" s="69"/>
    </row>
    <row r="93" spans="1:91" ht="15" customHeight="1">
      <c r="A93" s="1">
        <v>98</v>
      </c>
      <c r="D93" s="20"/>
      <c r="E93" s="20"/>
      <c r="F93" s="92"/>
      <c r="G93" s="92"/>
      <c r="H93" s="97"/>
      <c r="I93" s="97"/>
      <c r="J93" s="92"/>
      <c r="K93" s="92"/>
      <c r="L93" s="92"/>
      <c r="M93" s="97"/>
      <c r="N93" s="97"/>
      <c r="O93" s="97"/>
      <c r="P93" s="92"/>
      <c r="Q93" s="92"/>
      <c r="R93" s="92"/>
      <c r="S93" s="4">
        <v>116622.9</v>
      </c>
      <c r="T93" s="5">
        <v>78</v>
      </c>
      <c r="U93" s="4">
        <v>9084961.0999999996</v>
      </c>
      <c r="V93" s="4">
        <v>0</v>
      </c>
      <c r="W93" s="4"/>
      <c r="X93" s="4"/>
      <c r="AA93" s="4">
        <v>0</v>
      </c>
      <c r="AB93" s="4">
        <v>545097.69999999995</v>
      </c>
      <c r="AC93" s="20"/>
      <c r="AD93" s="5">
        <v>24004</v>
      </c>
      <c r="AE93" s="5">
        <v>7017410</v>
      </c>
      <c r="AF93" s="5">
        <v>556379969</v>
      </c>
      <c r="AG93" s="4">
        <f t="shared" si="67"/>
        <v>79.285657956425524</v>
      </c>
      <c r="AH93" s="5">
        <v>33382798</v>
      </c>
      <c r="AI93" s="5"/>
      <c r="AJ93" s="5"/>
      <c r="AK93" s="5">
        <v>1391</v>
      </c>
      <c r="AL93" s="20"/>
      <c r="AM93" s="5">
        <v>20380</v>
      </c>
      <c r="AN93" s="5">
        <v>12490381</v>
      </c>
      <c r="AO93" s="5">
        <v>1059096407</v>
      </c>
      <c r="AP93" s="4">
        <f t="shared" si="68"/>
        <v>84.792962440457174</v>
      </c>
      <c r="AQ93" s="5">
        <v>63545783</v>
      </c>
      <c r="AR93" s="5"/>
      <c r="AS93" s="5">
        <v>3118</v>
      </c>
      <c r="AT93" s="18">
        <f t="shared" si="57"/>
        <v>5.0875776327399462</v>
      </c>
      <c r="AU93" s="20"/>
      <c r="AV93" s="5">
        <v>8375</v>
      </c>
      <c r="AW93" s="5">
        <v>11030639</v>
      </c>
      <c r="AX93" s="5">
        <v>971819151</v>
      </c>
      <c r="AY93" s="5">
        <v>58309152</v>
      </c>
      <c r="AZ93" s="5"/>
      <c r="BA93" s="5">
        <v>6962</v>
      </c>
      <c r="BB93" s="108">
        <f t="shared" si="58"/>
        <v>5.286108266257286</v>
      </c>
      <c r="BC93" s="20"/>
      <c r="BD93" s="5">
        <v>4148</v>
      </c>
      <c r="BE93" s="5">
        <v>11045959</v>
      </c>
      <c r="BF93" s="5">
        <v>950888973</v>
      </c>
      <c r="BG93" s="5">
        <v>57053335</v>
      </c>
      <c r="BH93" s="5"/>
      <c r="BI93" s="5">
        <v>13754</v>
      </c>
      <c r="BJ93" s="5"/>
      <c r="BK93" s="20"/>
      <c r="BL93" s="5">
        <v>2072</v>
      </c>
      <c r="BM93" s="5">
        <v>11812686</v>
      </c>
      <c r="BN93" s="5">
        <v>1024761967</v>
      </c>
      <c r="BO93" s="5">
        <v>61485715</v>
      </c>
      <c r="BP93" s="5"/>
      <c r="BQ93" s="5">
        <v>29675</v>
      </c>
      <c r="BR93" s="18">
        <f t="shared" si="59"/>
        <v>5.2050579351724071</v>
      </c>
      <c r="BS93" s="20"/>
      <c r="BT93" s="290">
        <v>702</v>
      </c>
      <c r="BU93" s="290">
        <v>21332787</v>
      </c>
      <c r="BV93" s="290">
        <v>1363435376</v>
      </c>
      <c r="BW93" s="5">
        <v>81806125</v>
      </c>
      <c r="BX93" s="5"/>
      <c r="BY93" s="5">
        <v>116533</v>
      </c>
      <c r="BZ93" s="18">
        <f>BW93/BU93</f>
        <v>3.8347603151899468</v>
      </c>
      <c r="CB93" s="69">
        <f t="shared" si="69"/>
        <v>59681</v>
      </c>
      <c r="CC93" s="69"/>
      <c r="CD93" s="287">
        <v>74729.861999999994</v>
      </c>
      <c r="CE93" s="287"/>
      <c r="CF93" s="287"/>
      <c r="CG93" s="287">
        <v>116622.9</v>
      </c>
      <c r="CH93" s="287">
        <f t="shared" si="70"/>
        <v>5926381843</v>
      </c>
      <c r="CI93" s="287">
        <f t="shared" si="71"/>
        <v>99300.980931954895</v>
      </c>
      <c r="CJ93" s="287">
        <f t="shared" si="72"/>
        <v>355582908</v>
      </c>
      <c r="CK93" s="287"/>
      <c r="CL93" s="128"/>
      <c r="CM93" s="69"/>
    </row>
    <row r="94" spans="1:91" ht="15" customHeight="1">
      <c r="A94" s="1">
        <v>99</v>
      </c>
      <c r="D94" s="25" t="s">
        <v>1207</v>
      </c>
      <c r="E94" s="25"/>
      <c r="F94" s="93"/>
      <c r="G94" s="93"/>
      <c r="H94" s="359"/>
      <c r="I94" s="359"/>
      <c r="J94" s="93"/>
      <c r="K94" s="93"/>
      <c r="L94" s="93"/>
      <c r="M94" s="359"/>
      <c r="N94" s="359"/>
      <c r="O94" s="359"/>
      <c r="P94" s="93"/>
      <c r="Q94" s="93"/>
      <c r="R94" s="93"/>
      <c r="AC94" s="25" t="s">
        <v>1207</v>
      </c>
      <c r="AD94" s="5"/>
      <c r="AE94" s="5"/>
      <c r="AF94" s="5"/>
      <c r="AG94" s="5"/>
      <c r="AH94" s="5"/>
      <c r="AI94" s="5"/>
      <c r="AJ94" s="5"/>
      <c r="AK94" s="5" t="s">
        <v>505</v>
      </c>
      <c r="AL94" s="22"/>
      <c r="AU94" s="22"/>
      <c r="BC94" s="22"/>
      <c r="BI94" s="71" t="s">
        <v>1247</v>
      </c>
      <c r="BJ94" s="71"/>
      <c r="BK94" s="22"/>
      <c r="BS94" s="22"/>
      <c r="CB94" s="22"/>
      <c r="CC94" s="22"/>
      <c r="CH94" s="287"/>
      <c r="CI94" s="287"/>
      <c r="CJ94" s="287" t="s">
        <v>6</v>
      </c>
      <c r="CK94" s="287"/>
      <c r="CL94" s="128"/>
      <c r="CM94" s="69"/>
    </row>
    <row r="95" spans="1:91" ht="15" customHeight="1">
      <c r="A95" s="1">
        <v>100</v>
      </c>
      <c r="D95" s="1" t="s">
        <v>165</v>
      </c>
      <c r="AC95" s="1" t="s">
        <v>640</v>
      </c>
      <c r="AD95" s="5"/>
      <c r="AE95" s="5"/>
      <c r="AF95" s="5"/>
      <c r="AG95" s="5"/>
      <c r="AH95" s="5"/>
      <c r="AI95" s="5"/>
      <c r="AJ95" s="5"/>
      <c r="AK95" s="5"/>
      <c r="AL95" s="22"/>
      <c r="AU95" s="22"/>
      <c r="BC95" s="22"/>
      <c r="BK95" s="22"/>
      <c r="BO95" s="1" t="s">
        <v>1055</v>
      </c>
      <c r="BQ95" s="71"/>
      <c r="BS95" s="22"/>
      <c r="CB95" s="22"/>
      <c r="CC95" s="22"/>
      <c r="CH95" s="287"/>
      <c r="CI95" s="287"/>
      <c r="CJ95" s="287">
        <f>100*CJ62/CJ93</f>
        <v>89.601157117484405</v>
      </c>
      <c r="CK95" s="287" t="s">
        <v>292</v>
      </c>
      <c r="CL95" s="128"/>
      <c r="CM95" s="69"/>
    </row>
    <row r="96" spans="1:91" ht="15" customHeight="1">
      <c r="A96" s="1">
        <v>101</v>
      </c>
      <c r="D96" s="9" t="s">
        <v>656</v>
      </c>
      <c r="E96" s="22"/>
      <c r="F96" s="86"/>
      <c r="G96" s="86"/>
      <c r="H96" s="287"/>
      <c r="I96" s="287"/>
      <c r="J96" s="86"/>
      <c r="K96" s="86"/>
      <c r="L96" s="86"/>
      <c r="M96" s="287"/>
      <c r="N96" s="287"/>
      <c r="O96" s="287"/>
      <c r="P96" s="86"/>
      <c r="Q96" s="86"/>
      <c r="R96" s="86"/>
      <c r="AC96" s="9" t="s">
        <v>656</v>
      </c>
      <c r="AD96" s="4"/>
      <c r="AE96" s="4"/>
      <c r="AF96" s="4"/>
      <c r="AG96" s="4"/>
      <c r="AH96" s="4"/>
      <c r="AI96" s="4"/>
      <c r="AJ96" s="4"/>
      <c r="AK96" s="4"/>
      <c r="AL96" s="22"/>
      <c r="AU96" s="22"/>
      <c r="BC96" s="22"/>
      <c r="BK96" s="22"/>
      <c r="BS96" s="22"/>
      <c r="CB96" s="22"/>
      <c r="CC96" s="22"/>
      <c r="CH96" s="287"/>
      <c r="CI96" s="287"/>
      <c r="CJ96" s="287"/>
      <c r="CK96" s="287"/>
      <c r="CL96" s="128"/>
      <c r="CM96" s="69"/>
    </row>
    <row r="97" spans="1:91" ht="15" customHeight="1">
      <c r="A97" s="1">
        <v>102</v>
      </c>
      <c r="D97" s="15" t="s">
        <v>334</v>
      </c>
      <c r="E97" s="20"/>
      <c r="F97" s="92"/>
      <c r="G97" s="92"/>
      <c r="H97" s="97"/>
      <c r="I97" s="97"/>
      <c r="J97" s="92"/>
      <c r="K97" s="92"/>
      <c r="L97" s="92"/>
      <c r="M97" s="97"/>
      <c r="N97" s="97"/>
      <c r="O97" s="97"/>
      <c r="P97" s="92"/>
      <c r="Q97" s="92"/>
      <c r="R97" s="92"/>
      <c r="AC97" s="15" t="s">
        <v>334</v>
      </c>
      <c r="AD97" s="4"/>
      <c r="AE97" s="4"/>
      <c r="AF97" s="4"/>
      <c r="AG97" s="4"/>
      <c r="AH97" s="4"/>
      <c r="AI97" s="4"/>
      <c r="AJ97" s="4"/>
      <c r="AK97" s="4"/>
      <c r="AL97" s="22"/>
      <c r="AU97" s="22"/>
      <c r="BC97" s="22"/>
      <c r="BK97" s="22"/>
      <c r="BS97" s="22"/>
      <c r="CB97" s="22"/>
      <c r="CC97" s="22"/>
      <c r="CH97" s="287"/>
      <c r="CI97" s="287"/>
      <c r="CJ97" s="287"/>
      <c r="CK97" s="287"/>
      <c r="CL97" s="128"/>
      <c r="CM97" s="69"/>
    </row>
    <row r="98" spans="1:91" ht="15" customHeight="1">
      <c r="A98" s="1">
        <v>103</v>
      </c>
      <c r="D98" s="2" t="s">
        <v>657</v>
      </c>
      <c r="E98" s="2"/>
      <c r="F98" s="85"/>
      <c r="G98" s="85"/>
      <c r="H98" s="292"/>
      <c r="I98" s="292"/>
      <c r="J98" s="85"/>
      <c r="K98" s="85"/>
      <c r="L98" s="85"/>
      <c r="M98" s="292"/>
      <c r="N98" s="292"/>
      <c r="O98" s="292"/>
      <c r="P98" s="85"/>
      <c r="Q98" s="85"/>
      <c r="R98" s="85"/>
      <c r="AC98" s="2" t="s">
        <v>657</v>
      </c>
      <c r="AD98" s="4"/>
      <c r="AE98" s="4"/>
      <c r="AF98" s="4"/>
      <c r="AG98" s="4"/>
      <c r="AH98" s="4"/>
      <c r="AI98" s="4"/>
      <c r="AJ98" s="4"/>
      <c r="AK98" s="4"/>
      <c r="AL98" s="22"/>
      <c r="AU98" s="22"/>
      <c r="BC98" s="22"/>
      <c r="BK98" s="22"/>
      <c r="BS98" s="22"/>
      <c r="CB98" s="22"/>
      <c r="CC98" s="22"/>
      <c r="CH98" s="287"/>
      <c r="CI98" s="287"/>
      <c r="CJ98" s="287"/>
      <c r="CK98" s="287"/>
      <c r="CL98" s="128"/>
      <c r="CM98" s="69"/>
    </row>
    <row r="99" spans="1:91" ht="15" customHeight="1">
      <c r="A99" s="1">
        <v>104</v>
      </c>
      <c r="D99" s="1" t="s">
        <v>526</v>
      </c>
      <c r="AC99" s="1" t="s">
        <v>526</v>
      </c>
      <c r="AD99" s="4"/>
      <c r="AE99" s="4"/>
      <c r="AF99" s="4"/>
      <c r="AG99" s="4"/>
      <c r="AH99" s="4"/>
      <c r="AI99" s="4"/>
      <c r="AJ99" s="4"/>
      <c r="AK99" s="4"/>
      <c r="AL99" s="22"/>
      <c r="AU99" s="22"/>
      <c r="BC99" s="22"/>
      <c r="BK99" s="22"/>
      <c r="BS99" s="22"/>
      <c r="CB99" s="22"/>
      <c r="CC99" s="22"/>
      <c r="CH99" s="287"/>
      <c r="CI99" s="287"/>
      <c r="CJ99" s="287"/>
      <c r="CK99" s="287"/>
      <c r="CL99" s="128"/>
    </row>
    <row r="100" spans="1:91" ht="15" customHeight="1">
      <c r="A100" s="1">
        <v>105</v>
      </c>
      <c r="D100" s="1" t="s">
        <v>638</v>
      </c>
      <c r="AC100" s="1" t="s">
        <v>638</v>
      </c>
      <c r="AD100" s="4"/>
      <c r="AE100" s="4"/>
      <c r="AF100" s="4"/>
      <c r="AG100" s="4"/>
      <c r="AH100" s="4"/>
      <c r="AI100" s="4"/>
      <c r="AJ100" s="4"/>
      <c r="AL100" s="22"/>
      <c r="AU100" s="22"/>
      <c r="BC100" s="22"/>
      <c r="BK100" s="22"/>
      <c r="BS100" s="22"/>
    </row>
    <row r="101" spans="1:91" ht="15" customHeight="1">
      <c r="A101" s="1">
        <v>106</v>
      </c>
      <c r="D101" s="1" t="s">
        <v>182</v>
      </c>
      <c r="AC101" s="1" t="s">
        <v>182</v>
      </c>
      <c r="AD101" s="4"/>
      <c r="AE101" s="4"/>
      <c r="AF101" s="4"/>
      <c r="AG101" s="4"/>
      <c r="AH101" s="4"/>
      <c r="AI101" s="4"/>
      <c r="AJ101" s="4"/>
      <c r="AL101" s="22"/>
      <c r="AU101" s="22"/>
      <c r="BC101" s="22"/>
      <c r="BK101" s="22"/>
      <c r="BS101" s="22"/>
    </row>
    <row r="102" spans="1:91" ht="15" customHeight="1">
      <c r="A102" s="1">
        <v>107</v>
      </c>
      <c r="D102" s="1" t="s">
        <v>183</v>
      </c>
      <c r="AC102" s="1" t="s">
        <v>183</v>
      </c>
      <c r="AD102" s="4"/>
      <c r="AE102" s="4"/>
      <c r="AF102" s="4"/>
      <c r="AG102" s="4"/>
      <c r="AH102" s="4"/>
      <c r="AI102" s="4"/>
      <c r="AJ102" s="4"/>
      <c r="AL102" s="22"/>
      <c r="AU102" s="22"/>
      <c r="BC102" s="22"/>
      <c r="BK102" s="22"/>
      <c r="BS102" s="22"/>
    </row>
    <row r="103" spans="1:91" ht="15" customHeight="1">
      <c r="A103" s="1">
        <v>108</v>
      </c>
      <c r="D103" s="9" t="s">
        <v>184</v>
      </c>
      <c r="E103" s="22"/>
      <c r="F103" s="86"/>
      <c r="G103" s="86"/>
      <c r="H103" s="287"/>
      <c r="I103" s="287"/>
      <c r="J103" s="86"/>
      <c r="K103" s="86"/>
      <c r="L103" s="86"/>
      <c r="M103" s="287"/>
      <c r="N103" s="287"/>
      <c r="O103" s="287"/>
      <c r="P103" s="86"/>
      <c r="Q103" s="86"/>
      <c r="R103" s="86"/>
      <c r="AC103" s="9" t="s">
        <v>184</v>
      </c>
      <c r="AD103" s="4"/>
      <c r="AE103" s="4"/>
      <c r="AF103" s="4"/>
      <c r="AG103" s="4"/>
      <c r="AH103" s="4"/>
      <c r="AI103" s="4"/>
      <c r="AJ103" s="4"/>
      <c r="AL103" s="22"/>
      <c r="AU103" s="22"/>
      <c r="BC103" s="22"/>
      <c r="BK103" s="22"/>
      <c r="BS103" s="22"/>
    </row>
    <row r="104" spans="1:91" ht="15" customHeight="1">
      <c r="A104" s="1">
        <v>109</v>
      </c>
      <c r="D104" s="14" t="s">
        <v>334</v>
      </c>
      <c r="E104" s="20"/>
      <c r="F104" s="92"/>
      <c r="G104" s="92"/>
      <c r="H104" s="97"/>
      <c r="I104" s="97"/>
      <c r="J104" s="92"/>
      <c r="K104" s="92"/>
      <c r="L104" s="92"/>
      <c r="M104" s="97"/>
      <c r="N104" s="97"/>
      <c r="O104" s="97"/>
      <c r="P104" s="92"/>
      <c r="Q104" s="92"/>
      <c r="R104" s="92"/>
      <c r="AC104" s="14" t="s">
        <v>334</v>
      </c>
      <c r="AD104" s="4"/>
      <c r="AE104" s="4"/>
      <c r="AF104" s="4"/>
      <c r="AG104" s="4"/>
      <c r="AH104" s="4"/>
      <c r="AI104" s="4"/>
      <c r="AJ104" s="4"/>
      <c r="AL104" s="22"/>
      <c r="AU104" s="22"/>
      <c r="BC104" s="22"/>
      <c r="BK104" s="22"/>
      <c r="BS104" s="22"/>
    </row>
    <row r="105" spans="1:91" ht="15" customHeight="1">
      <c r="A105" s="1">
        <v>110</v>
      </c>
      <c r="D105" s="24" t="s">
        <v>372</v>
      </c>
      <c r="E105" s="24"/>
      <c r="F105" s="94"/>
      <c r="G105" s="94"/>
      <c r="H105" s="360"/>
      <c r="I105" s="360"/>
      <c r="J105" s="94"/>
      <c r="K105" s="94"/>
      <c r="L105" s="94"/>
      <c r="M105" s="360"/>
      <c r="N105" s="360"/>
      <c r="O105" s="360"/>
      <c r="P105" s="94"/>
      <c r="Q105" s="94"/>
      <c r="R105" s="94"/>
      <c r="AC105" s="24" t="s">
        <v>372</v>
      </c>
    </row>
    <row r="106" spans="1:91" ht="15" customHeight="1">
      <c r="A106" s="1">
        <v>111</v>
      </c>
    </row>
    <row r="107" spans="1:91" ht="15" customHeight="1"/>
    <row r="108" spans="1:91" ht="15" customHeight="1"/>
    <row r="109" spans="1:91" ht="15" customHeight="1"/>
    <row r="110" spans="1:91" ht="15" customHeight="1"/>
  </sheetData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36"/>
  <sheetViews>
    <sheetView workbookViewId="0"/>
  </sheetViews>
  <sheetFormatPr baseColWidth="10" defaultRowHeight="15" x14ac:dyDescent="0"/>
  <cols>
    <col min="1" max="1" width="6.1640625" style="28" customWidth="1"/>
    <col min="2" max="2" width="10.83203125" style="49"/>
    <col min="3" max="3" width="10.83203125" style="30"/>
    <col min="4" max="4" width="21.1640625" style="30" customWidth="1"/>
    <col min="5" max="5" width="15.33203125" style="213" customWidth="1"/>
    <col min="6" max="7" width="13.6640625" style="213" customWidth="1"/>
    <col min="8" max="9" width="14.1640625" style="210" customWidth="1"/>
    <col min="10" max="10" width="3.83203125" style="210" customWidth="1"/>
    <col min="11" max="15" width="10.83203125" style="210" customWidth="1"/>
    <col min="16" max="26" width="12.83203125" style="210" customWidth="1"/>
    <col min="27" max="27" width="13" style="210" customWidth="1"/>
    <col min="28" max="28" width="12.5" style="210" customWidth="1"/>
    <col min="29" max="29" width="3.83203125" style="210" customWidth="1"/>
    <col min="30" max="35" width="10.83203125" style="210"/>
    <col min="36" max="45" width="12" style="210" customWidth="1"/>
    <col min="46" max="46" width="13" style="210" customWidth="1"/>
    <col min="47" max="47" width="12.1640625" style="210" customWidth="1"/>
    <col min="48" max="48" width="3.83203125" style="210" customWidth="1"/>
    <col min="49" max="66" width="10.83203125" style="210"/>
    <col min="67" max="67" width="4" style="210" customWidth="1"/>
    <col min="68" max="68" width="10.83203125" style="210"/>
    <col min="69" max="78" width="10.83203125" style="28"/>
    <col min="79" max="79" width="13" style="28" customWidth="1"/>
    <col min="80" max="84" width="10.83203125" style="28"/>
    <col min="85" max="85" width="12" style="28" customWidth="1"/>
    <col min="86" max="86" width="3.83203125" style="28" customWidth="1"/>
    <col min="87" max="103" width="10.83203125" style="28"/>
    <col min="104" max="104" width="13.1640625" style="28" customWidth="1"/>
    <col min="105" max="105" width="3.83203125" style="28" customWidth="1"/>
    <col min="106" max="110" width="10.83203125" style="210"/>
    <col min="111" max="117" width="13.1640625" style="210" customWidth="1"/>
    <col min="118" max="122" width="10.83203125" style="210"/>
    <col min="123" max="123" width="12.1640625" style="210" customWidth="1"/>
    <col min="124" max="124" width="3.83203125" style="28" customWidth="1"/>
    <col min="125" max="129" width="10.33203125" style="210" customWidth="1"/>
    <col min="130" max="131" width="12.33203125" style="210" customWidth="1"/>
    <col min="132" max="132" width="12.5" style="210" customWidth="1"/>
    <col min="133" max="134" width="10.33203125" style="210" customWidth="1"/>
    <col min="135" max="136" width="12.33203125" style="210" customWidth="1"/>
    <col min="137" max="141" width="10.33203125" style="210" customWidth="1"/>
    <col min="142" max="142" width="14" style="210" customWidth="1"/>
    <col min="143" max="143" width="3.83203125" style="28" customWidth="1"/>
    <col min="144" max="160" width="10.83203125" style="28"/>
    <col min="161" max="161" width="13.5" style="28" customWidth="1"/>
    <col min="162" max="162" width="3.83203125" style="28" customWidth="1"/>
    <col min="163" max="163" width="13.33203125" style="28" customWidth="1"/>
    <col min="164" max="164" width="13" style="28" customWidth="1"/>
    <col min="165" max="165" width="3.83203125" style="28" customWidth="1"/>
    <col min="166" max="166" width="20.6640625" style="28" customWidth="1"/>
    <col min="167" max="167" width="20" style="28" customWidth="1"/>
    <col min="168" max="168" width="13.1640625" style="28" customWidth="1"/>
    <col min="169" max="16384" width="10.83203125" style="28"/>
  </cols>
  <sheetData>
    <row r="1" spans="1:169" ht="17" customHeight="1">
      <c r="B1" s="163" t="s">
        <v>1397</v>
      </c>
      <c r="AQ1" s="210" t="s">
        <v>1176</v>
      </c>
    </row>
    <row r="2" spans="1:169" ht="15" customHeight="1">
      <c r="B2" s="164" t="s">
        <v>1028</v>
      </c>
      <c r="AQ2" s="210" t="s">
        <v>1254</v>
      </c>
    </row>
    <row r="3" spans="1:169" ht="15" customHeight="1">
      <c r="B3" s="1"/>
      <c r="AQ3" s="210" t="s">
        <v>1255</v>
      </c>
    </row>
    <row r="4" spans="1:169" ht="15" customHeight="1" thickBot="1">
      <c r="H4" s="213"/>
      <c r="I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 t="s">
        <v>1311</v>
      </c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</row>
    <row r="5" spans="1:169" ht="15" customHeight="1" thickBot="1">
      <c r="A5" s="162"/>
      <c r="B5" s="162"/>
      <c r="C5" s="183"/>
      <c r="D5" s="183"/>
      <c r="E5" s="247" t="s">
        <v>353</v>
      </c>
      <c r="F5" s="248"/>
      <c r="G5" s="248"/>
      <c r="H5" s="248"/>
      <c r="I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9" t="s">
        <v>721</v>
      </c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9" t="s">
        <v>721</v>
      </c>
      <c r="BQ5" s="248"/>
      <c r="BR5" s="248"/>
      <c r="BS5" s="248"/>
      <c r="BT5" s="248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249" t="s">
        <v>721</v>
      </c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131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251" t="s">
        <v>311</v>
      </c>
    </row>
    <row r="6" spans="1:169" ht="15" customHeight="1" thickBot="1">
      <c r="A6" s="167"/>
      <c r="B6" s="167" t="s">
        <v>553</v>
      </c>
      <c r="C6" s="184"/>
      <c r="D6" s="183"/>
      <c r="E6" s="244" t="s">
        <v>1088</v>
      </c>
      <c r="F6" s="245"/>
      <c r="G6" s="246"/>
      <c r="H6" s="213" t="s">
        <v>972</v>
      </c>
      <c r="I6" s="213"/>
      <c r="K6" s="213">
        <v>1</v>
      </c>
      <c r="L6" s="213">
        <v>2</v>
      </c>
      <c r="M6" s="213">
        <v>3</v>
      </c>
      <c r="N6" s="213">
        <v>4</v>
      </c>
      <c r="O6" s="213">
        <v>5</v>
      </c>
      <c r="P6" s="213">
        <v>6</v>
      </c>
      <c r="Q6" s="213">
        <v>7</v>
      </c>
      <c r="R6" s="213">
        <v>8</v>
      </c>
      <c r="S6" s="213">
        <v>9</v>
      </c>
      <c r="T6" s="213">
        <v>10</v>
      </c>
      <c r="U6" s="213">
        <v>11</v>
      </c>
      <c r="V6" s="213">
        <v>12</v>
      </c>
      <c r="W6" s="213">
        <v>13</v>
      </c>
      <c r="X6" s="213">
        <v>14</v>
      </c>
      <c r="Y6" s="213">
        <v>15</v>
      </c>
      <c r="Z6" s="213">
        <v>16</v>
      </c>
      <c r="AA6" s="213">
        <v>17</v>
      </c>
      <c r="AB6" s="213"/>
      <c r="AC6" s="213"/>
      <c r="AD6" s="213">
        <v>1</v>
      </c>
      <c r="AE6" s="213">
        <v>2</v>
      </c>
      <c r="AF6" s="213">
        <v>3</v>
      </c>
      <c r="AG6" s="213">
        <v>4</v>
      </c>
      <c r="AH6" s="213">
        <v>5</v>
      </c>
      <c r="AI6" s="213">
        <v>6</v>
      </c>
      <c r="AJ6" s="213">
        <v>7</v>
      </c>
      <c r="AK6" s="213">
        <v>8</v>
      </c>
      <c r="AL6" s="213">
        <v>9</v>
      </c>
      <c r="AM6" s="213">
        <v>10</v>
      </c>
      <c r="AN6" s="213">
        <v>11</v>
      </c>
      <c r="AO6" s="213">
        <v>12</v>
      </c>
      <c r="AP6" s="213">
        <v>13</v>
      </c>
      <c r="AQ6" s="213">
        <v>14</v>
      </c>
      <c r="AR6" s="213">
        <v>15</v>
      </c>
      <c r="AS6" s="213">
        <v>16</v>
      </c>
      <c r="AT6" s="213">
        <v>17</v>
      </c>
      <c r="AW6" s="213">
        <v>1</v>
      </c>
      <c r="AX6" s="213">
        <v>2</v>
      </c>
      <c r="AY6" s="213">
        <v>3</v>
      </c>
      <c r="AZ6" s="213">
        <v>4</v>
      </c>
      <c r="BA6" s="213">
        <v>5</v>
      </c>
      <c r="BB6" s="213">
        <v>6</v>
      </c>
      <c r="BC6" s="213">
        <v>7</v>
      </c>
      <c r="BD6" s="213">
        <v>8</v>
      </c>
      <c r="BE6" s="213">
        <v>9</v>
      </c>
      <c r="BF6" s="213">
        <v>10</v>
      </c>
      <c r="BG6" s="213">
        <v>11</v>
      </c>
      <c r="BH6" s="213">
        <v>12</v>
      </c>
      <c r="BI6" s="213">
        <v>13</v>
      </c>
      <c r="BJ6" s="213">
        <v>14</v>
      </c>
      <c r="BK6" s="213">
        <v>15</v>
      </c>
      <c r="BL6" s="213">
        <v>16</v>
      </c>
      <c r="BM6" s="213">
        <v>17</v>
      </c>
      <c r="BP6" s="213">
        <v>1</v>
      </c>
      <c r="BQ6" s="213">
        <v>2</v>
      </c>
      <c r="BR6" s="213">
        <v>3</v>
      </c>
      <c r="BS6" s="213">
        <v>4</v>
      </c>
      <c r="BT6" s="213">
        <v>5</v>
      </c>
      <c r="BU6" s="213">
        <v>6</v>
      </c>
      <c r="BV6" s="213">
        <v>7</v>
      </c>
      <c r="BW6" s="213">
        <v>8</v>
      </c>
      <c r="BX6" s="213">
        <v>9</v>
      </c>
      <c r="BY6" s="213">
        <v>10</v>
      </c>
      <c r="BZ6" s="213">
        <v>11</v>
      </c>
      <c r="CA6" s="213">
        <v>12</v>
      </c>
      <c r="CB6" s="213">
        <v>13</v>
      </c>
      <c r="CC6" s="213">
        <v>14</v>
      </c>
      <c r="CD6" s="213">
        <v>15</v>
      </c>
      <c r="CE6" s="213">
        <v>16</v>
      </c>
      <c r="CF6" s="213">
        <v>17</v>
      </c>
      <c r="CI6" s="213">
        <v>1</v>
      </c>
      <c r="CJ6" s="213">
        <v>2</v>
      </c>
      <c r="CK6" s="213">
        <v>3</v>
      </c>
      <c r="CL6" s="213">
        <v>4</v>
      </c>
      <c r="CM6" s="213">
        <v>5</v>
      </c>
      <c r="CN6" s="213">
        <v>6</v>
      </c>
      <c r="CO6" s="213">
        <v>7</v>
      </c>
      <c r="CP6" s="213">
        <v>8</v>
      </c>
      <c r="CQ6" s="213">
        <v>9</v>
      </c>
      <c r="CR6" s="213">
        <v>10</v>
      </c>
      <c r="CS6" s="213">
        <v>11</v>
      </c>
      <c r="CT6" s="213">
        <v>12</v>
      </c>
      <c r="CU6" s="213">
        <v>13</v>
      </c>
      <c r="CV6" s="213">
        <v>14</v>
      </c>
      <c r="CW6" s="213">
        <v>15</v>
      </c>
      <c r="CX6" s="213">
        <v>16</v>
      </c>
      <c r="CY6" s="213">
        <v>17</v>
      </c>
      <c r="DB6" s="213">
        <v>1</v>
      </c>
      <c r="DC6" s="213">
        <v>2</v>
      </c>
      <c r="DD6" s="213">
        <v>3</v>
      </c>
      <c r="DE6" s="213">
        <v>4</v>
      </c>
      <c r="DF6" s="213">
        <v>5</v>
      </c>
      <c r="DG6" s="213">
        <v>6</v>
      </c>
      <c r="DH6" s="213">
        <v>7</v>
      </c>
      <c r="DI6" s="213">
        <v>8</v>
      </c>
      <c r="DJ6" s="213">
        <v>9</v>
      </c>
      <c r="DK6" s="213">
        <v>10</v>
      </c>
      <c r="DL6" s="213">
        <v>11</v>
      </c>
      <c r="DM6" s="213">
        <v>12</v>
      </c>
      <c r="DN6" s="213">
        <v>13</v>
      </c>
      <c r="DO6" s="213">
        <v>14</v>
      </c>
      <c r="DP6" s="213">
        <v>15</v>
      </c>
      <c r="DQ6" s="213">
        <v>16</v>
      </c>
      <c r="DR6" s="213">
        <v>17</v>
      </c>
      <c r="DU6" s="213">
        <v>1</v>
      </c>
      <c r="DV6" s="213">
        <v>2</v>
      </c>
      <c r="DW6" s="213">
        <v>3</v>
      </c>
      <c r="DX6" s="213">
        <v>4</v>
      </c>
      <c r="DY6" s="213">
        <v>5</v>
      </c>
      <c r="DZ6" s="213">
        <v>6</v>
      </c>
      <c r="EA6" s="213">
        <v>7</v>
      </c>
      <c r="EB6" s="213">
        <v>8</v>
      </c>
      <c r="EC6" s="213">
        <v>9</v>
      </c>
      <c r="ED6" s="213">
        <v>10</v>
      </c>
      <c r="EE6" s="213">
        <v>11</v>
      </c>
      <c r="EF6" s="213">
        <v>12</v>
      </c>
      <c r="EG6" s="213">
        <v>13</v>
      </c>
      <c r="EH6" s="213">
        <v>14</v>
      </c>
      <c r="EI6" s="213">
        <v>15</v>
      </c>
      <c r="EJ6" s="213">
        <v>16</v>
      </c>
      <c r="EK6" s="213">
        <v>17</v>
      </c>
      <c r="EX6" s="30"/>
      <c r="EY6" s="30"/>
      <c r="EZ6" s="30"/>
      <c r="FA6" s="30"/>
      <c r="FB6" s="30"/>
      <c r="FE6" s="30"/>
      <c r="FF6" s="30"/>
      <c r="FG6" s="151" t="s">
        <v>1118</v>
      </c>
    </row>
    <row r="7" spans="1:169" ht="15" customHeight="1" thickBot="1">
      <c r="A7" s="167"/>
      <c r="B7" s="167" t="s">
        <v>650</v>
      </c>
      <c r="C7" s="184"/>
      <c r="D7" s="183"/>
      <c r="E7" s="217" t="s">
        <v>605</v>
      </c>
      <c r="F7" s="218" t="s">
        <v>937</v>
      </c>
      <c r="G7" s="217" t="s">
        <v>1188</v>
      </c>
      <c r="H7" s="213" t="s">
        <v>1089</v>
      </c>
      <c r="I7" s="213"/>
      <c r="K7" s="237" t="s">
        <v>993</v>
      </c>
      <c r="L7" s="238"/>
      <c r="M7" s="238"/>
      <c r="N7" s="238"/>
      <c r="O7" s="238"/>
      <c r="P7" s="239" t="s">
        <v>1106</v>
      </c>
      <c r="Q7" s="238"/>
      <c r="R7" s="238"/>
      <c r="S7" s="238"/>
      <c r="T7" s="238"/>
      <c r="U7" s="238"/>
      <c r="V7" s="238"/>
      <c r="W7" s="237" t="s">
        <v>993</v>
      </c>
      <c r="X7" s="238"/>
      <c r="Y7" s="238"/>
      <c r="Z7" s="238"/>
      <c r="AA7" s="239" t="s">
        <v>95</v>
      </c>
      <c r="AB7" s="255"/>
      <c r="AC7" s="213"/>
      <c r="AD7" s="257" t="s">
        <v>883</v>
      </c>
      <c r="AE7" s="238"/>
      <c r="AF7" s="238"/>
      <c r="AG7" s="238"/>
      <c r="AH7" s="238"/>
      <c r="AI7" s="239" t="s">
        <v>720</v>
      </c>
      <c r="AJ7" s="238"/>
      <c r="AK7" s="238"/>
      <c r="AL7" s="238"/>
      <c r="AM7" s="238"/>
      <c r="AN7" s="238"/>
      <c r="AO7" s="238"/>
      <c r="AP7" s="239" t="s">
        <v>720</v>
      </c>
      <c r="AQ7" s="238"/>
      <c r="AR7" s="238"/>
      <c r="AS7" s="238"/>
      <c r="AT7" s="239" t="s">
        <v>720</v>
      </c>
      <c r="AU7" s="240"/>
      <c r="AW7" s="237" t="s">
        <v>971</v>
      </c>
      <c r="AX7" s="238"/>
      <c r="AY7" s="238"/>
      <c r="AZ7" s="238"/>
      <c r="BA7" s="238"/>
      <c r="BB7" s="238"/>
      <c r="BC7" s="238"/>
      <c r="BD7" s="238"/>
      <c r="BE7" s="239" t="s">
        <v>971</v>
      </c>
      <c r="BF7" s="238"/>
      <c r="BG7" s="238"/>
      <c r="BH7" s="238"/>
      <c r="BI7" s="238"/>
      <c r="BJ7" s="238"/>
      <c r="BK7" s="238"/>
      <c r="BL7" s="238"/>
      <c r="BM7" s="239" t="s">
        <v>971</v>
      </c>
      <c r="BN7" s="240"/>
      <c r="BP7" s="237" t="s">
        <v>220</v>
      </c>
      <c r="BQ7" s="238"/>
      <c r="BR7" s="238"/>
      <c r="BS7" s="238"/>
      <c r="BT7" s="238"/>
      <c r="BU7" s="238"/>
      <c r="BV7" s="238"/>
      <c r="BW7" s="238"/>
      <c r="BX7" s="238"/>
      <c r="BY7" s="241"/>
      <c r="BZ7" s="238"/>
      <c r="CA7" s="239" t="s">
        <v>759</v>
      </c>
      <c r="CB7" s="238"/>
      <c r="CC7" s="238"/>
      <c r="CD7" s="238"/>
      <c r="CE7" s="238"/>
      <c r="CF7" s="238"/>
      <c r="CG7" s="240"/>
      <c r="CH7" s="210"/>
      <c r="CI7" s="237" t="s">
        <v>774</v>
      </c>
      <c r="CJ7" s="238"/>
      <c r="CK7" s="238"/>
      <c r="CL7" s="238"/>
      <c r="CM7" s="238"/>
      <c r="CN7" s="238"/>
      <c r="CO7" s="238"/>
      <c r="CP7" s="239" t="s">
        <v>565</v>
      </c>
      <c r="CQ7" s="238"/>
      <c r="CR7" s="238"/>
      <c r="CS7" s="238"/>
      <c r="CT7" s="238"/>
      <c r="CU7" s="239" t="s">
        <v>565</v>
      </c>
      <c r="CV7" s="238"/>
      <c r="CW7" s="238"/>
      <c r="CX7" s="238"/>
      <c r="CY7" s="238"/>
      <c r="CZ7" s="240"/>
      <c r="DA7" s="210"/>
      <c r="DB7" s="237" t="s">
        <v>621</v>
      </c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9" t="s">
        <v>219</v>
      </c>
      <c r="DN7" s="238"/>
      <c r="DO7" s="238"/>
      <c r="DP7" s="238"/>
      <c r="DQ7" s="238"/>
      <c r="DR7" s="238"/>
      <c r="DS7" s="240"/>
      <c r="DU7" s="237" t="s">
        <v>706</v>
      </c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9" t="s">
        <v>706</v>
      </c>
      <c r="EG7" s="238"/>
      <c r="EH7" s="238"/>
      <c r="EI7" s="238"/>
      <c r="EJ7" s="238"/>
      <c r="EK7" s="238"/>
      <c r="EL7" s="240"/>
      <c r="EN7" s="237" t="s">
        <v>65</v>
      </c>
      <c r="EO7" s="238"/>
      <c r="EP7" s="238"/>
      <c r="EQ7" s="238"/>
      <c r="ER7" s="238"/>
      <c r="ES7" s="238"/>
      <c r="ET7" s="238"/>
      <c r="EU7" s="238"/>
      <c r="EV7" s="238"/>
      <c r="EW7" s="238"/>
      <c r="EX7" s="238"/>
      <c r="EY7" s="239" t="s">
        <v>1103</v>
      </c>
      <c r="EZ7" s="238"/>
      <c r="FA7" s="238"/>
      <c r="FB7" s="238"/>
      <c r="FC7" s="238"/>
      <c r="FD7" s="238"/>
      <c r="FE7" s="243"/>
      <c r="FF7" s="629"/>
      <c r="FG7" s="28" t="s">
        <v>1291</v>
      </c>
      <c r="FH7" s="629"/>
    </row>
    <row r="8" spans="1:169" ht="15" customHeight="1">
      <c r="A8" s="167" t="s">
        <v>335</v>
      </c>
      <c r="B8" s="167" t="s">
        <v>651</v>
      </c>
      <c r="C8" s="184" t="s">
        <v>652</v>
      </c>
      <c r="D8" s="183" t="s">
        <v>405</v>
      </c>
      <c r="E8" s="217" t="s">
        <v>525</v>
      </c>
      <c r="F8" s="217" t="s">
        <v>781</v>
      </c>
      <c r="G8" s="217" t="s">
        <v>676</v>
      </c>
      <c r="H8" s="213" t="s">
        <v>1316</v>
      </c>
      <c r="I8" s="213"/>
      <c r="K8" s="124" t="s">
        <v>711</v>
      </c>
      <c r="L8" s="124" t="s">
        <v>711</v>
      </c>
      <c r="M8" s="124" t="s">
        <v>711</v>
      </c>
      <c r="N8" s="124" t="s">
        <v>711</v>
      </c>
      <c r="O8" s="124" t="s">
        <v>711</v>
      </c>
      <c r="P8" s="124" t="s">
        <v>711</v>
      </c>
      <c r="Q8" s="124" t="s">
        <v>711</v>
      </c>
      <c r="R8" s="124" t="s">
        <v>711</v>
      </c>
      <c r="S8" s="124" t="s">
        <v>711</v>
      </c>
      <c r="T8" s="124" t="s">
        <v>711</v>
      </c>
      <c r="U8" s="124" t="s">
        <v>711</v>
      </c>
      <c r="V8" s="124" t="s">
        <v>711</v>
      </c>
      <c r="W8" s="124" t="s">
        <v>711</v>
      </c>
      <c r="X8" s="124" t="s">
        <v>711</v>
      </c>
      <c r="Y8" s="124" t="s">
        <v>711</v>
      </c>
      <c r="Z8" s="124" t="s">
        <v>711</v>
      </c>
      <c r="AA8" s="124" t="s">
        <v>711</v>
      </c>
      <c r="AB8" s="215" t="s">
        <v>1313</v>
      </c>
      <c r="AC8" s="253"/>
      <c r="AD8" s="124" t="s">
        <v>711</v>
      </c>
      <c r="AE8" s="124" t="s">
        <v>711</v>
      </c>
      <c r="AF8" s="124" t="s">
        <v>711</v>
      </c>
      <c r="AG8" s="124" t="s">
        <v>711</v>
      </c>
      <c r="AH8" s="124" t="s">
        <v>711</v>
      </c>
      <c r="AI8" s="124" t="s">
        <v>711</v>
      </c>
      <c r="AJ8" s="124" t="s">
        <v>711</v>
      </c>
      <c r="AK8" s="124" t="s">
        <v>711</v>
      </c>
      <c r="AL8" s="124" t="s">
        <v>711</v>
      </c>
      <c r="AM8" s="124" t="s">
        <v>711</v>
      </c>
      <c r="AN8" s="124" t="s">
        <v>711</v>
      </c>
      <c r="AO8" s="124" t="s">
        <v>711</v>
      </c>
      <c r="AP8" s="124" t="s">
        <v>711</v>
      </c>
      <c r="AQ8" s="124" t="s">
        <v>711</v>
      </c>
      <c r="AR8" s="124" t="s">
        <v>711</v>
      </c>
      <c r="AS8" s="124" t="s">
        <v>711</v>
      </c>
      <c r="AT8" s="124" t="s">
        <v>711</v>
      </c>
      <c r="AU8" s="215" t="s">
        <v>1313</v>
      </c>
      <c r="AV8" s="215"/>
      <c r="AW8" s="124" t="s">
        <v>711</v>
      </c>
      <c r="AX8" s="124" t="s">
        <v>711</v>
      </c>
      <c r="AY8" s="124" t="s">
        <v>711</v>
      </c>
      <c r="AZ8" s="124" t="s">
        <v>711</v>
      </c>
      <c r="BA8" s="124" t="s">
        <v>711</v>
      </c>
      <c r="BB8" s="124" t="s">
        <v>711</v>
      </c>
      <c r="BC8" s="124" t="s">
        <v>711</v>
      </c>
      <c r="BD8" s="124" t="s">
        <v>711</v>
      </c>
      <c r="BE8" s="124" t="s">
        <v>711</v>
      </c>
      <c r="BF8" s="124" t="s">
        <v>711</v>
      </c>
      <c r="BG8" s="124" t="s">
        <v>711</v>
      </c>
      <c r="BH8" s="124" t="s">
        <v>711</v>
      </c>
      <c r="BI8" s="124" t="s">
        <v>711</v>
      </c>
      <c r="BJ8" s="124" t="s">
        <v>711</v>
      </c>
      <c r="BK8" s="124" t="s">
        <v>711</v>
      </c>
      <c r="BL8" s="124" t="s">
        <v>711</v>
      </c>
      <c r="BM8" s="124" t="s">
        <v>711</v>
      </c>
      <c r="BN8" s="215" t="s">
        <v>1313</v>
      </c>
      <c r="BO8" s="215"/>
      <c r="BP8" s="124" t="s">
        <v>711</v>
      </c>
      <c r="BQ8" s="124" t="s">
        <v>711</v>
      </c>
      <c r="BR8" s="124" t="s">
        <v>711</v>
      </c>
      <c r="BS8" s="124" t="s">
        <v>711</v>
      </c>
      <c r="BT8" s="124" t="s">
        <v>711</v>
      </c>
      <c r="BU8" s="124" t="s">
        <v>711</v>
      </c>
      <c r="BV8" s="124" t="s">
        <v>711</v>
      </c>
      <c r="BW8" s="124" t="s">
        <v>711</v>
      </c>
      <c r="BX8" s="124" t="s">
        <v>711</v>
      </c>
      <c r="BY8" s="124" t="s">
        <v>711</v>
      </c>
      <c r="BZ8" s="124" t="s">
        <v>711</v>
      </c>
      <c r="CA8" s="124" t="s">
        <v>711</v>
      </c>
      <c r="CB8" s="124" t="s">
        <v>711</v>
      </c>
      <c r="CC8" s="124" t="s">
        <v>711</v>
      </c>
      <c r="CD8" s="124" t="s">
        <v>711</v>
      </c>
      <c r="CE8" s="124" t="s">
        <v>711</v>
      </c>
      <c r="CF8" s="124" t="s">
        <v>711</v>
      </c>
      <c r="CG8" s="215" t="s">
        <v>1313</v>
      </c>
      <c r="CH8" s="215"/>
      <c r="CI8" s="124" t="s">
        <v>711</v>
      </c>
      <c r="CJ8" s="124" t="s">
        <v>711</v>
      </c>
      <c r="CK8" s="124" t="s">
        <v>711</v>
      </c>
      <c r="CL8" s="124" t="s">
        <v>711</v>
      </c>
      <c r="CM8" s="124" t="s">
        <v>711</v>
      </c>
      <c r="CN8" s="124" t="s">
        <v>711</v>
      </c>
      <c r="CO8" s="124" t="s">
        <v>711</v>
      </c>
      <c r="CP8" s="124" t="s">
        <v>711</v>
      </c>
      <c r="CQ8" s="124" t="s">
        <v>711</v>
      </c>
      <c r="CR8" s="124" t="s">
        <v>711</v>
      </c>
      <c r="CS8" s="124" t="s">
        <v>711</v>
      </c>
      <c r="CT8" s="124" t="s">
        <v>711</v>
      </c>
      <c r="CU8" s="124" t="s">
        <v>711</v>
      </c>
      <c r="CV8" s="124" t="s">
        <v>711</v>
      </c>
      <c r="CW8" s="124" t="s">
        <v>711</v>
      </c>
      <c r="CX8" s="124" t="s">
        <v>711</v>
      </c>
      <c r="CY8" s="124" t="s">
        <v>711</v>
      </c>
      <c r="CZ8" s="215" t="s">
        <v>1313</v>
      </c>
      <c r="DA8" s="215"/>
      <c r="DB8" s="437" t="s">
        <v>711</v>
      </c>
      <c r="DC8" s="437" t="s">
        <v>711</v>
      </c>
      <c r="DD8" s="437" t="s">
        <v>711</v>
      </c>
      <c r="DE8" s="437" t="s">
        <v>711</v>
      </c>
      <c r="DF8" s="437" t="s">
        <v>711</v>
      </c>
      <c r="DG8" s="437" t="s">
        <v>711</v>
      </c>
      <c r="DH8" s="437" t="s">
        <v>711</v>
      </c>
      <c r="DI8" s="437" t="s">
        <v>711</v>
      </c>
      <c r="DJ8" s="437" t="s">
        <v>711</v>
      </c>
      <c r="DK8" s="437" t="s">
        <v>711</v>
      </c>
      <c r="DL8" s="437" t="s">
        <v>711</v>
      </c>
      <c r="DM8" s="437" t="s">
        <v>711</v>
      </c>
      <c r="DN8" s="437" t="s">
        <v>711</v>
      </c>
      <c r="DO8" s="437" t="s">
        <v>711</v>
      </c>
      <c r="DP8" s="437" t="s">
        <v>711</v>
      </c>
      <c r="DQ8" s="437" t="s">
        <v>711</v>
      </c>
      <c r="DR8" s="437" t="s">
        <v>711</v>
      </c>
      <c r="DS8" s="215" t="s">
        <v>1313</v>
      </c>
      <c r="DU8" s="437" t="s">
        <v>711</v>
      </c>
      <c r="DV8" s="437" t="s">
        <v>711</v>
      </c>
      <c r="DW8" s="437" t="s">
        <v>711</v>
      </c>
      <c r="DX8" s="437" t="s">
        <v>711</v>
      </c>
      <c r="DY8" s="437" t="s">
        <v>711</v>
      </c>
      <c r="DZ8" s="437" t="s">
        <v>711</v>
      </c>
      <c r="EA8" s="437" t="s">
        <v>711</v>
      </c>
      <c r="EB8" s="437" t="s">
        <v>711</v>
      </c>
      <c r="EC8" s="437" t="s">
        <v>711</v>
      </c>
      <c r="ED8" s="437" t="s">
        <v>711</v>
      </c>
      <c r="EE8" s="437" t="s">
        <v>711</v>
      </c>
      <c r="EF8" s="437" t="s">
        <v>711</v>
      </c>
      <c r="EG8" s="437" t="s">
        <v>711</v>
      </c>
      <c r="EH8" s="437" t="s">
        <v>711</v>
      </c>
      <c r="EI8" s="437" t="s">
        <v>711</v>
      </c>
      <c r="EJ8" s="437" t="s">
        <v>711</v>
      </c>
      <c r="EK8" s="437" t="s">
        <v>711</v>
      </c>
      <c r="EL8" s="215" t="s">
        <v>1313</v>
      </c>
      <c r="EN8" s="124" t="s">
        <v>711</v>
      </c>
      <c r="EO8" s="124" t="s">
        <v>711</v>
      </c>
      <c r="EP8" s="124" t="s">
        <v>711</v>
      </c>
      <c r="EQ8" s="124" t="s">
        <v>711</v>
      </c>
      <c r="ER8" s="124" t="s">
        <v>711</v>
      </c>
      <c r="ES8" s="124" t="s">
        <v>711</v>
      </c>
      <c r="ET8" s="124" t="s">
        <v>711</v>
      </c>
      <c r="EU8" s="124" t="s">
        <v>711</v>
      </c>
      <c r="EV8" s="124" t="s">
        <v>711</v>
      </c>
      <c r="EW8" s="124" t="s">
        <v>711</v>
      </c>
      <c r="EX8" s="242" t="s">
        <v>711</v>
      </c>
      <c r="EY8" s="242" t="s">
        <v>711</v>
      </c>
      <c r="EZ8" s="242" t="s">
        <v>711</v>
      </c>
      <c r="FA8" s="242" t="s">
        <v>711</v>
      </c>
      <c r="FB8" s="242" t="s">
        <v>711</v>
      </c>
      <c r="FC8" s="124" t="s">
        <v>711</v>
      </c>
      <c r="FD8" s="124" t="s">
        <v>711</v>
      </c>
      <c r="FE8" s="215" t="s">
        <v>106</v>
      </c>
      <c r="FF8" s="215"/>
      <c r="FG8" s="215"/>
      <c r="FH8" s="215"/>
    </row>
    <row r="9" spans="1:169" s="171" customFormat="1" ht="15" customHeight="1">
      <c r="A9" s="168" t="s">
        <v>724</v>
      </c>
      <c r="B9" s="168" t="s">
        <v>483</v>
      </c>
      <c r="C9" s="185" t="s">
        <v>483</v>
      </c>
      <c r="D9" s="186" t="s">
        <v>511</v>
      </c>
      <c r="E9" s="219" t="s">
        <v>725</v>
      </c>
      <c r="F9" s="219" t="s">
        <v>246</v>
      </c>
      <c r="G9" s="219" t="s">
        <v>206</v>
      </c>
      <c r="H9" s="211" t="s">
        <v>1227</v>
      </c>
      <c r="I9" s="211" t="s">
        <v>1240</v>
      </c>
      <c r="J9" s="210"/>
      <c r="K9" s="124" t="s">
        <v>564</v>
      </c>
      <c r="L9" s="216" t="s">
        <v>845</v>
      </c>
      <c r="M9" s="124" t="s">
        <v>668</v>
      </c>
      <c r="N9" s="124" t="s">
        <v>669</v>
      </c>
      <c r="O9" s="124" t="s">
        <v>670</v>
      </c>
      <c r="P9" s="124" t="s">
        <v>671</v>
      </c>
      <c r="Q9" s="124" t="s">
        <v>672</v>
      </c>
      <c r="R9" s="124" t="s">
        <v>673</v>
      </c>
      <c r="S9" s="124" t="s">
        <v>1080</v>
      </c>
      <c r="T9" s="124" t="s">
        <v>573</v>
      </c>
      <c r="U9" s="124" t="s">
        <v>574</v>
      </c>
      <c r="V9" s="124" t="s">
        <v>575</v>
      </c>
      <c r="W9" s="124" t="s">
        <v>576</v>
      </c>
      <c r="X9" s="124" t="s">
        <v>466</v>
      </c>
      <c r="Y9" s="124" t="s">
        <v>433</v>
      </c>
      <c r="Z9" s="124" t="s">
        <v>697</v>
      </c>
      <c r="AA9" s="124" t="s">
        <v>698</v>
      </c>
      <c r="AB9" s="215" t="s">
        <v>654</v>
      </c>
      <c r="AC9" s="253"/>
      <c r="AD9" s="124" t="s">
        <v>564</v>
      </c>
      <c r="AE9" s="216" t="s">
        <v>845</v>
      </c>
      <c r="AF9" s="124" t="s">
        <v>668</v>
      </c>
      <c r="AG9" s="124" t="s">
        <v>669</v>
      </c>
      <c r="AH9" s="124" t="s">
        <v>670</v>
      </c>
      <c r="AI9" s="124" t="s">
        <v>671</v>
      </c>
      <c r="AJ9" s="124" t="s">
        <v>672</v>
      </c>
      <c r="AK9" s="124" t="s">
        <v>673</v>
      </c>
      <c r="AL9" s="124" t="s">
        <v>1080</v>
      </c>
      <c r="AM9" s="124" t="s">
        <v>573</v>
      </c>
      <c r="AN9" s="124" t="s">
        <v>574</v>
      </c>
      <c r="AO9" s="124" t="s">
        <v>575</v>
      </c>
      <c r="AP9" s="124" t="s">
        <v>576</v>
      </c>
      <c r="AQ9" s="124" t="s">
        <v>466</v>
      </c>
      <c r="AR9" s="124" t="s">
        <v>433</v>
      </c>
      <c r="AS9" s="124" t="s">
        <v>697</v>
      </c>
      <c r="AT9" s="124" t="s">
        <v>698</v>
      </c>
      <c r="AU9" s="215" t="s">
        <v>654</v>
      </c>
      <c r="AV9" s="215"/>
      <c r="AW9" s="124" t="s">
        <v>564</v>
      </c>
      <c r="AX9" s="216" t="s">
        <v>845</v>
      </c>
      <c r="AY9" s="124" t="s">
        <v>668</v>
      </c>
      <c r="AZ9" s="124" t="s">
        <v>669</v>
      </c>
      <c r="BA9" s="124" t="s">
        <v>670</v>
      </c>
      <c r="BB9" s="124" t="s">
        <v>671</v>
      </c>
      <c r="BC9" s="124" t="s">
        <v>672</v>
      </c>
      <c r="BD9" s="124" t="s">
        <v>673</v>
      </c>
      <c r="BE9" s="124" t="s">
        <v>1080</v>
      </c>
      <c r="BF9" s="124" t="s">
        <v>573</v>
      </c>
      <c r="BG9" s="124" t="s">
        <v>574</v>
      </c>
      <c r="BH9" s="124" t="s">
        <v>575</v>
      </c>
      <c r="BI9" s="124" t="s">
        <v>576</v>
      </c>
      <c r="BJ9" s="124" t="s">
        <v>466</v>
      </c>
      <c r="BK9" s="124" t="s">
        <v>433</v>
      </c>
      <c r="BL9" s="124" t="s">
        <v>697</v>
      </c>
      <c r="BM9" s="124" t="s">
        <v>698</v>
      </c>
      <c r="BN9" s="215" t="s">
        <v>654</v>
      </c>
      <c r="BO9" s="215"/>
      <c r="BP9" s="124" t="s">
        <v>564</v>
      </c>
      <c r="BQ9" s="216" t="s">
        <v>845</v>
      </c>
      <c r="BR9" s="124" t="s">
        <v>668</v>
      </c>
      <c r="BS9" s="124" t="s">
        <v>669</v>
      </c>
      <c r="BT9" s="124" t="s">
        <v>670</v>
      </c>
      <c r="BU9" s="124" t="s">
        <v>671</v>
      </c>
      <c r="BV9" s="124" t="s">
        <v>672</v>
      </c>
      <c r="BW9" s="124" t="s">
        <v>673</v>
      </c>
      <c r="BX9" s="124" t="s">
        <v>1080</v>
      </c>
      <c r="BY9" s="124" t="s">
        <v>573</v>
      </c>
      <c r="BZ9" s="124" t="s">
        <v>574</v>
      </c>
      <c r="CA9" s="124" t="s">
        <v>575</v>
      </c>
      <c r="CB9" s="124" t="s">
        <v>576</v>
      </c>
      <c r="CC9" s="124" t="s">
        <v>466</v>
      </c>
      <c r="CD9" s="124" t="s">
        <v>433</v>
      </c>
      <c r="CE9" s="124" t="s">
        <v>697</v>
      </c>
      <c r="CF9" s="124" t="s">
        <v>698</v>
      </c>
      <c r="CG9" s="215" t="s">
        <v>654</v>
      </c>
      <c r="CH9" s="215"/>
      <c r="CI9" s="124" t="s">
        <v>564</v>
      </c>
      <c r="CJ9" s="216" t="s">
        <v>845</v>
      </c>
      <c r="CK9" s="124" t="s">
        <v>668</v>
      </c>
      <c r="CL9" s="124" t="s">
        <v>669</v>
      </c>
      <c r="CM9" s="124" t="s">
        <v>670</v>
      </c>
      <c r="CN9" s="124" t="s">
        <v>671</v>
      </c>
      <c r="CO9" s="124" t="s">
        <v>672</v>
      </c>
      <c r="CP9" s="124" t="s">
        <v>673</v>
      </c>
      <c r="CQ9" s="124" t="s">
        <v>1080</v>
      </c>
      <c r="CR9" s="124" t="s">
        <v>573</v>
      </c>
      <c r="CS9" s="124" t="s">
        <v>574</v>
      </c>
      <c r="CT9" s="124" t="s">
        <v>575</v>
      </c>
      <c r="CU9" s="124" t="s">
        <v>576</v>
      </c>
      <c r="CV9" s="124" t="s">
        <v>466</v>
      </c>
      <c r="CW9" s="124" t="s">
        <v>433</v>
      </c>
      <c r="CX9" s="124" t="s">
        <v>697</v>
      </c>
      <c r="CY9" s="124" t="s">
        <v>698</v>
      </c>
      <c r="CZ9" s="215" t="s">
        <v>654</v>
      </c>
      <c r="DA9" s="215"/>
      <c r="DB9" s="437" t="s">
        <v>564</v>
      </c>
      <c r="DC9" s="437" t="s">
        <v>845</v>
      </c>
      <c r="DD9" s="437" t="s">
        <v>668</v>
      </c>
      <c r="DE9" s="437" t="s">
        <v>669</v>
      </c>
      <c r="DF9" s="437" t="s">
        <v>670</v>
      </c>
      <c r="DG9" s="437" t="s">
        <v>671</v>
      </c>
      <c r="DH9" s="437" t="s">
        <v>672</v>
      </c>
      <c r="DI9" s="437" t="s">
        <v>673</v>
      </c>
      <c r="DJ9" s="437" t="s">
        <v>1080</v>
      </c>
      <c r="DK9" s="437" t="s">
        <v>573</v>
      </c>
      <c r="DL9" s="437" t="s">
        <v>574</v>
      </c>
      <c r="DM9" s="437" t="s">
        <v>575</v>
      </c>
      <c r="DN9" s="437" t="s">
        <v>576</v>
      </c>
      <c r="DO9" s="437" t="s">
        <v>466</v>
      </c>
      <c r="DP9" s="437" t="s">
        <v>433</v>
      </c>
      <c r="DQ9" s="437" t="s">
        <v>697</v>
      </c>
      <c r="DR9" s="437" t="s">
        <v>698</v>
      </c>
      <c r="DS9" s="215" t="s">
        <v>654</v>
      </c>
      <c r="DU9" s="437" t="s">
        <v>564</v>
      </c>
      <c r="DV9" s="437" t="s">
        <v>845</v>
      </c>
      <c r="DW9" s="437" t="s">
        <v>668</v>
      </c>
      <c r="DX9" s="437" t="s">
        <v>669</v>
      </c>
      <c r="DY9" s="437" t="s">
        <v>670</v>
      </c>
      <c r="DZ9" s="437" t="s">
        <v>671</v>
      </c>
      <c r="EA9" s="437" t="s">
        <v>672</v>
      </c>
      <c r="EB9" s="437" t="s">
        <v>673</v>
      </c>
      <c r="EC9" s="437" t="s">
        <v>1080</v>
      </c>
      <c r="ED9" s="437" t="s">
        <v>573</v>
      </c>
      <c r="EE9" s="437" t="s">
        <v>574</v>
      </c>
      <c r="EF9" s="437" t="s">
        <v>575</v>
      </c>
      <c r="EG9" s="437" t="s">
        <v>576</v>
      </c>
      <c r="EH9" s="437" t="s">
        <v>466</v>
      </c>
      <c r="EI9" s="437" t="s">
        <v>433</v>
      </c>
      <c r="EJ9" s="437" t="s">
        <v>697</v>
      </c>
      <c r="EK9" s="437" t="s">
        <v>698</v>
      </c>
      <c r="EL9" s="215" t="s">
        <v>654</v>
      </c>
      <c r="EN9" s="124" t="s">
        <v>564</v>
      </c>
      <c r="EO9" s="216" t="s">
        <v>845</v>
      </c>
      <c r="EP9" s="124" t="s">
        <v>668</v>
      </c>
      <c r="EQ9" s="124" t="s">
        <v>669</v>
      </c>
      <c r="ER9" s="124" t="s">
        <v>670</v>
      </c>
      <c r="ES9" s="124" t="s">
        <v>671</v>
      </c>
      <c r="ET9" s="124" t="s">
        <v>672</v>
      </c>
      <c r="EU9" s="124" t="s">
        <v>673</v>
      </c>
      <c r="EV9" s="124" t="s">
        <v>1080</v>
      </c>
      <c r="EW9" s="124" t="s">
        <v>573</v>
      </c>
      <c r="EX9" s="124" t="s">
        <v>574</v>
      </c>
      <c r="EY9" s="124" t="s">
        <v>575</v>
      </c>
      <c r="EZ9" s="124" t="s">
        <v>576</v>
      </c>
      <c r="FA9" s="124" t="s">
        <v>466</v>
      </c>
      <c r="FB9" s="124" t="s">
        <v>433</v>
      </c>
      <c r="FC9" s="124" t="s">
        <v>697</v>
      </c>
      <c r="FD9" s="124" t="s">
        <v>698</v>
      </c>
      <c r="FE9" s="215" t="s">
        <v>107</v>
      </c>
      <c r="FF9" s="215"/>
      <c r="FG9" s="635" t="s">
        <v>1224</v>
      </c>
      <c r="FH9" s="635" t="s">
        <v>1290</v>
      </c>
      <c r="FI9" s="28"/>
      <c r="FJ9" s="28"/>
      <c r="FK9" s="28"/>
    </row>
    <row r="10" spans="1:169" ht="15" customHeight="1">
      <c r="A10" s="162">
        <v>1</v>
      </c>
      <c r="B10" s="162">
        <v>1</v>
      </c>
      <c r="C10" s="183">
        <v>1</v>
      </c>
      <c r="D10" s="183" t="s">
        <v>685</v>
      </c>
      <c r="E10" s="220">
        <v>16813</v>
      </c>
      <c r="F10" s="434">
        <v>0</v>
      </c>
      <c r="G10" s="221">
        <f t="shared" ref="G10:G41" si="0">E10-F10</f>
        <v>16813</v>
      </c>
      <c r="H10" s="212">
        <v>16802</v>
      </c>
      <c r="I10" s="212">
        <v>16853</v>
      </c>
      <c r="K10" s="212">
        <v>16734</v>
      </c>
      <c r="L10" s="212">
        <v>57</v>
      </c>
      <c r="M10" s="212">
        <v>1</v>
      </c>
      <c r="N10" s="212">
        <v>2</v>
      </c>
      <c r="O10" s="212">
        <v>1</v>
      </c>
      <c r="P10" s="212">
        <v>5</v>
      </c>
      <c r="Q10" s="212">
        <v>0</v>
      </c>
      <c r="R10" s="212">
        <v>1</v>
      </c>
      <c r="S10" s="212">
        <v>0</v>
      </c>
      <c r="T10" s="212">
        <v>0</v>
      </c>
      <c r="U10" s="212">
        <v>0</v>
      </c>
      <c r="V10" s="212">
        <v>1</v>
      </c>
      <c r="W10" s="212">
        <v>0</v>
      </c>
      <c r="X10" s="212">
        <v>0</v>
      </c>
      <c r="Y10" s="212">
        <v>0</v>
      </c>
      <c r="Z10" s="212">
        <v>0</v>
      </c>
      <c r="AA10" s="212">
        <v>0</v>
      </c>
      <c r="AB10" s="212">
        <f>SUM(K10:AA10)</f>
        <v>16802</v>
      </c>
      <c r="AC10" s="220"/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2</v>
      </c>
      <c r="AJ10" s="212">
        <v>0</v>
      </c>
      <c r="AK10" s="212">
        <v>0</v>
      </c>
      <c r="AL10" s="212">
        <v>0</v>
      </c>
      <c r="AM10" s="212">
        <v>0</v>
      </c>
      <c r="AN10" s="212">
        <v>0</v>
      </c>
      <c r="AO10" s="212">
        <v>0</v>
      </c>
      <c r="AP10" s="212">
        <v>0</v>
      </c>
      <c r="AQ10" s="212">
        <v>0</v>
      </c>
      <c r="AR10" s="212">
        <v>0</v>
      </c>
      <c r="AS10" s="212">
        <v>0</v>
      </c>
      <c r="AT10" s="212">
        <v>0</v>
      </c>
      <c r="AU10" s="212">
        <f>SUM(AD10:AT10)</f>
        <v>2</v>
      </c>
      <c r="AV10" s="212"/>
      <c r="AW10" s="212">
        <v>0</v>
      </c>
      <c r="AX10" s="212">
        <v>0</v>
      </c>
      <c r="AY10" s="212">
        <v>0</v>
      </c>
      <c r="AZ10" s="212">
        <v>0</v>
      </c>
      <c r="BA10" s="212">
        <v>0</v>
      </c>
      <c r="BB10" s="212">
        <v>0</v>
      </c>
      <c r="BC10" s="212">
        <v>0</v>
      </c>
      <c r="BD10" s="212">
        <v>0</v>
      </c>
      <c r="BE10" s="212">
        <v>0</v>
      </c>
      <c r="BF10" s="212">
        <v>0</v>
      </c>
      <c r="BG10" s="212">
        <v>0</v>
      </c>
      <c r="BH10" s="212">
        <v>0</v>
      </c>
      <c r="BI10" s="212">
        <v>0</v>
      </c>
      <c r="BJ10" s="212">
        <v>0</v>
      </c>
      <c r="BK10" s="212">
        <v>0</v>
      </c>
      <c r="BL10" s="212">
        <v>0</v>
      </c>
      <c r="BM10" s="212">
        <v>0</v>
      </c>
      <c r="BN10" s="212">
        <f>SUM(AW10:BM10)</f>
        <v>0</v>
      </c>
      <c r="BO10" s="212"/>
      <c r="BP10" s="212">
        <v>2</v>
      </c>
      <c r="BQ10" s="49">
        <v>0</v>
      </c>
      <c r="BR10" s="49">
        <v>0</v>
      </c>
      <c r="BS10" s="49">
        <v>1</v>
      </c>
      <c r="BT10" s="49">
        <v>0</v>
      </c>
      <c r="BU10" s="49">
        <v>2</v>
      </c>
      <c r="BV10" s="49">
        <v>0</v>
      </c>
      <c r="BW10" s="49">
        <v>0</v>
      </c>
      <c r="BX10" s="49">
        <v>0</v>
      </c>
      <c r="BY10" s="49">
        <v>0</v>
      </c>
      <c r="BZ10" s="49">
        <v>0</v>
      </c>
      <c r="CA10" s="49">
        <v>1</v>
      </c>
      <c r="CB10" s="49">
        <v>0</v>
      </c>
      <c r="CC10" s="49">
        <v>0</v>
      </c>
      <c r="CD10" s="49">
        <v>0</v>
      </c>
      <c r="CE10" s="49">
        <v>0</v>
      </c>
      <c r="CF10" s="49">
        <v>0</v>
      </c>
      <c r="CG10" s="212">
        <f>SUM(BP10:CF10)</f>
        <v>6</v>
      </c>
      <c r="CH10" s="49"/>
      <c r="CI10" s="49">
        <v>4</v>
      </c>
      <c r="CJ10" s="49">
        <v>1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f>SUM(CI10:CY10)</f>
        <v>5</v>
      </c>
      <c r="DA10" s="49"/>
      <c r="DB10" s="212">
        <v>16728</v>
      </c>
      <c r="DC10" s="212">
        <v>56</v>
      </c>
      <c r="DD10" s="212">
        <v>1</v>
      </c>
      <c r="DE10" s="212">
        <v>1</v>
      </c>
      <c r="DF10" s="212">
        <v>1</v>
      </c>
      <c r="DG10" s="212">
        <v>1</v>
      </c>
      <c r="DH10" s="212">
        <v>0</v>
      </c>
      <c r="DI10" s="212">
        <v>1</v>
      </c>
      <c r="DJ10" s="212">
        <v>0</v>
      </c>
      <c r="DK10" s="212">
        <v>0</v>
      </c>
      <c r="DL10" s="212">
        <v>0</v>
      </c>
      <c r="DM10" s="212">
        <v>0</v>
      </c>
      <c r="DN10" s="212">
        <v>0</v>
      </c>
      <c r="DO10" s="212">
        <v>0</v>
      </c>
      <c r="DP10" s="212">
        <v>0</v>
      </c>
      <c r="DQ10" s="212">
        <v>0</v>
      </c>
      <c r="DR10" s="212">
        <v>0</v>
      </c>
      <c r="DS10" s="212">
        <f>SUM(DB10:DR10)</f>
        <v>16789</v>
      </c>
      <c r="DT10" s="49"/>
      <c r="DU10" s="212">
        <v>16773</v>
      </c>
      <c r="DV10" s="212">
        <v>58</v>
      </c>
      <c r="DW10" s="212">
        <v>3</v>
      </c>
      <c r="DX10" s="212">
        <v>1</v>
      </c>
      <c r="DY10" s="212">
        <v>1</v>
      </c>
      <c r="DZ10" s="212">
        <v>2</v>
      </c>
      <c r="EA10" s="212">
        <v>1</v>
      </c>
      <c r="EB10" s="212">
        <v>1</v>
      </c>
      <c r="EC10" s="212"/>
      <c r="ED10" s="212"/>
      <c r="EE10" s="212"/>
      <c r="EF10" s="212"/>
      <c r="EG10" s="212"/>
      <c r="EH10" s="212"/>
      <c r="EI10" s="212"/>
      <c r="EJ10" s="212"/>
      <c r="EK10" s="212"/>
      <c r="EL10" s="212">
        <v>16840</v>
      </c>
      <c r="EM10" s="49"/>
      <c r="EN10" s="212">
        <f>DU10-DB10</f>
        <v>45</v>
      </c>
      <c r="EO10" s="212">
        <f t="shared" ref="EO10:FD10" si="1">DV10-DC10</f>
        <v>2</v>
      </c>
      <c r="EP10" s="212">
        <f t="shared" si="1"/>
        <v>2</v>
      </c>
      <c r="EQ10" s="212">
        <f t="shared" si="1"/>
        <v>0</v>
      </c>
      <c r="ER10" s="212">
        <f t="shared" si="1"/>
        <v>0</v>
      </c>
      <c r="ES10" s="212">
        <f t="shared" si="1"/>
        <v>1</v>
      </c>
      <c r="ET10" s="212">
        <f t="shared" si="1"/>
        <v>1</v>
      </c>
      <c r="EU10" s="212">
        <f t="shared" si="1"/>
        <v>0</v>
      </c>
      <c r="EV10" s="212">
        <f t="shared" si="1"/>
        <v>0</v>
      </c>
      <c r="EW10" s="212">
        <f t="shared" si="1"/>
        <v>0</v>
      </c>
      <c r="EX10" s="212">
        <f t="shared" si="1"/>
        <v>0</v>
      </c>
      <c r="EY10" s="212">
        <f t="shared" si="1"/>
        <v>0</v>
      </c>
      <c r="EZ10" s="212">
        <f t="shared" si="1"/>
        <v>0</v>
      </c>
      <c r="FA10" s="212">
        <f t="shared" si="1"/>
        <v>0</v>
      </c>
      <c r="FB10" s="212">
        <f t="shared" si="1"/>
        <v>0</v>
      </c>
      <c r="FC10" s="212">
        <f t="shared" si="1"/>
        <v>0</v>
      </c>
      <c r="FD10" s="212">
        <f t="shared" si="1"/>
        <v>0</v>
      </c>
      <c r="FE10" s="363">
        <f>SUM(EN10:FD10)</f>
        <v>51</v>
      </c>
      <c r="FF10" s="363"/>
      <c r="FG10" s="212">
        <v>11</v>
      </c>
      <c r="FH10" s="212">
        <v>0</v>
      </c>
      <c r="FL10" s="171"/>
      <c r="FM10" s="171"/>
    </row>
    <row r="11" spans="1:169" ht="15" customHeight="1">
      <c r="A11" s="162">
        <v>2</v>
      </c>
      <c r="B11" s="162">
        <v>7</v>
      </c>
      <c r="C11" s="183">
        <v>1</v>
      </c>
      <c r="D11" s="183" t="s">
        <v>426</v>
      </c>
      <c r="E11" s="220">
        <v>40349</v>
      </c>
      <c r="F11" s="220">
        <v>126</v>
      </c>
      <c r="G11" s="221">
        <f t="shared" si="0"/>
        <v>40223</v>
      </c>
      <c r="H11" s="212">
        <v>40186</v>
      </c>
      <c r="I11" s="212">
        <v>41893</v>
      </c>
      <c r="K11" s="212">
        <v>27602</v>
      </c>
      <c r="L11" s="212">
        <v>6162</v>
      </c>
      <c r="M11" s="212">
        <v>2347</v>
      </c>
      <c r="N11" s="212">
        <v>1081</v>
      </c>
      <c r="O11" s="212">
        <v>729</v>
      </c>
      <c r="P11" s="212">
        <v>1199</v>
      </c>
      <c r="Q11" s="212">
        <v>486</v>
      </c>
      <c r="R11" s="212">
        <v>164</v>
      </c>
      <c r="S11" s="212">
        <v>90</v>
      </c>
      <c r="T11" s="212">
        <v>50</v>
      </c>
      <c r="U11" s="212">
        <v>118</v>
      </c>
      <c r="V11" s="212">
        <v>83</v>
      </c>
      <c r="W11" s="212">
        <v>31</v>
      </c>
      <c r="X11" s="212">
        <v>15</v>
      </c>
      <c r="Y11" s="212">
        <v>10</v>
      </c>
      <c r="Z11" s="212">
        <v>9</v>
      </c>
      <c r="AA11" s="212">
        <v>10</v>
      </c>
      <c r="AB11" s="212">
        <f t="shared" ref="AB11:AB59" si="2">SUM(K11:AA11)</f>
        <v>40186</v>
      </c>
      <c r="AC11" s="220"/>
      <c r="AD11" s="212">
        <v>69</v>
      </c>
      <c r="AE11" s="212">
        <v>41</v>
      </c>
      <c r="AF11" s="212">
        <v>25</v>
      </c>
      <c r="AG11" s="212">
        <v>31</v>
      </c>
      <c r="AH11" s="212">
        <v>11</v>
      </c>
      <c r="AI11" s="212">
        <v>55</v>
      </c>
      <c r="AJ11" s="212">
        <v>58</v>
      </c>
      <c r="AK11" s="212">
        <v>35</v>
      </c>
      <c r="AL11" s="212">
        <v>43</v>
      </c>
      <c r="AM11" s="212">
        <v>19</v>
      </c>
      <c r="AN11" s="212">
        <v>42</v>
      </c>
      <c r="AO11" s="212">
        <v>15</v>
      </c>
      <c r="AP11" s="212">
        <v>10</v>
      </c>
      <c r="AQ11" s="212">
        <v>6</v>
      </c>
      <c r="AR11" s="212">
        <v>3</v>
      </c>
      <c r="AS11" s="212">
        <v>1</v>
      </c>
      <c r="AT11" s="212">
        <v>2</v>
      </c>
      <c r="AU11" s="212">
        <f t="shared" ref="AU11:AU59" si="3">SUM(AD11:AT11)</f>
        <v>466</v>
      </c>
      <c r="AV11" s="212"/>
      <c r="AW11" s="212">
        <v>115</v>
      </c>
      <c r="AX11" s="212">
        <v>39</v>
      </c>
      <c r="AY11" s="212">
        <v>14</v>
      </c>
      <c r="AZ11" s="212">
        <v>3</v>
      </c>
      <c r="BA11" s="212">
        <v>4</v>
      </c>
      <c r="BB11" s="212">
        <v>10</v>
      </c>
      <c r="BC11" s="212">
        <v>2</v>
      </c>
      <c r="BD11" s="212">
        <v>1</v>
      </c>
      <c r="BE11" s="212">
        <v>0</v>
      </c>
      <c r="BF11" s="212">
        <v>0</v>
      </c>
      <c r="BG11" s="212">
        <v>0</v>
      </c>
      <c r="BH11" s="212">
        <v>0</v>
      </c>
      <c r="BI11" s="212">
        <v>0</v>
      </c>
      <c r="BJ11" s="212">
        <v>1</v>
      </c>
      <c r="BK11" s="212">
        <v>0</v>
      </c>
      <c r="BL11" s="212">
        <v>0</v>
      </c>
      <c r="BM11" s="212">
        <v>0</v>
      </c>
      <c r="BN11" s="212">
        <f t="shared" ref="BN11:BN59" si="4">SUM(AW11:BM11)</f>
        <v>189</v>
      </c>
      <c r="BO11" s="212"/>
      <c r="BP11" s="212">
        <v>71</v>
      </c>
      <c r="BQ11" s="49">
        <v>37</v>
      </c>
      <c r="BR11" s="49">
        <v>32</v>
      </c>
      <c r="BS11" s="49">
        <v>11</v>
      </c>
      <c r="BT11" s="49">
        <v>20</v>
      </c>
      <c r="BU11" s="49">
        <v>47</v>
      </c>
      <c r="BV11" s="49">
        <v>44</v>
      </c>
      <c r="BW11" s="49">
        <v>25</v>
      </c>
      <c r="BX11" s="49">
        <v>13</v>
      </c>
      <c r="BY11" s="49">
        <v>10</v>
      </c>
      <c r="BZ11" s="49">
        <v>36</v>
      </c>
      <c r="CA11" s="49">
        <v>37</v>
      </c>
      <c r="CB11" s="49">
        <v>12</v>
      </c>
      <c r="CC11" s="49">
        <v>5</v>
      </c>
      <c r="CD11" s="49">
        <v>4</v>
      </c>
      <c r="CE11" s="49">
        <v>7</v>
      </c>
      <c r="CF11" s="49">
        <v>8</v>
      </c>
      <c r="CG11" s="212">
        <f t="shared" ref="CG11:CG59" si="5">SUM(BP11:CF11)</f>
        <v>419</v>
      </c>
      <c r="CH11" s="49"/>
      <c r="CI11" s="49">
        <v>330</v>
      </c>
      <c r="CJ11" s="49">
        <v>160</v>
      </c>
      <c r="CK11" s="49">
        <v>94</v>
      </c>
      <c r="CL11" s="49">
        <v>66</v>
      </c>
      <c r="CM11" s="49">
        <v>53</v>
      </c>
      <c r="CN11" s="49">
        <v>95</v>
      </c>
      <c r="CO11" s="49">
        <v>67</v>
      </c>
      <c r="CP11" s="49">
        <v>12</v>
      </c>
      <c r="CQ11" s="49">
        <v>2</v>
      </c>
      <c r="CR11" s="49">
        <v>5</v>
      </c>
      <c r="CS11" s="49">
        <v>4</v>
      </c>
      <c r="CT11" s="49">
        <v>1</v>
      </c>
      <c r="CU11" s="49">
        <v>2</v>
      </c>
      <c r="CV11" s="49">
        <v>0</v>
      </c>
      <c r="CW11" s="49">
        <v>1</v>
      </c>
      <c r="CX11" s="49">
        <v>0</v>
      </c>
      <c r="CY11" s="49">
        <v>0</v>
      </c>
      <c r="CZ11" s="49">
        <f t="shared" ref="CZ11:CZ59" si="6">SUM(CI11:CY11)</f>
        <v>892</v>
      </c>
      <c r="DA11" s="49"/>
      <c r="DB11" s="212">
        <v>27017</v>
      </c>
      <c r="DC11" s="212">
        <v>5885</v>
      </c>
      <c r="DD11" s="212">
        <v>2182</v>
      </c>
      <c r="DE11" s="212">
        <v>970</v>
      </c>
      <c r="DF11" s="212">
        <v>641</v>
      </c>
      <c r="DG11" s="212">
        <v>992</v>
      </c>
      <c r="DH11" s="212">
        <v>315</v>
      </c>
      <c r="DI11" s="212">
        <v>91</v>
      </c>
      <c r="DJ11" s="212">
        <v>32</v>
      </c>
      <c r="DK11" s="212">
        <v>16</v>
      </c>
      <c r="DL11" s="212">
        <v>36</v>
      </c>
      <c r="DM11" s="212">
        <v>30</v>
      </c>
      <c r="DN11" s="212">
        <v>7</v>
      </c>
      <c r="DO11" s="212">
        <v>3</v>
      </c>
      <c r="DP11" s="212">
        <v>2</v>
      </c>
      <c r="DQ11" s="212">
        <v>1</v>
      </c>
      <c r="DR11" s="212">
        <v>0</v>
      </c>
      <c r="DS11" s="212">
        <f t="shared" ref="DS11:DS59" si="7">SUM(DB11:DR11)</f>
        <v>38220</v>
      </c>
      <c r="DT11" s="49"/>
      <c r="DU11" s="212">
        <v>27476</v>
      </c>
      <c r="DV11" s="212">
        <v>6146</v>
      </c>
      <c r="DW11" s="212">
        <v>2340</v>
      </c>
      <c r="DX11" s="212">
        <v>1087</v>
      </c>
      <c r="DY11" s="212">
        <v>732</v>
      </c>
      <c r="DZ11" s="212">
        <v>1277</v>
      </c>
      <c r="EA11" s="212">
        <v>501</v>
      </c>
      <c r="EB11" s="212">
        <v>157</v>
      </c>
      <c r="EC11" s="212">
        <v>63</v>
      </c>
      <c r="ED11" s="212">
        <v>29</v>
      </c>
      <c r="EE11" s="212">
        <v>58</v>
      </c>
      <c r="EF11" s="212">
        <v>43</v>
      </c>
      <c r="EG11" s="212">
        <v>8</v>
      </c>
      <c r="EH11" s="212">
        <v>6</v>
      </c>
      <c r="EI11" s="212">
        <v>3</v>
      </c>
      <c r="EJ11" s="212">
        <v>1</v>
      </c>
      <c r="EK11" s="212"/>
      <c r="EL11" s="212">
        <v>39927</v>
      </c>
      <c r="EM11" s="49"/>
      <c r="EN11" s="212">
        <f t="shared" ref="EN11:EN74" si="8">DU11-DB11</f>
        <v>459</v>
      </c>
      <c r="EO11" s="212">
        <f t="shared" ref="EO11:EO74" si="9">DV11-DC11</f>
        <v>261</v>
      </c>
      <c r="EP11" s="212">
        <f t="shared" ref="EP11:EP74" si="10">DW11-DD11</f>
        <v>158</v>
      </c>
      <c r="EQ11" s="212">
        <f t="shared" ref="EQ11:EQ74" si="11">DX11-DE11</f>
        <v>117</v>
      </c>
      <c r="ER11" s="212">
        <f t="shared" ref="ER11:ER74" si="12">DY11-DF11</f>
        <v>91</v>
      </c>
      <c r="ES11" s="212">
        <f t="shared" ref="ES11:ES74" si="13">DZ11-DG11</f>
        <v>285</v>
      </c>
      <c r="ET11" s="212">
        <f t="shared" ref="ET11:ET74" si="14">EA11-DH11</f>
        <v>186</v>
      </c>
      <c r="EU11" s="212">
        <f t="shared" ref="EU11:EU74" si="15">EB11-DI11</f>
        <v>66</v>
      </c>
      <c r="EV11" s="212">
        <f t="shared" ref="EV11:EV74" si="16">EC11-DJ11</f>
        <v>31</v>
      </c>
      <c r="EW11" s="212">
        <f t="shared" ref="EW11:EW74" si="17">ED11-DK11</f>
        <v>13</v>
      </c>
      <c r="EX11" s="212">
        <f t="shared" ref="EX11:EX74" si="18">EE11-DL11</f>
        <v>22</v>
      </c>
      <c r="EY11" s="212">
        <f t="shared" ref="EY11:EY74" si="19">EF11-DM11</f>
        <v>13</v>
      </c>
      <c r="EZ11" s="212">
        <f t="shared" ref="EZ11:EZ74" si="20">EG11-DN11</f>
        <v>1</v>
      </c>
      <c r="FA11" s="212">
        <f t="shared" ref="FA11:FA74" si="21">EH11-DO11</f>
        <v>3</v>
      </c>
      <c r="FB11" s="212">
        <f t="shared" ref="FB11:FB74" si="22">EI11-DP11</f>
        <v>1</v>
      </c>
      <c r="FC11" s="212">
        <f t="shared" ref="FC11:FC74" si="23">EJ11-DQ11</f>
        <v>0</v>
      </c>
      <c r="FD11" s="212">
        <f t="shared" ref="FD11:FD74" si="24">EK11-DR11</f>
        <v>0</v>
      </c>
      <c r="FE11" s="363">
        <f t="shared" ref="FE11:FE74" si="25">SUM(EN11:FD11)</f>
        <v>1707</v>
      </c>
      <c r="FF11" s="363"/>
      <c r="FG11" s="212">
        <v>155</v>
      </c>
      <c r="FH11" s="212">
        <v>8</v>
      </c>
      <c r="FL11" s="171"/>
      <c r="FM11" s="171"/>
    </row>
    <row r="12" spans="1:169" ht="15" customHeight="1">
      <c r="A12" s="162">
        <v>3</v>
      </c>
      <c r="B12" s="162">
        <v>26</v>
      </c>
      <c r="C12" s="183">
        <v>1</v>
      </c>
      <c r="D12" s="183" t="s">
        <v>726</v>
      </c>
      <c r="E12" s="220">
        <v>44864</v>
      </c>
      <c r="F12" s="220">
        <v>849</v>
      </c>
      <c r="G12" s="221">
        <f t="shared" si="0"/>
        <v>44015</v>
      </c>
      <c r="H12" s="212">
        <v>44605</v>
      </c>
      <c r="I12" s="212">
        <v>48483</v>
      </c>
      <c r="K12" s="212">
        <v>23506</v>
      </c>
      <c r="L12" s="212">
        <v>7572</v>
      </c>
      <c r="M12" s="212">
        <v>3854</v>
      </c>
      <c r="N12" s="212">
        <v>1966</v>
      </c>
      <c r="O12" s="212">
        <v>1384</v>
      </c>
      <c r="P12" s="212">
        <v>2536</v>
      </c>
      <c r="Q12" s="212">
        <v>1443</v>
      </c>
      <c r="R12" s="212">
        <v>592</v>
      </c>
      <c r="S12" s="212">
        <v>371</v>
      </c>
      <c r="T12" s="212">
        <v>275</v>
      </c>
      <c r="U12" s="212">
        <v>547</v>
      </c>
      <c r="V12" s="212">
        <v>274</v>
      </c>
      <c r="W12" s="212">
        <v>101</v>
      </c>
      <c r="X12" s="212">
        <v>51</v>
      </c>
      <c r="Y12" s="212">
        <v>26</v>
      </c>
      <c r="Z12" s="212">
        <v>59</v>
      </c>
      <c r="AA12" s="212">
        <v>48</v>
      </c>
      <c r="AB12" s="212">
        <f t="shared" si="2"/>
        <v>44605</v>
      </c>
      <c r="AC12" s="220"/>
      <c r="AD12" s="212">
        <v>217</v>
      </c>
      <c r="AE12" s="212">
        <v>148</v>
      </c>
      <c r="AF12" s="212">
        <v>110</v>
      </c>
      <c r="AG12" s="212">
        <v>90</v>
      </c>
      <c r="AH12" s="212">
        <v>79</v>
      </c>
      <c r="AI12" s="212">
        <v>258</v>
      </c>
      <c r="AJ12" s="212">
        <v>307</v>
      </c>
      <c r="AK12" s="212">
        <v>184</v>
      </c>
      <c r="AL12" s="212">
        <v>179</v>
      </c>
      <c r="AM12" s="212">
        <v>145</v>
      </c>
      <c r="AN12" s="212">
        <v>263</v>
      </c>
      <c r="AO12" s="212">
        <v>111</v>
      </c>
      <c r="AP12" s="212">
        <v>56</v>
      </c>
      <c r="AQ12" s="212">
        <v>23</v>
      </c>
      <c r="AR12" s="212">
        <v>11</v>
      </c>
      <c r="AS12" s="212">
        <v>27</v>
      </c>
      <c r="AT12" s="212">
        <v>22</v>
      </c>
      <c r="AU12" s="212">
        <f t="shared" si="3"/>
        <v>2230</v>
      </c>
      <c r="AV12" s="212"/>
      <c r="AW12" s="212">
        <v>90</v>
      </c>
      <c r="AX12" s="212">
        <v>38</v>
      </c>
      <c r="AY12" s="212">
        <v>16</v>
      </c>
      <c r="AZ12" s="212">
        <v>4</v>
      </c>
      <c r="BA12" s="212">
        <v>8</v>
      </c>
      <c r="BB12" s="212">
        <v>14</v>
      </c>
      <c r="BC12" s="212">
        <v>2</v>
      </c>
      <c r="BD12" s="212">
        <v>1</v>
      </c>
      <c r="BE12" s="212">
        <v>1</v>
      </c>
      <c r="BF12" s="212">
        <v>1</v>
      </c>
      <c r="BG12" s="212">
        <v>2</v>
      </c>
      <c r="BH12" s="212">
        <v>0</v>
      </c>
      <c r="BI12" s="212">
        <v>0</v>
      </c>
      <c r="BJ12" s="212">
        <v>0</v>
      </c>
      <c r="BK12" s="212">
        <v>0</v>
      </c>
      <c r="BL12" s="212">
        <v>0</v>
      </c>
      <c r="BM12" s="212">
        <v>0</v>
      </c>
      <c r="BN12" s="212">
        <f t="shared" si="4"/>
        <v>177</v>
      </c>
      <c r="BO12" s="212"/>
      <c r="BP12" s="212">
        <v>150</v>
      </c>
      <c r="BQ12" s="49">
        <v>54</v>
      </c>
      <c r="BR12" s="49">
        <v>44</v>
      </c>
      <c r="BS12" s="49">
        <v>21</v>
      </c>
      <c r="BT12" s="49">
        <v>32</v>
      </c>
      <c r="BU12" s="49">
        <v>74</v>
      </c>
      <c r="BV12" s="49">
        <v>99</v>
      </c>
      <c r="BW12" s="49">
        <v>75</v>
      </c>
      <c r="BX12" s="49">
        <v>61</v>
      </c>
      <c r="BY12" s="49">
        <v>49</v>
      </c>
      <c r="BZ12" s="49">
        <v>122</v>
      </c>
      <c r="CA12" s="49">
        <v>100</v>
      </c>
      <c r="CB12" s="49">
        <v>35</v>
      </c>
      <c r="CC12" s="49">
        <v>22</v>
      </c>
      <c r="CD12" s="49">
        <v>11</v>
      </c>
      <c r="CE12" s="49">
        <v>27</v>
      </c>
      <c r="CF12" s="49">
        <v>23</v>
      </c>
      <c r="CG12" s="212">
        <f t="shared" si="5"/>
        <v>999</v>
      </c>
      <c r="CH12" s="49"/>
      <c r="CI12" s="49">
        <v>602</v>
      </c>
      <c r="CJ12" s="49">
        <v>293</v>
      </c>
      <c r="CK12" s="49">
        <v>190</v>
      </c>
      <c r="CL12" s="49">
        <v>124</v>
      </c>
      <c r="CM12" s="49">
        <v>93</v>
      </c>
      <c r="CN12" s="49">
        <v>189</v>
      </c>
      <c r="CO12" s="49">
        <v>116</v>
      </c>
      <c r="CP12" s="49">
        <v>58</v>
      </c>
      <c r="CQ12" s="49">
        <v>22</v>
      </c>
      <c r="CR12" s="49">
        <v>18</v>
      </c>
      <c r="CS12" s="49">
        <v>41</v>
      </c>
      <c r="CT12" s="49">
        <v>20</v>
      </c>
      <c r="CU12" s="49">
        <v>2</v>
      </c>
      <c r="CV12" s="49">
        <v>1</v>
      </c>
      <c r="CW12" s="49">
        <v>0</v>
      </c>
      <c r="CX12" s="49">
        <v>1</v>
      </c>
      <c r="CY12" s="49">
        <v>0</v>
      </c>
      <c r="CZ12" s="49">
        <f t="shared" si="6"/>
        <v>1770</v>
      </c>
      <c r="DA12" s="49"/>
      <c r="DB12" s="212">
        <v>22447</v>
      </c>
      <c r="DC12" s="212">
        <v>7039</v>
      </c>
      <c r="DD12" s="212">
        <v>3494</v>
      </c>
      <c r="DE12" s="212">
        <v>1727</v>
      </c>
      <c r="DF12" s="212">
        <v>1172</v>
      </c>
      <c r="DG12" s="212">
        <v>2001</v>
      </c>
      <c r="DH12" s="212">
        <v>919</v>
      </c>
      <c r="DI12" s="212">
        <v>274</v>
      </c>
      <c r="DJ12" s="212">
        <v>108</v>
      </c>
      <c r="DK12" s="212">
        <v>62</v>
      </c>
      <c r="DL12" s="212">
        <v>119</v>
      </c>
      <c r="DM12" s="212">
        <v>43</v>
      </c>
      <c r="DN12" s="212">
        <v>8</v>
      </c>
      <c r="DO12" s="212">
        <v>5</v>
      </c>
      <c r="DP12" s="212">
        <v>4</v>
      </c>
      <c r="DQ12" s="212">
        <v>4</v>
      </c>
      <c r="DR12" s="212">
        <v>3</v>
      </c>
      <c r="DS12" s="212">
        <f t="shared" si="7"/>
        <v>39429</v>
      </c>
      <c r="DT12" s="49"/>
      <c r="DU12" s="212">
        <v>22864</v>
      </c>
      <c r="DV12" s="212">
        <v>7450</v>
      </c>
      <c r="DW12" s="212">
        <v>3839</v>
      </c>
      <c r="DX12" s="212">
        <v>2046</v>
      </c>
      <c r="DY12" s="212">
        <v>1408</v>
      </c>
      <c r="DZ12" s="212">
        <v>2793</v>
      </c>
      <c r="EA12" s="212">
        <v>1545</v>
      </c>
      <c r="EB12" s="212">
        <v>558</v>
      </c>
      <c r="EC12" s="212">
        <v>244</v>
      </c>
      <c r="ED12" s="212">
        <v>156</v>
      </c>
      <c r="EE12" s="212">
        <v>275</v>
      </c>
      <c r="EF12" s="212">
        <v>96</v>
      </c>
      <c r="EG12" s="212">
        <v>16</v>
      </c>
      <c r="EH12" s="212">
        <v>5</v>
      </c>
      <c r="EI12" s="212">
        <v>4</v>
      </c>
      <c r="EJ12" s="212">
        <v>5</v>
      </c>
      <c r="EK12" s="212">
        <v>3</v>
      </c>
      <c r="EL12" s="212">
        <v>43307</v>
      </c>
      <c r="EM12" s="49"/>
      <c r="EN12" s="212">
        <f t="shared" si="8"/>
        <v>417</v>
      </c>
      <c r="EO12" s="212">
        <f t="shared" si="9"/>
        <v>411</v>
      </c>
      <c r="EP12" s="212">
        <f t="shared" si="10"/>
        <v>345</v>
      </c>
      <c r="EQ12" s="212">
        <f t="shared" si="11"/>
        <v>319</v>
      </c>
      <c r="ER12" s="212">
        <f t="shared" si="12"/>
        <v>236</v>
      </c>
      <c r="ES12" s="212">
        <f t="shared" si="13"/>
        <v>792</v>
      </c>
      <c r="ET12" s="212">
        <f t="shared" si="14"/>
        <v>626</v>
      </c>
      <c r="EU12" s="212">
        <f t="shared" si="15"/>
        <v>284</v>
      </c>
      <c r="EV12" s="212">
        <f t="shared" si="16"/>
        <v>136</v>
      </c>
      <c r="EW12" s="212">
        <f t="shared" si="17"/>
        <v>94</v>
      </c>
      <c r="EX12" s="212">
        <f t="shared" si="18"/>
        <v>156</v>
      </c>
      <c r="EY12" s="212">
        <f t="shared" si="19"/>
        <v>53</v>
      </c>
      <c r="EZ12" s="212">
        <f t="shared" si="20"/>
        <v>8</v>
      </c>
      <c r="FA12" s="212">
        <f t="shared" si="21"/>
        <v>0</v>
      </c>
      <c r="FB12" s="212">
        <f t="shared" si="22"/>
        <v>0</v>
      </c>
      <c r="FC12" s="212">
        <f t="shared" si="23"/>
        <v>1</v>
      </c>
      <c r="FD12" s="212">
        <f t="shared" si="24"/>
        <v>0</v>
      </c>
      <c r="FE12" s="363">
        <f t="shared" si="25"/>
        <v>3878</v>
      </c>
      <c r="FF12" s="363"/>
      <c r="FG12" s="212">
        <v>223</v>
      </c>
      <c r="FH12" s="212">
        <v>36</v>
      </c>
      <c r="FL12" s="171"/>
      <c r="FM12" s="171"/>
    </row>
    <row r="13" spans="1:169" ht="15" customHeight="1">
      <c r="A13" s="162">
        <v>4</v>
      </c>
      <c r="B13" s="162">
        <v>27</v>
      </c>
      <c r="C13" s="183">
        <v>1</v>
      </c>
      <c r="D13" s="183" t="s">
        <v>456</v>
      </c>
      <c r="E13" s="220">
        <v>700</v>
      </c>
      <c r="F13" s="220">
        <v>52</v>
      </c>
      <c r="G13" s="221">
        <f t="shared" si="0"/>
        <v>648</v>
      </c>
      <c r="H13" s="212">
        <v>693</v>
      </c>
      <c r="I13" s="212">
        <v>694</v>
      </c>
      <c r="K13" s="212">
        <v>168</v>
      </c>
      <c r="L13" s="212">
        <v>68</v>
      </c>
      <c r="M13" s="212">
        <v>47</v>
      </c>
      <c r="N13" s="212">
        <v>51</v>
      </c>
      <c r="O13" s="212">
        <v>26</v>
      </c>
      <c r="P13" s="212">
        <v>75</v>
      </c>
      <c r="Q13" s="212">
        <v>70</v>
      </c>
      <c r="R13" s="212">
        <v>34</v>
      </c>
      <c r="S13" s="212">
        <v>10</v>
      </c>
      <c r="T13" s="212">
        <v>25</v>
      </c>
      <c r="U13" s="212">
        <v>55</v>
      </c>
      <c r="V13" s="212">
        <v>40</v>
      </c>
      <c r="W13" s="212">
        <v>15</v>
      </c>
      <c r="X13" s="212">
        <v>2</v>
      </c>
      <c r="Y13" s="212">
        <v>0</v>
      </c>
      <c r="Z13" s="212">
        <v>2</v>
      </c>
      <c r="AA13" s="212">
        <v>5</v>
      </c>
      <c r="AB13" s="212">
        <f t="shared" si="2"/>
        <v>693</v>
      </c>
      <c r="AC13" s="220"/>
      <c r="AD13" s="212">
        <v>15</v>
      </c>
      <c r="AE13" s="212">
        <v>10</v>
      </c>
      <c r="AF13" s="212">
        <v>15</v>
      </c>
      <c r="AG13" s="212">
        <v>32</v>
      </c>
      <c r="AH13" s="212">
        <v>6</v>
      </c>
      <c r="AI13" s="212">
        <v>26</v>
      </c>
      <c r="AJ13" s="212">
        <v>41</v>
      </c>
      <c r="AK13" s="212">
        <v>14</v>
      </c>
      <c r="AL13" s="212">
        <v>2</v>
      </c>
      <c r="AM13" s="212">
        <v>9</v>
      </c>
      <c r="AN13" s="212">
        <v>16</v>
      </c>
      <c r="AO13" s="212">
        <v>9</v>
      </c>
      <c r="AP13" s="212">
        <v>1</v>
      </c>
      <c r="AQ13" s="212">
        <v>0</v>
      </c>
      <c r="AR13" s="212">
        <v>0</v>
      </c>
      <c r="AS13" s="212">
        <v>0</v>
      </c>
      <c r="AT13" s="212">
        <v>1</v>
      </c>
      <c r="AU13" s="212">
        <f t="shared" si="3"/>
        <v>197</v>
      </c>
      <c r="AV13" s="212"/>
      <c r="AW13" s="212">
        <v>1</v>
      </c>
      <c r="AX13" s="212">
        <v>0</v>
      </c>
      <c r="AY13" s="212">
        <v>0</v>
      </c>
      <c r="AZ13" s="212">
        <v>0</v>
      </c>
      <c r="BA13" s="212">
        <v>0</v>
      </c>
      <c r="BB13" s="212">
        <v>0</v>
      </c>
      <c r="BC13" s="212">
        <v>0</v>
      </c>
      <c r="BD13" s="212">
        <v>0</v>
      </c>
      <c r="BE13" s="212">
        <v>0</v>
      </c>
      <c r="BF13" s="212">
        <v>0</v>
      </c>
      <c r="BG13" s="212">
        <v>0</v>
      </c>
      <c r="BH13" s="212">
        <v>0</v>
      </c>
      <c r="BI13" s="212">
        <v>0</v>
      </c>
      <c r="BJ13" s="212">
        <v>0</v>
      </c>
      <c r="BK13" s="212">
        <v>0</v>
      </c>
      <c r="BL13" s="212">
        <v>0</v>
      </c>
      <c r="BM13" s="212">
        <v>0</v>
      </c>
      <c r="BN13" s="212">
        <f t="shared" si="4"/>
        <v>1</v>
      </c>
      <c r="BO13" s="212"/>
      <c r="BP13" s="212">
        <v>8</v>
      </c>
      <c r="BQ13" s="49">
        <v>5</v>
      </c>
      <c r="BR13" s="49">
        <v>2</v>
      </c>
      <c r="BS13" s="49">
        <v>1</v>
      </c>
      <c r="BT13" s="49">
        <v>0</v>
      </c>
      <c r="BU13" s="49">
        <v>0</v>
      </c>
      <c r="BV13" s="49">
        <v>2</v>
      </c>
      <c r="BW13" s="49">
        <v>2</v>
      </c>
      <c r="BX13" s="49">
        <v>0</v>
      </c>
      <c r="BY13" s="49">
        <v>6</v>
      </c>
      <c r="BZ13" s="49">
        <v>16</v>
      </c>
      <c r="CA13" s="49">
        <v>12</v>
      </c>
      <c r="CB13" s="49">
        <v>5</v>
      </c>
      <c r="CC13" s="49">
        <v>1</v>
      </c>
      <c r="CD13" s="49">
        <v>0</v>
      </c>
      <c r="CE13" s="49">
        <v>2</v>
      </c>
      <c r="CF13" s="49">
        <v>4</v>
      </c>
      <c r="CG13" s="212">
        <f t="shared" si="5"/>
        <v>66</v>
      </c>
      <c r="CH13" s="49"/>
      <c r="CI13" s="49">
        <v>12</v>
      </c>
      <c r="CJ13" s="49">
        <v>6</v>
      </c>
      <c r="CK13" s="49">
        <v>1</v>
      </c>
      <c r="CL13" s="49">
        <v>0</v>
      </c>
      <c r="CM13" s="49">
        <v>1</v>
      </c>
      <c r="CN13" s="49">
        <v>4</v>
      </c>
      <c r="CO13" s="49">
        <v>0</v>
      </c>
      <c r="CP13" s="49">
        <v>1</v>
      </c>
      <c r="CQ13" s="49">
        <v>4</v>
      </c>
      <c r="CR13" s="49">
        <v>2</v>
      </c>
      <c r="CS13" s="49">
        <v>0</v>
      </c>
      <c r="CT13" s="49">
        <v>0</v>
      </c>
      <c r="CU13" s="49">
        <v>1</v>
      </c>
      <c r="CV13" s="49">
        <v>0</v>
      </c>
      <c r="CW13" s="49">
        <v>0</v>
      </c>
      <c r="CX13" s="49">
        <v>0</v>
      </c>
      <c r="CY13" s="49">
        <v>0</v>
      </c>
      <c r="CZ13" s="49">
        <f t="shared" si="6"/>
        <v>32</v>
      </c>
      <c r="DA13" s="49"/>
      <c r="DB13" s="212">
        <v>132</v>
      </c>
      <c r="DC13" s="212">
        <v>47</v>
      </c>
      <c r="DD13" s="212">
        <v>29</v>
      </c>
      <c r="DE13" s="212">
        <v>18</v>
      </c>
      <c r="DF13" s="212">
        <v>19</v>
      </c>
      <c r="DG13" s="212">
        <v>45</v>
      </c>
      <c r="DH13" s="212">
        <v>27</v>
      </c>
      <c r="DI13" s="212">
        <v>17</v>
      </c>
      <c r="DJ13" s="212">
        <v>4</v>
      </c>
      <c r="DK13" s="212">
        <v>8</v>
      </c>
      <c r="DL13" s="212">
        <v>23</v>
      </c>
      <c r="DM13" s="212">
        <v>19</v>
      </c>
      <c r="DN13" s="212">
        <v>8</v>
      </c>
      <c r="DO13" s="212">
        <v>1</v>
      </c>
      <c r="DP13" s="212">
        <v>0</v>
      </c>
      <c r="DQ13" s="212">
        <v>0</v>
      </c>
      <c r="DR13" s="212">
        <v>0</v>
      </c>
      <c r="DS13" s="212">
        <f t="shared" si="7"/>
        <v>397</v>
      </c>
      <c r="DT13" s="49"/>
      <c r="DU13" s="212">
        <v>132</v>
      </c>
      <c r="DV13" s="212">
        <v>47</v>
      </c>
      <c r="DW13" s="212">
        <v>29</v>
      </c>
      <c r="DX13" s="212">
        <v>18</v>
      </c>
      <c r="DY13" s="212">
        <v>19</v>
      </c>
      <c r="DZ13" s="212">
        <v>45</v>
      </c>
      <c r="EA13" s="212">
        <v>27</v>
      </c>
      <c r="EB13" s="212">
        <v>17</v>
      </c>
      <c r="EC13" s="212">
        <v>4</v>
      </c>
      <c r="ED13" s="212">
        <v>8</v>
      </c>
      <c r="EE13" s="212">
        <v>24</v>
      </c>
      <c r="EF13" s="212">
        <v>19</v>
      </c>
      <c r="EG13" s="212">
        <v>8</v>
      </c>
      <c r="EH13" s="212">
        <v>1</v>
      </c>
      <c r="EI13" s="212"/>
      <c r="EJ13" s="212"/>
      <c r="EK13" s="212"/>
      <c r="EL13" s="212">
        <v>398</v>
      </c>
      <c r="EM13" s="49"/>
      <c r="EN13" s="212">
        <f t="shared" si="8"/>
        <v>0</v>
      </c>
      <c r="EO13" s="212">
        <f t="shared" si="9"/>
        <v>0</v>
      </c>
      <c r="EP13" s="212">
        <f t="shared" si="10"/>
        <v>0</v>
      </c>
      <c r="EQ13" s="212">
        <f t="shared" si="11"/>
        <v>0</v>
      </c>
      <c r="ER13" s="212">
        <f t="shared" si="12"/>
        <v>0</v>
      </c>
      <c r="ES13" s="212">
        <f t="shared" si="13"/>
        <v>0</v>
      </c>
      <c r="ET13" s="212">
        <f t="shared" si="14"/>
        <v>0</v>
      </c>
      <c r="EU13" s="212">
        <f t="shared" si="15"/>
        <v>0</v>
      </c>
      <c r="EV13" s="212">
        <f t="shared" si="16"/>
        <v>0</v>
      </c>
      <c r="EW13" s="212">
        <f t="shared" si="17"/>
        <v>0</v>
      </c>
      <c r="EX13" s="212">
        <f t="shared" si="18"/>
        <v>1</v>
      </c>
      <c r="EY13" s="212">
        <f t="shared" si="19"/>
        <v>0</v>
      </c>
      <c r="EZ13" s="212">
        <f t="shared" si="20"/>
        <v>0</v>
      </c>
      <c r="FA13" s="212">
        <f t="shared" si="21"/>
        <v>0</v>
      </c>
      <c r="FB13" s="212">
        <f t="shared" si="22"/>
        <v>0</v>
      </c>
      <c r="FC13" s="212">
        <f t="shared" si="23"/>
        <v>0</v>
      </c>
      <c r="FD13" s="212">
        <f t="shared" si="24"/>
        <v>0</v>
      </c>
      <c r="FE13" s="363">
        <f t="shared" si="25"/>
        <v>1</v>
      </c>
      <c r="FF13" s="363"/>
      <c r="FG13" s="212">
        <v>5</v>
      </c>
      <c r="FH13" s="212">
        <v>2</v>
      </c>
      <c r="FL13" s="171"/>
      <c r="FM13" s="171"/>
    </row>
    <row r="14" spans="1:169" ht="15" customHeight="1">
      <c r="A14" s="162">
        <v>5</v>
      </c>
      <c r="B14" s="162">
        <v>34</v>
      </c>
      <c r="C14" s="183">
        <v>1</v>
      </c>
      <c r="D14" s="183" t="s">
        <v>727</v>
      </c>
      <c r="E14" s="220">
        <v>24167</v>
      </c>
      <c r="F14" s="220">
        <v>684</v>
      </c>
      <c r="G14" s="221">
        <f t="shared" si="0"/>
        <v>23483</v>
      </c>
      <c r="H14" s="212">
        <v>23462</v>
      </c>
      <c r="I14" s="212">
        <v>26981</v>
      </c>
      <c r="K14" s="212">
        <v>10620</v>
      </c>
      <c r="L14" s="212">
        <v>4074</v>
      </c>
      <c r="M14" s="212">
        <v>2219</v>
      </c>
      <c r="N14" s="212">
        <v>1453</v>
      </c>
      <c r="O14" s="212">
        <v>1014</v>
      </c>
      <c r="P14" s="212">
        <v>1963</v>
      </c>
      <c r="Q14" s="212">
        <v>929</v>
      </c>
      <c r="R14" s="212">
        <v>319</v>
      </c>
      <c r="S14" s="212">
        <v>203</v>
      </c>
      <c r="T14" s="212">
        <v>138</v>
      </c>
      <c r="U14" s="212">
        <v>271</v>
      </c>
      <c r="V14" s="212">
        <v>157</v>
      </c>
      <c r="W14" s="212">
        <v>45</v>
      </c>
      <c r="X14" s="212">
        <v>25</v>
      </c>
      <c r="Y14" s="212">
        <v>6</v>
      </c>
      <c r="Z14" s="212">
        <v>17</v>
      </c>
      <c r="AA14" s="212">
        <v>9</v>
      </c>
      <c r="AB14" s="212">
        <f t="shared" si="2"/>
        <v>23462</v>
      </c>
      <c r="AC14" s="220"/>
      <c r="AD14" s="212">
        <v>146</v>
      </c>
      <c r="AE14" s="212">
        <v>105</v>
      </c>
      <c r="AF14" s="212">
        <v>81</v>
      </c>
      <c r="AG14" s="212">
        <v>65</v>
      </c>
      <c r="AH14" s="212">
        <v>47</v>
      </c>
      <c r="AI14" s="212">
        <v>183</v>
      </c>
      <c r="AJ14" s="212">
        <v>182</v>
      </c>
      <c r="AK14" s="212">
        <v>112</v>
      </c>
      <c r="AL14" s="212">
        <v>105</v>
      </c>
      <c r="AM14" s="212">
        <v>63</v>
      </c>
      <c r="AN14" s="212">
        <v>152</v>
      </c>
      <c r="AO14" s="212">
        <v>99</v>
      </c>
      <c r="AP14" s="212">
        <v>26</v>
      </c>
      <c r="AQ14" s="212">
        <v>13</v>
      </c>
      <c r="AR14" s="212">
        <v>3</v>
      </c>
      <c r="AS14" s="212">
        <v>9</v>
      </c>
      <c r="AT14" s="212">
        <v>3</v>
      </c>
      <c r="AU14" s="212">
        <f t="shared" si="3"/>
        <v>1394</v>
      </c>
      <c r="AV14" s="212"/>
      <c r="AW14" s="212">
        <v>42</v>
      </c>
      <c r="AX14" s="212">
        <v>24</v>
      </c>
      <c r="AY14" s="212">
        <v>14</v>
      </c>
      <c r="AZ14" s="212">
        <v>8</v>
      </c>
      <c r="BA14" s="212">
        <v>5</v>
      </c>
      <c r="BB14" s="212">
        <v>9</v>
      </c>
      <c r="BC14" s="212">
        <v>1</v>
      </c>
      <c r="BD14" s="212">
        <v>1</v>
      </c>
      <c r="BE14" s="212">
        <v>1</v>
      </c>
      <c r="BF14" s="212">
        <v>1</v>
      </c>
      <c r="BG14" s="212">
        <v>1</v>
      </c>
      <c r="BH14" s="212">
        <v>0</v>
      </c>
      <c r="BI14" s="212">
        <v>0</v>
      </c>
      <c r="BJ14" s="212">
        <v>0</v>
      </c>
      <c r="BK14" s="212">
        <v>0</v>
      </c>
      <c r="BL14" s="212">
        <v>0</v>
      </c>
      <c r="BM14" s="212">
        <v>0</v>
      </c>
      <c r="BN14" s="212">
        <f t="shared" si="4"/>
        <v>107</v>
      </c>
      <c r="BO14" s="212"/>
      <c r="BP14" s="212">
        <v>83</v>
      </c>
      <c r="BQ14" s="49">
        <v>44</v>
      </c>
      <c r="BR14" s="49">
        <v>29</v>
      </c>
      <c r="BS14" s="49">
        <v>23</v>
      </c>
      <c r="BT14" s="49">
        <v>27</v>
      </c>
      <c r="BU14" s="49">
        <v>81</v>
      </c>
      <c r="BV14" s="49">
        <v>62</v>
      </c>
      <c r="BW14" s="49">
        <v>48</v>
      </c>
      <c r="BX14" s="49">
        <v>22</v>
      </c>
      <c r="BY14" s="49">
        <v>24</v>
      </c>
      <c r="BZ14" s="49">
        <v>65</v>
      </c>
      <c r="CA14" s="49">
        <v>50</v>
      </c>
      <c r="CB14" s="49">
        <v>17</v>
      </c>
      <c r="CC14" s="49">
        <v>12</v>
      </c>
      <c r="CD14" s="49">
        <v>2</v>
      </c>
      <c r="CE14" s="49">
        <v>8</v>
      </c>
      <c r="CF14" s="49">
        <v>6</v>
      </c>
      <c r="CG14" s="212">
        <f t="shared" si="5"/>
        <v>603</v>
      </c>
      <c r="CH14" s="49"/>
      <c r="CI14" s="49">
        <v>616</v>
      </c>
      <c r="CJ14" s="49">
        <v>398</v>
      </c>
      <c r="CK14" s="49">
        <v>280</v>
      </c>
      <c r="CL14" s="49">
        <v>213</v>
      </c>
      <c r="CM14" s="49">
        <v>160</v>
      </c>
      <c r="CN14" s="49">
        <v>320</v>
      </c>
      <c r="CO14" s="49">
        <v>165</v>
      </c>
      <c r="CP14" s="49">
        <v>52</v>
      </c>
      <c r="CQ14" s="49">
        <v>25</v>
      </c>
      <c r="CR14" s="49">
        <v>21</v>
      </c>
      <c r="CS14" s="49">
        <v>14</v>
      </c>
      <c r="CT14" s="49">
        <v>4</v>
      </c>
      <c r="CU14" s="49">
        <v>0</v>
      </c>
      <c r="CV14" s="49">
        <v>0</v>
      </c>
      <c r="CW14" s="49">
        <v>0</v>
      </c>
      <c r="CX14" s="49">
        <v>0</v>
      </c>
      <c r="CY14" s="49">
        <v>0</v>
      </c>
      <c r="CZ14" s="49">
        <f t="shared" si="6"/>
        <v>2268</v>
      </c>
      <c r="DA14" s="49"/>
      <c r="DB14" s="212">
        <v>9733</v>
      </c>
      <c r="DC14" s="212">
        <v>3503</v>
      </c>
      <c r="DD14" s="212">
        <v>1815</v>
      </c>
      <c r="DE14" s="212">
        <v>1144</v>
      </c>
      <c r="DF14" s="212">
        <v>775</v>
      </c>
      <c r="DG14" s="212">
        <v>1370</v>
      </c>
      <c r="DH14" s="212">
        <v>519</v>
      </c>
      <c r="DI14" s="212">
        <v>106</v>
      </c>
      <c r="DJ14" s="212">
        <v>50</v>
      </c>
      <c r="DK14" s="212">
        <v>29</v>
      </c>
      <c r="DL14" s="212">
        <v>39</v>
      </c>
      <c r="DM14" s="212">
        <v>4</v>
      </c>
      <c r="DN14" s="212">
        <v>2</v>
      </c>
      <c r="DO14" s="212">
        <v>0</v>
      </c>
      <c r="DP14" s="212">
        <v>1</v>
      </c>
      <c r="DQ14" s="212">
        <v>0</v>
      </c>
      <c r="DR14" s="212">
        <v>0</v>
      </c>
      <c r="DS14" s="212">
        <f t="shared" si="7"/>
        <v>19090</v>
      </c>
      <c r="DT14" s="49"/>
      <c r="DU14" s="212">
        <v>10245</v>
      </c>
      <c r="DV14" s="212">
        <v>4076</v>
      </c>
      <c r="DW14" s="212">
        <v>2244</v>
      </c>
      <c r="DX14" s="212">
        <v>1484</v>
      </c>
      <c r="DY14" s="212">
        <v>1030</v>
      </c>
      <c r="DZ14" s="212">
        <v>2071</v>
      </c>
      <c r="EA14" s="212">
        <v>957</v>
      </c>
      <c r="EB14" s="212">
        <v>247</v>
      </c>
      <c r="EC14" s="212">
        <v>112</v>
      </c>
      <c r="ED14" s="212">
        <v>51</v>
      </c>
      <c r="EE14" s="212">
        <v>77</v>
      </c>
      <c r="EF14" s="212">
        <v>6</v>
      </c>
      <c r="EG14" s="212">
        <v>4</v>
      </c>
      <c r="EH14" s="212">
        <v>3</v>
      </c>
      <c r="EI14" s="212">
        <v>2</v>
      </c>
      <c r="EJ14" s="212"/>
      <c r="EK14" s="212"/>
      <c r="EL14" s="212">
        <v>22609</v>
      </c>
      <c r="EM14" s="49"/>
      <c r="EN14" s="212">
        <f t="shared" si="8"/>
        <v>512</v>
      </c>
      <c r="EO14" s="212">
        <f t="shared" si="9"/>
        <v>573</v>
      </c>
      <c r="EP14" s="212">
        <f t="shared" si="10"/>
        <v>429</v>
      </c>
      <c r="EQ14" s="212">
        <f t="shared" si="11"/>
        <v>340</v>
      </c>
      <c r="ER14" s="212">
        <f t="shared" si="12"/>
        <v>255</v>
      </c>
      <c r="ES14" s="212">
        <f t="shared" si="13"/>
        <v>701</v>
      </c>
      <c r="ET14" s="212">
        <f t="shared" si="14"/>
        <v>438</v>
      </c>
      <c r="EU14" s="212">
        <f t="shared" si="15"/>
        <v>141</v>
      </c>
      <c r="EV14" s="212">
        <f t="shared" si="16"/>
        <v>62</v>
      </c>
      <c r="EW14" s="212">
        <f t="shared" si="17"/>
        <v>22</v>
      </c>
      <c r="EX14" s="212">
        <f t="shared" si="18"/>
        <v>38</v>
      </c>
      <c r="EY14" s="212">
        <f t="shared" si="19"/>
        <v>2</v>
      </c>
      <c r="EZ14" s="212">
        <f t="shared" si="20"/>
        <v>2</v>
      </c>
      <c r="FA14" s="212">
        <f t="shared" si="21"/>
        <v>3</v>
      </c>
      <c r="FB14" s="212">
        <f t="shared" si="22"/>
        <v>1</v>
      </c>
      <c r="FC14" s="212">
        <f t="shared" si="23"/>
        <v>0</v>
      </c>
      <c r="FD14" s="212">
        <f t="shared" si="24"/>
        <v>0</v>
      </c>
      <c r="FE14" s="363">
        <f t="shared" si="25"/>
        <v>3519</v>
      </c>
      <c r="FF14" s="363"/>
      <c r="FG14" s="212">
        <v>688</v>
      </c>
      <c r="FH14" s="212">
        <v>17</v>
      </c>
      <c r="FL14" s="171"/>
      <c r="FM14" s="171"/>
    </row>
    <row r="15" spans="1:169" ht="15" customHeight="1">
      <c r="A15" s="162">
        <v>6</v>
      </c>
      <c r="B15" s="162">
        <v>37</v>
      </c>
      <c r="C15" s="183">
        <v>1</v>
      </c>
      <c r="D15" s="183" t="s">
        <v>179</v>
      </c>
      <c r="E15" s="220">
        <v>10429</v>
      </c>
      <c r="F15" s="220">
        <v>841</v>
      </c>
      <c r="G15" s="221">
        <f t="shared" si="0"/>
        <v>9588</v>
      </c>
      <c r="H15" s="212">
        <v>9567</v>
      </c>
      <c r="I15" s="212">
        <v>10109</v>
      </c>
      <c r="K15" s="212">
        <v>5267</v>
      </c>
      <c r="L15" s="212">
        <v>871</v>
      </c>
      <c r="M15" s="212">
        <v>652</v>
      </c>
      <c r="N15" s="212">
        <v>406</v>
      </c>
      <c r="O15" s="212">
        <v>255</v>
      </c>
      <c r="P15" s="212">
        <v>649</v>
      </c>
      <c r="Q15" s="212">
        <v>473</v>
      </c>
      <c r="R15" s="212">
        <v>257</v>
      </c>
      <c r="S15" s="212">
        <v>127</v>
      </c>
      <c r="T15" s="212">
        <v>86</v>
      </c>
      <c r="U15" s="212">
        <v>218</v>
      </c>
      <c r="V15" s="212">
        <v>153</v>
      </c>
      <c r="W15" s="212">
        <v>50</v>
      </c>
      <c r="X15" s="212">
        <v>24</v>
      </c>
      <c r="Y15" s="212">
        <v>18</v>
      </c>
      <c r="Z15" s="212">
        <v>38</v>
      </c>
      <c r="AA15" s="212">
        <v>23</v>
      </c>
      <c r="AB15" s="212">
        <f t="shared" si="2"/>
        <v>9567</v>
      </c>
      <c r="AC15" s="220"/>
      <c r="AD15" s="212">
        <v>865</v>
      </c>
      <c r="AE15" s="212">
        <v>58</v>
      </c>
      <c r="AF15" s="212">
        <v>36</v>
      </c>
      <c r="AG15" s="212">
        <v>28</v>
      </c>
      <c r="AH15" s="212">
        <v>26</v>
      </c>
      <c r="AI15" s="212">
        <v>88</v>
      </c>
      <c r="AJ15" s="212">
        <v>140</v>
      </c>
      <c r="AK15" s="212">
        <v>87</v>
      </c>
      <c r="AL15" s="212">
        <v>60</v>
      </c>
      <c r="AM15" s="212">
        <v>44</v>
      </c>
      <c r="AN15" s="212">
        <v>125</v>
      </c>
      <c r="AO15" s="212">
        <v>96</v>
      </c>
      <c r="AP15" s="212">
        <v>31</v>
      </c>
      <c r="AQ15" s="212">
        <v>13</v>
      </c>
      <c r="AR15" s="212">
        <v>15</v>
      </c>
      <c r="AS15" s="212">
        <v>26</v>
      </c>
      <c r="AT15" s="212">
        <v>16</v>
      </c>
      <c r="AU15" s="212">
        <f t="shared" si="3"/>
        <v>1754</v>
      </c>
      <c r="AV15" s="212"/>
      <c r="AW15" s="212">
        <v>34</v>
      </c>
      <c r="AX15" s="212">
        <v>1</v>
      </c>
      <c r="AY15" s="212">
        <v>3</v>
      </c>
      <c r="AZ15" s="212">
        <v>1</v>
      </c>
      <c r="BA15" s="212">
        <v>1</v>
      </c>
      <c r="BB15" s="212">
        <v>2</v>
      </c>
      <c r="BC15" s="212">
        <v>2</v>
      </c>
      <c r="BD15" s="212">
        <v>2</v>
      </c>
      <c r="BE15" s="212">
        <v>0</v>
      </c>
      <c r="BF15" s="212">
        <v>0</v>
      </c>
      <c r="BG15" s="212">
        <v>4</v>
      </c>
      <c r="BH15" s="212">
        <v>0</v>
      </c>
      <c r="BI15" s="212">
        <v>0</v>
      </c>
      <c r="BJ15" s="212">
        <v>0</v>
      </c>
      <c r="BK15" s="212">
        <v>0</v>
      </c>
      <c r="BL15" s="212">
        <v>0</v>
      </c>
      <c r="BM15" s="212">
        <v>0</v>
      </c>
      <c r="BN15" s="212">
        <f t="shared" si="4"/>
        <v>50</v>
      </c>
      <c r="BO15" s="212"/>
      <c r="BP15" s="212">
        <v>672</v>
      </c>
      <c r="BQ15" s="49">
        <v>47</v>
      </c>
      <c r="BR15" s="49">
        <v>25</v>
      </c>
      <c r="BS15" s="49">
        <v>13</v>
      </c>
      <c r="BT15" s="49">
        <v>9</v>
      </c>
      <c r="BU15" s="49">
        <v>42</v>
      </c>
      <c r="BV15" s="49">
        <v>45</v>
      </c>
      <c r="BW15" s="49">
        <v>29</v>
      </c>
      <c r="BX15" s="49">
        <v>14</v>
      </c>
      <c r="BY15" s="49">
        <v>19</v>
      </c>
      <c r="BZ15" s="49">
        <v>39</v>
      </c>
      <c r="CA15" s="49">
        <v>36</v>
      </c>
      <c r="CB15" s="49">
        <v>15</v>
      </c>
      <c r="CC15" s="49">
        <v>10</v>
      </c>
      <c r="CD15" s="49">
        <v>2</v>
      </c>
      <c r="CE15" s="49">
        <v>12</v>
      </c>
      <c r="CF15" s="49">
        <v>7</v>
      </c>
      <c r="CG15" s="212">
        <f t="shared" si="5"/>
        <v>1036</v>
      </c>
      <c r="CH15" s="49"/>
      <c r="CI15" s="49">
        <v>919</v>
      </c>
      <c r="CJ15" s="49">
        <v>135</v>
      </c>
      <c r="CK15" s="49">
        <v>126</v>
      </c>
      <c r="CL15" s="49">
        <v>79</v>
      </c>
      <c r="CM15" s="49">
        <v>54</v>
      </c>
      <c r="CN15" s="49">
        <v>145</v>
      </c>
      <c r="CO15" s="49">
        <v>88</v>
      </c>
      <c r="CP15" s="49">
        <v>32</v>
      </c>
      <c r="CQ15" s="49">
        <v>12</v>
      </c>
      <c r="CR15" s="49">
        <v>3</v>
      </c>
      <c r="CS15" s="49">
        <v>15</v>
      </c>
      <c r="CT15" s="49">
        <v>5</v>
      </c>
      <c r="CU15" s="49">
        <v>1</v>
      </c>
      <c r="CV15" s="49">
        <v>0</v>
      </c>
      <c r="CW15" s="49">
        <v>0</v>
      </c>
      <c r="CX15" s="49">
        <v>0</v>
      </c>
      <c r="CY15" s="49">
        <v>0</v>
      </c>
      <c r="CZ15" s="49">
        <f t="shared" si="6"/>
        <v>1614</v>
      </c>
      <c r="DA15" s="49"/>
      <c r="DB15" s="212">
        <v>2777</v>
      </c>
      <c r="DC15" s="212">
        <v>630</v>
      </c>
      <c r="DD15" s="212">
        <v>462</v>
      </c>
      <c r="DE15" s="212">
        <v>285</v>
      </c>
      <c r="DF15" s="212">
        <v>165</v>
      </c>
      <c r="DG15" s="212">
        <v>372</v>
      </c>
      <c r="DH15" s="212">
        <v>198</v>
      </c>
      <c r="DI15" s="212">
        <v>107</v>
      </c>
      <c r="DJ15" s="212">
        <v>41</v>
      </c>
      <c r="DK15" s="212">
        <v>20</v>
      </c>
      <c r="DL15" s="212">
        <v>35</v>
      </c>
      <c r="DM15" s="212">
        <v>16</v>
      </c>
      <c r="DN15" s="212">
        <v>3</v>
      </c>
      <c r="DO15" s="212">
        <v>1</v>
      </c>
      <c r="DP15" s="212">
        <v>1</v>
      </c>
      <c r="DQ15" s="212">
        <v>0</v>
      </c>
      <c r="DR15" s="212">
        <v>0</v>
      </c>
      <c r="DS15" s="212">
        <f t="shared" si="7"/>
        <v>5113</v>
      </c>
      <c r="DT15" s="49"/>
      <c r="DU15" s="212">
        <v>2801</v>
      </c>
      <c r="DV15" s="212">
        <v>659</v>
      </c>
      <c r="DW15" s="212">
        <v>510</v>
      </c>
      <c r="DX15" s="212">
        <v>325</v>
      </c>
      <c r="DY15" s="212">
        <v>192</v>
      </c>
      <c r="DZ15" s="212">
        <v>502</v>
      </c>
      <c r="EA15" s="212">
        <v>302</v>
      </c>
      <c r="EB15" s="212">
        <v>153</v>
      </c>
      <c r="EC15" s="212">
        <v>65</v>
      </c>
      <c r="ED15" s="212">
        <v>44</v>
      </c>
      <c r="EE15" s="212">
        <v>56</v>
      </c>
      <c r="EF15" s="212">
        <v>36</v>
      </c>
      <c r="EG15" s="212">
        <v>4</v>
      </c>
      <c r="EH15" s="212">
        <v>4</v>
      </c>
      <c r="EI15" s="212">
        <v>1</v>
      </c>
      <c r="EJ15" s="212"/>
      <c r="EK15" s="212">
        <v>1</v>
      </c>
      <c r="EL15" s="212">
        <v>5655</v>
      </c>
      <c r="EM15" s="49"/>
      <c r="EN15" s="212">
        <f t="shared" si="8"/>
        <v>24</v>
      </c>
      <c r="EO15" s="212">
        <f t="shared" si="9"/>
        <v>29</v>
      </c>
      <c r="EP15" s="212">
        <f t="shared" si="10"/>
        <v>48</v>
      </c>
      <c r="EQ15" s="212">
        <f t="shared" si="11"/>
        <v>40</v>
      </c>
      <c r="ER15" s="212">
        <f t="shared" si="12"/>
        <v>27</v>
      </c>
      <c r="ES15" s="212">
        <f t="shared" si="13"/>
        <v>130</v>
      </c>
      <c r="ET15" s="212">
        <f t="shared" si="14"/>
        <v>104</v>
      </c>
      <c r="EU15" s="212">
        <f t="shared" si="15"/>
        <v>46</v>
      </c>
      <c r="EV15" s="212">
        <f t="shared" si="16"/>
        <v>24</v>
      </c>
      <c r="EW15" s="212">
        <f t="shared" si="17"/>
        <v>24</v>
      </c>
      <c r="EX15" s="212">
        <f t="shared" si="18"/>
        <v>21</v>
      </c>
      <c r="EY15" s="212">
        <f t="shared" si="19"/>
        <v>20</v>
      </c>
      <c r="EZ15" s="212">
        <f t="shared" si="20"/>
        <v>1</v>
      </c>
      <c r="FA15" s="212">
        <f t="shared" si="21"/>
        <v>3</v>
      </c>
      <c r="FB15" s="212">
        <f t="shared" si="22"/>
        <v>0</v>
      </c>
      <c r="FC15" s="212">
        <f t="shared" si="23"/>
        <v>0</v>
      </c>
      <c r="FD15" s="212">
        <f t="shared" si="24"/>
        <v>1</v>
      </c>
      <c r="FE15" s="363">
        <f t="shared" si="25"/>
        <v>542</v>
      </c>
      <c r="FF15" s="363"/>
      <c r="FG15" s="212">
        <v>748</v>
      </c>
      <c r="FH15" s="212">
        <v>114</v>
      </c>
      <c r="FL15" s="171"/>
      <c r="FM15" s="171"/>
    </row>
    <row r="16" spans="1:169" ht="15" customHeight="1">
      <c r="A16" s="162">
        <v>7</v>
      </c>
      <c r="B16" s="162">
        <v>10</v>
      </c>
      <c r="C16" s="183">
        <v>2</v>
      </c>
      <c r="D16" s="183" t="s">
        <v>180</v>
      </c>
      <c r="E16" s="220">
        <v>3291</v>
      </c>
      <c r="F16" s="220">
        <v>86</v>
      </c>
      <c r="G16" s="221">
        <f t="shared" si="0"/>
        <v>3205</v>
      </c>
      <c r="H16" s="212">
        <v>3244</v>
      </c>
      <c r="I16" s="212">
        <v>3480</v>
      </c>
      <c r="K16" s="212">
        <v>2102</v>
      </c>
      <c r="L16" s="212">
        <v>424</v>
      </c>
      <c r="M16" s="212">
        <v>160</v>
      </c>
      <c r="N16" s="212">
        <v>117</v>
      </c>
      <c r="O16" s="212">
        <v>59</v>
      </c>
      <c r="P16" s="212">
        <v>138</v>
      </c>
      <c r="Q16" s="212">
        <v>70</v>
      </c>
      <c r="R16" s="212">
        <v>31</v>
      </c>
      <c r="S16" s="212">
        <v>19</v>
      </c>
      <c r="T16" s="212">
        <v>18</v>
      </c>
      <c r="U16" s="212">
        <v>40</v>
      </c>
      <c r="V16" s="212">
        <v>27</v>
      </c>
      <c r="W16" s="212">
        <v>13</v>
      </c>
      <c r="X16" s="212">
        <v>7</v>
      </c>
      <c r="Y16" s="212">
        <v>7</v>
      </c>
      <c r="Z16" s="212">
        <v>4</v>
      </c>
      <c r="AA16" s="212">
        <v>8</v>
      </c>
      <c r="AB16" s="212">
        <f t="shared" si="2"/>
        <v>3244</v>
      </c>
      <c r="AC16" s="220"/>
      <c r="AD16" s="212">
        <v>22</v>
      </c>
      <c r="AE16" s="212">
        <v>19</v>
      </c>
      <c r="AF16" s="212">
        <v>7</v>
      </c>
      <c r="AG16" s="212">
        <v>5</v>
      </c>
      <c r="AH16" s="212">
        <v>3</v>
      </c>
      <c r="AI16" s="212">
        <v>2</v>
      </c>
      <c r="AJ16" s="212">
        <v>10</v>
      </c>
      <c r="AK16" s="212">
        <v>2</v>
      </c>
      <c r="AL16" s="212">
        <v>5</v>
      </c>
      <c r="AM16" s="212">
        <v>7</v>
      </c>
      <c r="AN16" s="212">
        <v>12</v>
      </c>
      <c r="AO16" s="212">
        <v>8</v>
      </c>
      <c r="AP16" s="212">
        <v>0</v>
      </c>
      <c r="AQ16" s="212">
        <v>3</v>
      </c>
      <c r="AR16" s="212">
        <v>2</v>
      </c>
      <c r="AS16" s="212">
        <v>3</v>
      </c>
      <c r="AT16" s="212">
        <v>5</v>
      </c>
      <c r="AU16" s="212">
        <f t="shared" si="3"/>
        <v>115</v>
      </c>
      <c r="AV16" s="212"/>
      <c r="AW16" s="212">
        <v>38</v>
      </c>
      <c r="AX16" s="212">
        <v>11</v>
      </c>
      <c r="AY16" s="212">
        <v>5</v>
      </c>
      <c r="AZ16" s="212">
        <v>6</v>
      </c>
      <c r="BA16" s="212">
        <v>2</v>
      </c>
      <c r="BB16" s="212">
        <v>7</v>
      </c>
      <c r="BC16" s="212">
        <v>4</v>
      </c>
      <c r="BD16" s="212">
        <v>1</v>
      </c>
      <c r="BE16" s="212">
        <v>0</v>
      </c>
      <c r="BF16" s="212">
        <v>0</v>
      </c>
      <c r="BG16" s="212">
        <v>1</v>
      </c>
      <c r="BH16" s="212">
        <v>0</v>
      </c>
      <c r="BI16" s="212">
        <v>0</v>
      </c>
      <c r="BJ16" s="212">
        <v>0</v>
      </c>
      <c r="BK16" s="212">
        <v>0</v>
      </c>
      <c r="BL16" s="212">
        <v>0</v>
      </c>
      <c r="BM16" s="212">
        <v>0</v>
      </c>
      <c r="BN16" s="212">
        <f t="shared" si="4"/>
        <v>75</v>
      </c>
      <c r="BO16" s="212"/>
      <c r="BP16" s="212">
        <v>75</v>
      </c>
      <c r="BQ16" s="49">
        <v>39</v>
      </c>
      <c r="BR16" s="49">
        <v>14</v>
      </c>
      <c r="BS16" s="49">
        <v>16</v>
      </c>
      <c r="BT16" s="49">
        <v>6</v>
      </c>
      <c r="BU16" s="49">
        <v>16</v>
      </c>
      <c r="BV16" s="49">
        <v>22</v>
      </c>
      <c r="BW16" s="49">
        <v>14</v>
      </c>
      <c r="BX16" s="49">
        <v>6</v>
      </c>
      <c r="BY16" s="49">
        <v>5</v>
      </c>
      <c r="BZ16" s="49">
        <v>17</v>
      </c>
      <c r="CA16" s="49">
        <v>13</v>
      </c>
      <c r="CB16" s="49">
        <v>8</v>
      </c>
      <c r="CC16" s="49">
        <v>3</v>
      </c>
      <c r="CD16" s="49">
        <v>3</v>
      </c>
      <c r="CE16" s="49">
        <v>0</v>
      </c>
      <c r="CF16" s="49">
        <v>3</v>
      </c>
      <c r="CG16" s="212">
        <f t="shared" si="5"/>
        <v>260</v>
      </c>
      <c r="CH16" s="49"/>
      <c r="CI16" s="49">
        <v>104</v>
      </c>
      <c r="CJ16" s="49">
        <v>30</v>
      </c>
      <c r="CK16" s="49">
        <v>12</v>
      </c>
      <c r="CL16" s="49">
        <v>5</v>
      </c>
      <c r="CM16" s="49">
        <v>4</v>
      </c>
      <c r="CN16" s="49">
        <v>15</v>
      </c>
      <c r="CO16" s="49">
        <v>2</v>
      </c>
      <c r="CP16" s="49">
        <v>7</v>
      </c>
      <c r="CQ16" s="49">
        <v>1</v>
      </c>
      <c r="CR16" s="49">
        <v>2</v>
      </c>
      <c r="CS16" s="49">
        <v>4</v>
      </c>
      <c r="CT16" s="49">
        <v>1</v>
      </c>
      <c r="CU16" s="49">
        <v>1</v>
      </c>
      <c r="CV16" s="49">
        <v>0</v>
      </c>
      <c r="CW16" s="49">
        <v>0</v>
      </c>
      <c r="CX16" s="49">
        <v>0</v>
      </c>
      <c r="CY16" s="49">
        <v>0</v>
      </c>
      <c r="CZ16" s="49">
        <f t="shared" si="6"/>
        <v>188</v>
      </c>
      <c r="DA16" s="49"/>
      <c r="DB16" s="212">
        <v>1863</v>
      </c>
      <c r="DC16" s="212">
        <v>325</v>
      </c>
      <c r="DD16" s="212">
        <v>122</v>
      </c>
      <c r="DE16" s="212">
        <v>85</v>
      </c>
      <c r="DF16" s="212">
        <v>44</v>
      </c>
      <c r="DG16" s="212">
        <v>98</v>
      </c>
      <c r="DH16" s="212">
        <v>32</v>
      </c>
      <c r="DI16" s="212">
        <v>7</v>
      </c>
      <c r="DJ16" s="212">
        <v>7</v>
      </c>
      <c r="DK16" s="212">
        <v>4</v>
      </c>
      <c r="DL16" s="212">
        <v>6</v>
      </c>
      <c r="DM16" s="212">
        <v>5</v>
      </c>
      <c r="DN16" s="212">
        <v>4</v>
      </c>
      <c r="DO16" s="212">
        <v>1</v>
      </c>
      <c r="DP16" s="212">
        <v>2</v>
      </c>
      <c r="DQ16" s="212">
        <v>1</v>
      </c>
      <c r="DR16" s="212">
        <v>0</v>
      </c>
      <c r="DS16" s="212">
        <f t="shared" si="7"/>
        <v>2606</v>
      </c>
      <c r="DT16" s="49"/>
      <c r="DU16" s="212">
        <v>1943</v>
      </c>
      <c r="DV16" s="212">
        <v>350</v>
      </c>
      <c r="DW16" s="212">
        <v>147</v>
      </c>
      <c r="DX16" s="212">
        <v>94</v>
      </c>
      <c r="DY16" s="212">
        <v>59</v>
      </c>
      <c r="DZ16" s="212">
        <v>137</v>
      </c>
      <c r="EA16" s="212">
        <v>56</v>
      </c>
      <c r="EB16" s="212">
        <v>15</v>
      </c>
      <c r="EC16" s="212">
        <v>11</v>
      </c>
      <c r="ED16" s="212">
        <v>6</v>
      </c>
      <c r="EE16" s="212">
        <v>10</v>
      </c>
      <c r="EF16" s="212">
        <v>6</v>
      </c>
      <c r="EG16" s="212">
        <v>4</v>
      </c>
      <c r="EH16" s="212">
        <v>1</v>
      </c>
      <c r="EI16" s="212">
        <v>2</v>
      </c>
      <c r="EJ16" s="212">
        <v>1</v>
      </c>
      <c r="EK16" s="212"/>
      <c r="EL16" s="212">
        <v>2842</v>
      </c>
      <c r="EM16" s="49"/>
      <c r="EN16" s="212">
        <f t="shared" si="8"/>
        <v>80</v>
      </c>
      <c r="EO16" s="212">
        <f t="shared" si="9"/>
        <v>25</v>
      </c>
      <c r="EP16" s="212">
        <f t="shared" si="10"/>
        <v>25</v>
      </c>
      <c r="EQ16" s="212">
        <f t="shared" si="11"/>
        <v>9</v>
      </c>
      <c r="ER16" s="212">
        <f t="shared" si="12"/>
        <v>15</v>
      </c>
      <c r="ES16" s="212">
        <f t="shared" si="13"/>
        <v>39</v>
      </c>
      <c r="ET16" s="212">
        <f t="shared" si="14"/>
        <v>24</v>
      </c>
      <c r="EU16" s="212">
        <f t="shared" si="15"/>
        <v>8</v>
      </c>
      <c r="EV16" s="212">
        <f t="shared" si="16"/>
        <v>4</v>
      </c>
      <c r="EW16" s="212">
        <f t="shared" si="17"/>
        <v>2</v>
      </c>
      <c r="EX16" s="212">
        <f t="shared" si="18"/>
        <v>4</v>
      </c>
      <c r="EY16" s="212">
        <f t="shared" si="19"/>
        <v>1</v>
      </c>
      <c r="EZ16" s="212">
        <f t="shared" si="20"/>
        <v>0</v>
      </c>
      <c r="FA16" s="212">
        <f t="shared" si="21"/>
        <v>0</v>
      </c>
      <c r="FB16" s="212">
        <f t="shared" si="22"/>
        <v>0</v>
      </c>
      <c r="FC16" s="212">
        <f t="shared" si="23"/>
        <v>0</v>
      </c>
      <c r="FD16" s="212">
        <f t="shared" si="24"/>
        <v>0</v>
      </c>
      <c r="FE16" s="363">
        <f t="shared" si="25"/>
        <v>236</v>
      </c>
      <c r="FF16" s="363"/>
      <c r="FG16" s="212">
        <v>45</v>
      </c>
      <c r="FH16" s="212">
        <v>2</v>
      </c>
      <c r="FL16" s="171"/>
      <c r="FM16" s="171"/>
    </row>
    <row r="17" spans="1:169" ht="15" customHeight="1">
      <c r="A17" s="162">
        <v>8</v>
      </c>
      <c r="B17" s="162">
        <v>14</v>
      </c>
      <c r="C17" s="183">
        <v>2</v>
      </c>
      <c r="D17" s="183" t="s">
        <v>992</v>
      </c>
      <c r="E17" s="220">
        <v>2791</v>
      </c>
      <c r="F17" s="220">
        <v>488</v>
      </c>
      <c r="G17" s="221">
        <f t="shared" si="0"/>
        <v>2303</v>
      </c>
      <c r="H17" s="212">
        <v>2785</v>
      </c>
      <c r="I17" s="212">
        <v>3241</v>
      </c>
      <c r="K17" s="212">
        <v>1006</v>
      </c>
      <c r="L17" s="212">
        <v>389</v>
      </c>
      <c r="M17" s="212">
        <v>180</v>
      </c>
      <c r="N17" s="212">
        <v>123</v>
      </c>
      <c r="O17" s="212">
        <v>74</v>
      </c>
      <c r="P17" s="212">
        <v>222</v>
      </c>
      <c r="Q17" s="212">
        <v>224</v>
      </c>
      <c r="R17" s="212">
        <v>135</v>
      </c>
      <c r="S17" s="212">
        <v>81</v>
      </c>
      <c r="T17" s="212">
        <v>58</v>
      </c>
      <c r="U17" s="212">
        <v>154</v>
      </c>
      <c r="V17" s="212">
        <v>86</v>
      </c>
      <c r="W17" s="212">
        <v>20</v>
      </c>
      <c r="X17" s="212">
        <v>10</v>
      </c>
      <c r="Y17" s="212">
        <v>8</v>
      </c>
      <c r="Z17" s="212">
        <v>9</v>
      </c>
      <c r="AA17" s="212">
        <v>6</v>
      </c>
      <c r="AB17" s="212">
        <f t="shared" si="2"/>
        <v>2785</v>
      </c>
      <c r="AC17" s="220"/>
      <c r="AD17" s="212">
        <v>57</v>
      </c>
      <c r="AE17" s="212">
        <v>29</v>
      </c>
      <c r="AF17" s="212">
        <v>23</v>
      </c>
      <c r="AG17" s="212">
        <v>20</v>
      </c>
      <c r="AH17" s="212">
        <v>13</v>
      </c>
      <c r="AI17" s="212">
        <v>66</v>
      </c>
      <c r="AJ17" s="212">
        <v>94</v>
      </c>
      <c r="AK17" s="212">
        <v>82</v>
      </c>
      <c r="AL17" s="212">
        <v>61</v>
      </c>
      <c r="AM17" s="212">
        <v>39</v>
      </c>
      <c r="AN17" s="212">
        <v>119</v>
      </c>
      <c r="AO17" s="212">
        <v>59</v>
      </c>
      <c r="AP17" s="212">
        <v>17</v>
      </c>
      <c r="AQ17" s="212">
        <v>6</v>
      </c>
      <c r="AR17" s="212">
        <v>7</v>
      </c>
      <c r="AS17" s="212">
        <v>8</v>
      </c>
      <c r="AT17" s="212">
        <v>5</v>
      </c>
      <c r="AU17" s="212">
        <f t="shared" si="3"/>
        <v>705</v>
      </c>
      <c r="AV17" s="212"/>
      <c r="AW17" s="212">
        <v>6</v>
      </c>
      <c r="AX17" s="212">
        <v>4</v>
      </c>
      <c r="AY17" s="212">
        <v>4</v>
      </c>
      <c r="AZ17" s="212">
        <v>1</v>
      </c>
      <c r="BA17" s="212">
        <v>0</v>
      </c>
      <c r="BB17" s="212">
        <v>0</v>
      </c>
      <c r="BC17" s="212">
        <v>4</v>
      </c>
      <c r="BD17" s="212">
        <v>0</v>
      </c>
      <c r="BE17" s="212">
        <v>0</v>
      </c>
      <c r="BF17" s="212">
        <v>0</v>
      </c>
      <c r="BG17" s="212">
        <v>0</v>
      </c>
      <c r="BH17" s="212">
        <v>0</v>
      </c>
      <c r="BI17" s="212">
        <v>0</v>
      </c>
      <c r="BJ17" s="212">
        <v>0</v>
      </c>
      <c r="BK17" s="212">
        <v>0</v>
      </c>
      <c r="BL17" s="212">
        <v>0</v>
      </c>
      <c r="BM17" s="212">
        <v>0</v>
      </c>
      <c r="BN17" s="212">
        <f t="shared" si="4"/>
        <v>19</v>
      </c>
      <c r="BO17" s="212"/>
      <c r="BP17" s="212">
        <v>38</v>
      </c>
      <c r="BQ17" s="49">
        <v>29</v>
      </c>
      <c r="BR17" s="49">
        <v>13</v>
      </c>
      <c r="BS17" s="49">
        <v>9</v>
      </c>
      <c r="BT17" s="49">
        <v>3</v>
      </c>
      <c r="BU17" s="49">
        <v>17</v>
      </c>
      <c r="BV17" s="49">
        <v>26</v>
      </c>
      <c r="BW17" s="49">
        <v>21</v>
      </c>
      <c r="BX17" s="49">
        <v>7</v>
      </c>
      <c r="BY17" s="49">
        <v>9</v>
      </c>
      <c r="BZ17" s="49">
        <v>21</v>
      </c>
      <c r="CA17" s="49">
        <v>23</v>
      </c>
      <c r="CB17" s="49">
        <v>3</v>
      </c>
      <c r="CC17" s="49">
        <v>4</v>
      </c>
      <c r="CD17" s="49">
        <v>0</v>
      </c>
      <c r="CE17" s="49">
        <v>1</v>
      </c>
      <c r="CF17" s="49">
        <v>1</v>
      </c>
      <c r="CG17" s="212">
        <f t="shared" si="5"/>
        <v>225</v>
      </c>
      <c r="CH17" s="49"/>
      <c r="CI17" s="49">
        <v>48</v>
      </c>
      <c r="CJ17" s="49">
        <v>18</v>
      </c>
      <c r="CK17" s="49">
        <v>16</v>
      </c>
      <c r="CL17" s="49">
        <v>7</v>
      </c>
      <c r="CM17" s="49">
        <v>10</v>
      </c>
      <c r="CN17" s="49">
        <v>18</v>
      </c>
      <c r="CO17" s="49">
        <v>16</v>
      </c>
      <c r="CP17" s="49">
        <v>3</v>
      </c>
      <c r="CQ17" s="49">
        <v>5</v>
      </c>
      <c r="CR17" s="49">
        <v>2</v>
      </c>
      <c r="CS17" s="49">
        <v>3</v>
      </c>
      <c r="CT17" s="49">
        <v>3</v>
      </c>
      <c r="CU17" s="49">
        <v>0</v>
      </c>
      <c r="CV17" s="49">
        <v>0</v>
      </c>
      <c r="CW17" s="49">
        <v>0</v>
      </c>
      <c r="CX17" s="49">
        <v>0</v>
      </c>
      <c r="CY17" s="49">
        <v>0</v>
      </c>
      <c r="CZ17" s="49">
        <f t="shared" si="6"/>
        <v>149</v>
      </c>
      <c r="DA17" s="49"/>
      <c r="DB17" s="212">
        <v>857</v>
      </c>
      <c r="DC17" s="212">
        <v>309</v>
      </c>
      <c r="DD17" s="212">
        <v>124</v>
      </c>
      <c r="DE17" s="212">
        <v>86</v>
      </c>
      <c r="DF17" s="212">
        <v>48</v>
      </c>
      <c r="DG17" s="212">
        <v>121</v>
      </c>
      <c r="DH17" s="212">
        <v>84</v>
      </c>
      <c r="DI17" s="212">
        <v>29</v>
      </c>
      <c r="DJ17" s="212">
        <v>8</v>
      </c>
      <c r="DK17" s="212">
        <v>8</v>
      </c>
      <c r="DL17" s="212">
        <v>11</v>
      </c>
      <c r="DM17" s="212">
        <v>1</v>
      </c>
      <c r="DN17" s="212">
        <v>0</v>
      </c>
      <c r="DO17" s="212">
        <v>0</v>
      </c>
      <c r="DP17" s="212">
        <v>1</v>
      </c>
      <c r="DQ17" s="212">
        <v>0</v>
      </c>
      <c r="DR17" s="212">
        <v>0</v>
      </c>
      <c r="DS17" s="212">
        <f t="shared" si="7"/>
        <v>1687</v>
      </c>
      <c r="DT17" s="49"/>
      <c r="DU17" s="212">
        <v>918</v>
      </c>
      <c r="DV17" s="212">
        <v>352</v>
      </c>
      <c r="DW17" s="212">
        <v>157</v>
      </c>
      <c r="DX17" s="212">
        <v>109</v>
      </c>
      <c r="DY17" s="212">
        <v>64</v>
      </c>
      <c r="DZ17" s="212">
        <v>196</v>
      </c>
      <c r="EA17" s="212">
        <v>175</v>
      </c>
      <c r="EB17" s="212">
        <v>73</v>
      </c>
      <c r="EC17" s="212">
        <v>27</v>
      </c>
      <c r="ED17" s="212">
        <v>21</v>
      </c>
      <c r="EE17" s="212">
        <v>45</v>
      </c>
      <c r="EF17" s="212">
        <v>4</v>
      </c>
      <c r="EG17" s="212">
        <v>1</v>
      </c>
      <c r="EH17" s="212"/>
      <c r="EI17" s="212">
        <v>1</v>
      </c>
      <c r="EJ17" s="212"/>
      <c r="EK17" s="212"/>
      <c r="EL17" s="212">
        <v>2143</v>
      </c>
      <c r="EM17" s="49"/>
      <c r="EN17" s="212">
        <f t="shared" si="8"/>
        <v>61</v>
      </c>
      <c r="EO17" s="212">
        <f t="shared" si="9"/>
        <v>43</v>
      </c>
      <c r="EP17" s="212">
        <f t="shared" si="10"/>
        <v>33</v>
      </c>
      <c r="EQ17" s="212">
        <f t="shared" si="11"/>
        <v>23</v>
      </c>
      <c r="ER17" s="212">
        <f t="shared" si="12"/>
        <v>16</v>
      </c>
      <c r="ES17" s="212">
        <f t="shared" si="13"/>
        <v>75</v>
      </c>
      <c r="ET17" s="212">
        <f t="shared" si="14"/>
        <v>91</v>
      </c>
      <c r="EU17" s="212">
        <f t="shared" si="15"/>
        <v>44</v>
      </c>
      <c r="EV17" s="212">
        <f t="shared" si="16"/>
        <v>19</v>
      </c>
      <c r="EW17" s="212">
        <f t="shared" si="17"/>
        <v>13</v>
      </c>
      <c r="EX17" s="212">
        <f t="shared" si="18"/>
        <v>34</v>
      </c>
      <c r="EY17" s="212">
        <f t="shared" si="19"/>
        <v>3</v>
      </c>
      <c r="EZ17" s="212">
        <f t="shared" si="20"/>
        <v>1</v>
      </c>
      <c r="FA17" s="212">
        <f t="shared" si="21"/>
        <v>0</v>
      </c>
      <c r="FB17" s="212">
        <f t="shared" si="22"/>
        <v>0</v>
      </c>
      <c r="FC17" s="212">
        <f t="shared" si="23"/>
        <v>0</v>
      </c>
      <c r="FD17" s="212">
        <f t="shared" si="24"/>
        <v>0</v>
      </c>
      <c r="FE17" s="363">
        <f t="shared" si="25"/>
        <v>456</v>
      </c>
      <c r="FF17" s="363"/>
      <c r="FG17" s="212">
        <v>6</v>
      </c>
      <c r="FH17" s="212">
        <v>0</v>
      </c>
      <c r="FL17" s="171"/>
      <c r="FM17" s="171"/>
    </row>
    <row r="18" spans="1:169" ht="15" customHeight="1">
      <c r="A18" s="162">
        <v>9</v>
      </c>
      <c r="B18" s="162">
        <v>28</v>
      </c>
      <c r="C18" s="183">
        <v>2</v>
      </c>
      <c r="D18" s="183" t="s">
        <v>885</v>
      </c>
      <c r="E18" s="220">
        <v>1658</v>
      </c>
      <c r="F18" s="220">
        <v>221</v>
      </c>
      <c r="G18" s="221">
        <f t="shared" si="0"/>
        <v>1437</v>
      </c>
      <c r="H18" s="212">
        <v>1621</v>
      </c>
      <c r="I18" s="212">
        <v>2001</v>
      </c>
      <c r="K18" s="212">
        <v>47</v>
      </c>
      <c r="L18" s="212">
        <v>35</v>
      </c>
      <c r="M18" s="212">
        <v>40</v>
      </c>
      <c r="N18" s="212">
        <v>35</v>
      </c>
      <c r="O18" s="212">
        <v>32</v>
      </c>
      <c r="P18" s="212">
        <v>102</v>
      </c>
      <c r="Q18" s="212">
        <v>224</v>
      </c>
      <c r="R18" s="212">
        <v>197</v>
      </c>
      <c r="S18" s="212">
        <v>271</v>
      </c>
      <c r="T18" s="212">
        <v>226</v>
      </c>
      <c r="U18" s="212">
        <v>267</v>
      </c>
      <c r="V18" s="212">
        <v>88</v>
      </c>
      <c r="W18" s="212">
        <v>26</v>
      </c>
      <c r="X18" s="212">
        <v>5</v>
      </c>
      <c r="Y18" s="212">
        <v>8</v>
      </c>
      <c r="Z18" s="212">
        <v>9</v>
      </c>
      <c r="AA18" s="212">
        <v>9</v>
      </c>
      <c r="AB18" s="212">
        <f t="shared" si="2"/>
        <v>1621</v>
      </c>
      <c r="AC18" s="220"/>
      <c r="AD18" s="212">
        <v>6</v>
      </c>
      <c r="AE18" s="212">
        <v>4</v>
      </c>
      <c r="AF18" s="212">
        <v>11</v>
      </c>
      <c r="AG18" s="212">
        <v>9</v>
      </c>
      <c r="AH18" s="212">
        <v>6</v>
      </c>
      <c r="AI18" s="212">
        <v>13</v>
      </c>
      <c r="AJ18" s="212">
        <v>51</v>
      </c>
      <c r="AK18" s="212">
        <v>41</v>
      </c>
      <c r="AL18" s="212">
        <v>99</v>
      </c>
      <c r="AM18" s="212">
        <v>88</v>
      </c>
      <c r="AN18" s="212">
        <v>99</v>
      </c>
      <c r="AO18" s="212">
        <v>27</v>
      </c>
      <c r="AP18" s="212">
        <v>7</v>
      </c>
      <c r="AQ18" s="212">
        <v>3</v>
      </c>
      <c r="AR18" s="212">
        <v>2</v>
      </c>
      <c r="AS18" s="212">
        <v>3</v>
      </c>
      <c r="AT18" s="212">
        <v>7</v>
      </c>
      <c r="AU18" s="212">
        <f t="shared" si="3"/>
        <v>476</v>
      </c>
      <c r="AV18" s="212"/>
      <c r="AW18" s="212">
        <v>0</v>
      </c>
      <c r="AX18" s="212">
        <v>0</v>
      </c>
      <c r="AY18" s="212">
        <v>2</v>
      </c>
      <c r="AZ18" s="212">
        <v>0</v>
      </c>
      <c r="BA18" s="212">
        <v>0</v>
      </c>
      <c r="BB18" s="212">
        <v>1</v>
      </c>
      <c r="BC18" s="212">
        <v>3</v>
      </c>
      <c r="BD18" s="212">
        <v>2</v>
      </c>
      <c r="BE18" s="212">
        <v>0</v>
      </c>
      <c r="BF18" s="212">
        <v>1</v>
      </c>
      <c r="BG18" s="212">
        <v>2</v>
      </c>
      <c r="BH18" s="212">
        <v>1</v>
      </c>
      <c r="BI18" s="212">
        <v>0</v>
      </c>
      <c r="BJ18" s="212">
        <v>0</v>
      </c>
      <c r="BK18" s="212">
        <v>0</v>
      </c>
      <c r="BL18" s="212">
        <v>0</v>
      </c>
      <c r="BM18" s="212">
        <v>0</v>
      </c>
      <c r="BN18" s="212">
        <f t="shared" si="4"/>
        <v>12</v>
      </c>
      <c r="BO18" s="212"/>
      <c r="BP18" s="212">
        <v>9</v>
      </c>
      <c r="BQ18" s="49">
        <v>1</v>
      </c>
      <c r="BR18" s="49">
        <v>6</v>
      </c>
      <c r="BS18" s="49">
        <v>2</v>
      </c>
      <c r="BT18" s="49">
        <v>2</v>
      </c>
      <c r="BU18" s="49">
        <v>10</v>
      </c>
      <c r="BV18" s="49">
        <v>23</v>
      </c>
      <c r="BW18" s="49">
        <v>18</v>
      </c>
      <c r="BX18" s="49">
        <v>37</v>
      </c>
      <c r="BY18" s="49">
        <v>28</v>
      </c>
      <c r="BZ18" s="49">
        <v>43</v>
      </c>
      <c r="CA18" s="49">
        <v>26</v>
      </c>
      <c r="CB18" s="49">
        <v>11</v>
      </c>
      <c r="CC18" s="49">
        <v>2</v>
      </c>
      <c r="CD18" s="49">
        <v>4</v>
      </c>
      <c r="CE18" s="49">
        <v>5</v>
      </c>
      <c r="CF18" s="49">
        <v>2</v>
      </c>
      <c r="CG18" s="212">
        <f t="shared" si="5"/>
        <v>229</v>
      </c>
      <c r="CH18" s="49"/>
      <c r="CI18" s="49">
        <v>2</v>
      </c>
      <c r="CJ18" s="49">
        <v>2</v>
      </c>
      <c r="CK18" s="49">
        <v>3</v>
      </c>
      <c r="CL18" s="49">
        <v>1</v>
      </c>
      <c r="CM18" s="49">
        <v>10</v>
      </c>
      <c r="CN18" s="49">
        <v>17</v>
      </c>
      <c r="CO18" s="49">
        <v>27</v>
      </c>
      <c r="CP18" s="49">
        <v>24</v>
      </c>
      <c r="CQ18" s="49">
        <v>31</v>
      </c>
      <c r="CR18" s="49">
        <v>12</v>
      </c>
      <c r="CS18" s="49">
        <v>27</v>
      </c>
      <c r="CT18" s="49">
        <v>5</v>
      </c>
      <c r="CU18" s="49">
        <v>2</v>
      </c>
      <c r="CV18" s="49">
        <v>0</v>
      </c>
      <c r="CW18" s="49">
        <v>1</v>
      </c>
      <c r="CX18" s="49">
        <v>0</v>
      </c>
      <c r="CY18" s="49">
        <v>0</v>
      </c>
      <c r="CZ18" s="49">
        <f t="shared" si="6"/>
        <v>164</v>
      </c>
      <c r="DA18" s="49"/>
      <c r="DB18" s="212">
        <v>30</v>
      </c>
      <c r="DC18" s="212">
        <v>28</v>
      </c>
      <c r="DD18" s="212">
        <v>18</v>
      </c>
      <c r="DE18" s="212">
        <v>23</v>
      </c>
      <c r="DF18" s="212">
        <v>14</v>
      </c>
      <c r="DG18" s="212">
        <v>61</v>
      </c>
      <c r="DH18" s="212">
        <v>120</v>
      </c>
      <c r="DI18" s="212">
        <v>112</v>
      </c>
      <c r="DJ18" s="212">
        <v>104</v>
      </c>
      <c r="DK18" s="212">
        <v>97</v>
      </c>
      <c r="DL18" s="212">
        <v>96</v>
      </c>
      <c r="DM18" s="212">
        <v>29</v>
      </c>
      <c r="DN18" s="212">
        <v>6</v>
      </c>
      <c r="DO18" s="212">
        <v>0</v>
      </c>
      <c r="DP18" s="212">
        <v>1</v>
      </c>
      <c r="DQ18" s="212">
        <v>1</v>
      </c>
      <c r="DR18" s="212">
        <v>0</v>
      </c>
      <c r="DS18" s="212">
        <f t="shared" si="7"/>
        <v>740</v>
      </c>
      <c r="DT18" s="49"/>
      <c r="DU18" s="212">
        <v>30</v>
      </c>
      <c r="DV18" s="212">
        <v>28</v>
      </c>
      <c r="DW18" s="212">
        <v>18</v>
      </c>
      <c r="DX18" s="212">
        <v>23</v>
      </c>
      <c r="DY18" s="212">
        <v>14</v>
      </c>
      <c r="DZ18" s="212">
        <v>66</v>
      </c>
      <c r="EA18" s="212">
        <v>144</v>
      </c>
      <c r="EB18" s="212">
        <v>138</v>
      </c>
      <c r="EC18" s="212">
        <v>155</v>
      </c>
      <c r="ED18" s="212">
        <v>151</v>
      </c>
      <c r="EE18" s="212">
        <v>200</v>
      </c>
      <c r="EF18" s="212">
        <v>93</v>
      </c>
      <c r="EG18" s="212">
        <v>31</v>
      </c>
      <c r="EH18" s="212">
        <v>10</v>
      </c>
      <c r="EI18" s="212">
        <v>7</v>
      </c>
      <c r="EJ18" s="212">
        <v>9</v>
      </c>
      <c r="EK18" s="212">
        <v>3</v>
      </c>
      <c r="EL18" s="212">
        <v>1120</v>
      </c>
      <c r="EM18" s="49"/>
      <c r="EN18" s="212">
        <f t="shared" si="8"/>
        <v>0</v>
      </c>
      <c r="EO18" s="212">
        <f t="shared" si="9"/>
        <v>0</v>
      </c>
      <c r="EP18" s="212">
        <f t="shared" si="10"/>
        <v>0</v>
      </c>
      <c r="EQ18" s="212">
        <f t="shared" si="11"/>
        <v>0</v>
      </c>
      <c r="ER18" s="212">
        <f t="shared" si="12"/>
        <v>0</v>
      </c>
      <c r="ES18" s="212">
        <f t="shared" si="13"/>
        <v>5</v>
      </c>
      <c r="ET18" s="212">
        <f t="shared" si="14"/>
        <v>24</v>
      </c>
      <c r="EU18" s="212">
        <f t="shared" si="15"/>
        <v>26</v>
      </c>
      <c r="EV18" s="212">
        <f t="shared" si="16"/>
        <v>51</v>
      </c>
      <c r="EW18" s="212">
        <f t="shared" si="17"/>
        <v>54</v>
      </c>
      <c r="EX18" s="212">
        <f t="shared" si="18"/>
        <v>104</v>
      </c>
      <c r="EY18" s="212">
        <f t="shared" si="19"/>
        <v>64</v>
      </c>
      <c r="EZ18" s="212">
        <f t="shared" si="20"/>
        <v>25</v>
      </c>
      <c r="FA18" s="212">
        <f t="shared" si="21"/>
        <v>10</v>
      </c>
      <c r="FB18" s="212">
        <f t="shared" si="22"/>
        <v>6</v>
      </c>
      <c r="FC18" s="212">
        <f t="shared" si="23"/>
        <v>8</v>
      </c>
      <c r="FD18" s="212">
        <f t="shared" si="24"/>
        <v>3</v>
      </c>
      <c r="FE18" s="363">
        <f t="shared" si="25"/>
        <v>380</v>
      </c>
      <c r="FF18" s="363"/>
      <c r="FG18" s="212">
        <v>21</v>
      </c>
      <c r="FH18" s="212">
        <v>16</v>
      </c>
      <c r="FL18" s="171"/>
      <c r="FM18" s="171"/>
    </row>
    <row r="19" spans="1:169" ht="15" customHeight="1">
      <c r="A19" s="162">
        <v>10</v>
      </c>
      <c r="B19" s="162">
        <v>31</v>
      </c>
      <c r="C19" s="183">
        <v>2</v>
      </c>
      <c r="D19" s="183" t="s">
        <v>886</v>
      </c>
      <c r="E19" s="220">
        <v>586</v>
      </c>
      <c r="F19" s="220">
        <v>41</v>
      </c>
      <c r="G19" s="221">
        <f t="shared" si="0"/>
        <v>545</v>
      </c>
      <c r="H19" s="212">
        <v>582</v>
      </c>
      <c r="I19" s="212">
        <v>959</v>
      </c>
      <c r="K19" s="212">
        <v>212</v>
      </c>
      <c r="L19" s="212">
        <v>79</v>
      </c>
      <c r="M19" s="212">
        <v>44</v>
      </c>
      <c r="N19" s="212">
        <v>24</v>
      </c>
      <c r="O19" s="212">
        <v>18</v>
      </c>
      <c r="P19" s="212">
        <v>48</v>
      </c>
      <c r="Q19" s="212">
        <v>30</v>
      </c>
      <c r="R19" s="212">
        <v>13</v>
      </c>
      <c r="S19" s="212">
        <v>6</v>
      </c>
      <c r="T19" s="212">
        <v>11</v>
      </c>
      <c r="U19" s="212">
        <v>15</v>
      </c>
      <c r="V19" s="212">
        <v>6</v>
      </c>
      <c r="W19" s="212">
        <v>2</v>
      </c>
      <c r="X19" s="212">
        <v>3</v>
      </c>
      <c r="Y19" s="212">
        <v>4</v>
      </c>
      <c r="Z19" s="212">
        <v>8</v>
      </c>
      <c r="AA19" s="212">
        <v>59</v>
      </c>
      <c r="AB19" s="212">
        <f t="shared" si="2"/>
        <v>582</v>
      </c>
      <c r="AC19" s="220"/>
      <c r="AD19" s="212">
        <v>5</v>
      </c>
      <c r="AE19" s="212">
        <v>0</v>
      </c>
      <c r="AF19" s="212">
        <v>1</v>
      </c>
      <c r="AG19" s="212">
        <v>2</v>
      </c>
      <c r="AH19" s="212">
        <v>1</v>
      </c>
      <c r="AI19" s="212">
        <v>3</v>
      </c>
      <c r="AJ19" s="212">
        <v>3</v>
      </c>
      <c r="AK19" s="212">
        <v>5</v>
      </c>
      <c r="AL19" s="212">
        <v>4</v>
      </c>
      <c r="AM19" s="212">
        <v>5</v>
      </c>
      <c r="AN19" s="212">
        <v>4</v>
      </c>
      <c r="AO19" s="212">
        <v>3</v>
      </c>
      <c r="AP19" s="212">
        <v>0</v>
      </c>
      <c r="AQ19" s="212">
        <v>2</v>
      </c>
      <c r="AR19" s="212">
        <v>3</v>
      </c>
      <c r="AS19" s="212">
        <v>6</v>
      </c>
      <c r="AT19" s="212">
        <v>52</v>
      </c>
      <c r="AU19" s="212">
        <f t="shared" si="3"/>
        <v>99</v>
      </c>
      <c r="AV19" s="212"/>
      <c r="AW19" s="212">
        <v>5</v>
      </c>
      <c r="AX19" s="212">
        <v>1</v>
      </c>
      <c r="AY19" s="212">
        <v>0</v>
      </c>
      <c r="AZ19" s="212">
        <v>0</v>
      </c>
      <c r="BA19" s="212">
        <v>0</v>
      </c>
      <c r="BB19" s="212">
        <v>0</v>
      </c>
      <c r="BC19" s="212">
        <v>0</v>
      </c>
      <c r="BD19" s="212">
        <v>0</v>
      </c>
      <c r="BE19" s="212">
        <v>0</v>
      </c>
      <c r="BF19" s="212">
        <v>0</v>
      </c>
      <c r="BG19" s="212">
        <v>0</v>
      </c>
      <c r="BH19" s="212">
        <v>0</v>
      </c>
      <c r="BI19" s="212">
        <v>0</v>
      </c>
      <c r="BJ19" s="212">
        <v>0</v>
      </c>
      <c r="BK19" s="212">
        <v>0</v>
      </c>
      <c r="BL19" s="212">
        <v>0</v>
      </c>
      <c r="BM19" s="212">
        <v>0</v>
      </c>
      <c r="BN19" s="212">
        <f t="shared" si="4"/>
        <v>6</v>
      </c>
      <c r="BO19" s="212"/>
      <c r="BP19" s="212">
        <v>15</v>
      </c>
      <c r="BQ19" s="49">
        <v>3</v>
      </c>
      <c r="BR19" s="49">
        <v>6</v>
      </c>
      <c r="BS19" s="49">
        <v>3</v>
      </c>
      <c r="BT19" s="49">
        <v>3</v>
      </c>
      <c r="BU19" s="49">
        <v>11</v>
      </c>
      <c r="BV19" s="49">
        <v>9</v>
      </c>
      <c r="BW19" s="49">
        <v>2</v>
      </c>
      <c r="BX19" s="49">
        <v>1</v>
      </c>
      <c r="BY19" s="49">
        <v>4</v>
      </c>
      <c r="BZ19" s="49">
        <v>7</v>
      </c>
      <c r="CA19" s="49">
        <v>2</v>
      </c>
      <c r="CB19" s="49">
        <v>1</v>
      </c>
      <c r="CC19" s="49">
        <v>1</v>
      </c>
      <c r="CD19" s="49">
        <v>1</v>
      </c>
      <c r="CE19" s="49">
        <v>1</v>
      </c>
      <c r="CF19" s="49">
        <v>7</v>
      </c>
      <c r="CG19" s="212">
        <f t="shared" si="5"/>
        <v>77</v>
      </c>
      <c r="CH19" s="49"/>
      <c r="CI19" s="49">
        <v>16</v>
      </c>
      <c r="CJ19" s="49">
        <v>5</v>
      </c>
      <c r="CK19" s="49">
        <v>5</v>
      </c>
      <c r="CL19" s="49">
        <v>0</v>
      </c>
      <c r="CM19" s="49">
        <v>2</v>
      </c>
      <c r="CN19" s="49">
        <v>2</v>
      </c>
      <c r="CO19" s="49">
        <v>4</v>
      </c>
      <c r="CP19" s="49">
        <v>3</v>
      </c>
      <c r="CQ19" s="49">
        <v>1</v>
      </c>
      <c r="CR19" s="49">
        <v>2</v>
      </c>
      <c r="CS19" s="49">
        <v>2</v>
      </c>
      <c r="CT19" s="49">
        <v>0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f t="shared" si="6"/>
        <v>42</v>
      </c>
      <c r="DA19" s="49"/>
      <c r="DB19" s="212">
        <v>171</v>
      </c>
      <c r="DC19" s="212">
        <v>70</v>
      </c>
      <c r="DD19" s="212">
        <v>32</v>
      </c>
      <c r="DE19" s="212">
        <v>19</v>
      </c>
      <c r="DF19" s="212">
        <v>12</v>
      </c>
      <c r="DG19" s="212">
        <v>32</v>
      </c>
      <c r="DH19" s="212">
        <v>14</v>
      </c>
      <c r="DI19" s="212">
        <v>3</v>
      </c>
      <c r="DJ19" s="212">
        <v>0</v>
      </c>
      <c r="DK19" s="212">
        <v>0</v>
      </c>
      <c r="DL19" s="212">
        <v>2</v>
      </c>
      <c r="DM19" s="212">
        <v>1</v>
      </c>
      <c r="DN19" s="212">
        <v>1</v>
      </c>
      <c r="DO19" s="212">
        <v>0</v>
      </c>
      <c r="DP19" s="212">
        <v>0</v>
      </c>
      <c r="DQ19" s="212">
        <v>1</v>
      </c>
      <c r="DR19" s="212">
        <v>0</v>
      </c>
      <c r="DS19" s="212">
        <f t="shared" si="7"/>
        <v>358</v>
      </c>
      <c r="DT19" s="49"/>
      <c r="DU19" s="212">
        <v>186</v>
      </c>
      <c r="DV19" s="212">
        <v>100</v>
      </c>
      <c r="DW19" s="212">
        <v>52</v>
      </c>
      <c r="DX19" s="212">
        <v>39</v>
      </c>
      <c r="DY19" s="212">
        <v>32</v>
      </c>
      <c r="DZ19" s="212">
        <v>134</v>
      </c>
      <c r="EA19" s="212">
        <v>105</v>
      </c>
      <c r="EB19" s="212">
        <v>38</v>
      </c>
      <c r="EC19" s="212">
        <v>7</v>
      </c>
      <c r="ED19" s="212">
        <v>6</v>
      </c>
      <c r="EE19" s="212">
        <v>17</v>
      </c>
      <c r="EF19" s="212">
        <v>6</v>
      </c>
      <c r="EG19" s="212">
        <v>6</v>
      </c>
      <c r="EH19" s="212">
        <v>1</v>
      </c>
      <c r="EI19" s="212">
        <v>3</v>
      </c>
      <c r="EJ19" s="212">
        <v>2</v>
      </c>
      <c r="EK19" s="212">
        <v>1</v>
      </c>
      <c r="EL19" s="212">
        <v>735</v>
      </c>
      <c r="EM19" s="49"/>
      <c r="EN19" s="212">
        <f t="shared" si="8"/>
        <v>15</v>
      </c>
      <c r="EO19" s="212">
        <f t="shared" si="9"/>
        <v>30</v>
      </c>
      <c r="EP19" s="212">
        <f t="shared" si="10"/>
        <v>20</v>
      </c>
      <c r="EQ19" s="212">
        <f t="shared" si="11"/>
        <v>20</v>
      </c>
      <c r="ER19" s="212">
        <f t="shared" si="12"/>
        <v>20</v>
      </c>
      <c r="ES19" s="212">
        <f t="shared" si="13"/>
        <v>102</v>
      </c>
      <c r="ET19" s="212">
        <f t="shared" si="14"/>
        <v>91</v>
      </c>
      <c r="EU19" s="212">
        <f t="shared" si="15"/>
        <v>35</v>
      </c>
      <c r="EV19" s="212">
        <f t="shared" si="16"/>
        <v>7</v>
      </c>
      <c r="EW19" s="212">
        <f t="shared" si="17"/>
        <v>6</v>
      </c>
      <c r="EX19" s="212">
        <f t="shared" si="18"/>
        <v>15</v>
      </c>
      <c r="EY19" s="212">
        <f t="shared" si="19"/>
        <v>5</v>
      </c>
      <c r="EZ19" s="212">
        <f t="shared" si="20"/>
        <v>5</v>
      </c>
      <c r="FA19" s="212">
        <f t="shared" si="21"/>
        <v>1</v>
      </c>
      <c r="FB19" s="212">
        <f t="shared" si="22"/>
        <v>3</v>
      </c>
      <c r="FC19" s="212">
        <f t="shared" si="23"/>
        <v>1</v>
      </c>
      <c r="FD19" s="212">
        <f t="shared" si="24"/>
        <v>1</v>
      </c>
      <c r="FE19" s="363">
        <f t="shared" si="25"/>
        <v>377</v>
      </c>
      <c r="FF19" s="363"/>
      <c r="FG19" s="212">
        <v>2</v>
      </c>
      <c r="FH19" s="212">
        <v>2</v>
      </c>
      <c r="FL19" s="171"/>
      <c r="FM19" s="171"/>
    </row>
    <row r="20" spans="1:169" ht="15" customHeight="1">
      <c r="A20" s="162">
        <v>11</v>
      </c>
      <c r="B20" s="162">
        <v>36</v>
      </c>
      <c r="C20" s="183">
        <v>2</v>
      </c>
      <c r="D20" s="183" t="s">
        <v>887</v>
      </c>
      <c r="E20" s="220">
        <v>5257</v>
      </c>
      <c r="F20" s="220">
        <v>1050</v>
      </c>
      <c r="G20" s="221">
        <f t="shared" si="0"/>
        <v>4207</v>
      </c>
      <c r="H20" s="212">
        <v>5160</v>
      </c>
      <c r="I20" s="212">
        <v>5644</v>
      </c>
      <c r="K20" s="212">
        <v>757</v>
      </c>
      <c r="L20" s="212">
        <v>608</v>
      </c>
      <c r="M20" s="212">
        <v>433</v>
      </c>
      <c r="N20" s="212">
        <v>285</v>
      </c>
      <c r="O20" s="212">
        <v>278</v>
      </c>
      <c r="P20" s="212">
        <v>735</v>
      </c>
      <c r="Q20" s="212">
        <v>513</v>
      </c>
      <c r="R20" s="212">
        <v>273</v>
      </c>
      <c r="S20" s="212">
        <v>164</v>
      </c>
      <c r="T20" s="212">
        <v>133</v>
      </c>
      <c r="U20" s="212">
        <v>348</v>
      </c>
      <c r="V20" s="212">
        <v>281</v>
      </c>
      <c r="W20" s="212">
        <v>107</v>
      </c>
      <c r="X20" s="212">
        <v>69</v>
      </c>
      <c r="Y20" s="212">
        <v>48</v>
      </c>
      <c r="Z20" s="212">
        <v>79</v>
      </c>
      <c r="AA20" s="212">
        <v>49</v>
      </c>
      <c r="AB20" s="212">
        <f t="shared" si="2"/>
        <v>5160</v>
      </c>
      <c r="AC20" s="220"/>
      <c r="AD20" s="212">
        <v>40</v>
      </c>
      <c r="AE20" s="212">
        <v>32</v>
      </c>
      <c r="AF20" s="212">
        <v>21</v>
      </c>
      <c r="AG20" s="212">
        <v>21</v>
      </c>
      <c r="AH20" s="212">
        <v>16</v>
      </c>
      <c r="AI20" s="212">
        <v>184</v>
      </c>
      <c r="AJ20" s="212">
        <v>69</v>
      </c>
      <c r="AK20" s="212">
        <v>31</v>
      </c>
      <c r="AL20" s="212">
        <v>36</v>
      </c>
      <c r="AM20" s="212">
        <v>39</v>
      </c>
      <c r="AN20" s="212">
        <v>101</v>
      </c>
      <c r="AO20" s="212">
        <v>101</v>
      </c>
      <c r="AP20" s="212">
        <v>38</v>
      </c>
      <c r="AQ20" s="212">
        <v>29</v>
      </c>
      <c r="AR20" s="212">
        <v>13</v>
      </c>
      <c r="AS20" s="212">
        <v>21</v>
      </c>
      <c r="AT20" s="212">
        <v>18</v>
      </c>
      <c r="AU20" s="212">
        <f t="shared" si="3"/>
        <v>810</v>
      </c>
      <c r="AV20" s="212"/>
      <c r="AW20" s="212">
        <v>7</v>
      </c>
      <c r="AX20" s="212">
        <v>1</v>
      </c>
      <c r="AY20" s="212">
        <v>0</v>
      </c>
      <c r="AZ20" s="212">
        <v>2</v>
      </c>
      <c r="BA20" s="212">
        <v>3</v>
      </c>
      <c r="BB20" s="212">
        <v>3</v>
      </c>
      <c r="BC20" s="212">
        <v>3</v>
      </c>
      <c r="BD20" s="212">
        <v>2</v>
      </c>
      <c r="BE20" s="212">
        <v>1</v>
      </c>
      <c r="BF20" s="212">
        <v>1</v>
      </c>
      <c r="BG20" s="212">
        <v>0</v>
      </c>
      <c r="BH20" s="212">
        <v>3</v>
      </c>
      <c r="BI20" s="212">
        <v>0</v>
      </c>
      <c r="BJ20" s="212">
        <v>0</v>
      </c>
      <c r="BK20" s="212">
        <v>0</v>
      </c>
      <c r="BL20" s="212">
        <v>0</v>
      </c>
      <c r="BM20" s="212">
        <v>0</v>
      </c>
      <c r="BN20" s="212">
        <f t="shared" si="4"/>
        <v>26</v>
      </c>
      <c r="BO20" s="212"/>
      <c r="BP20" s="212">
        <v>58</v>
      </c>
      <c r="BQ20" s="49">
        <v>29</v>
      </c>
      <c r="BR20" s="49">
        <v>28</v>
      </c>
      <c r="BS20" s="49">
        <v>14</v>
      </c>
      <c r="BT20" s="49">
        <v>12</v>
      </c>
      <c r="BU20" s="49">
        <v>32</v>
      </c>
      <c r="BV20" s="49">
        <v>44</v>
      </c>
      <c r="BW20" s="49">
        <v>14</v>
      </c>
      <c r="BX20" s="49">
        <v>20</v>
      </c>
      <c r="BY20" s="49">
        <v>16</v>
      </c>
      <c r="BZ20" s="49">
        <v>49</v>
      </c>
      <c r="CA20" s="49">
        <v>57</v>
      </c>
      <c r="CB20" s="49">
        <v>35</v>
      </c>
      <c r="CC20" s="49">
        <v>25</v>
      </c>
      <c r="CD20" s="49">
        <v>26</v>
      </c>
      <c r="CE20" s="49">
        <v>41</v>
      </c>
      <c r="CF20" s="49">
        <v>27</v>
      </c>
      <c r="CG20" s="212">
        <f t="shared" si="5"/>
        <v>527</v>
      </c>
      <c r="CH20" s="49"/>
      <c r="CI20" s="49">
        <v>193</v>
      </c>
      <c r="CJ20" s="49">
        <v>110</v>
      </c>
      <c r="CK20" s="49">
        <v>61</v>
      </c>
      <c r="CL20" s="49">
        <v>46</v>
      </c>
      <c r="CM20" s="49">
        <v>33</v>
      </c>
      <c r="CN20" s="49">
        <v>84</v>
      </c>
      <c r="CO20" s="49">
        <v>74</v>
      </c>
      <c r="CP20" s="49">
        <v>45</v>
      </c>
      <c r="CQ20" s="49">
        <v>19</v>
      </c>
      <c r="CR20" s="49">
        <v>20</v>
      </c>
      <c r="CS20" s="49">
        <v>30</v>
      </c>
      <c r="CT20" s="49">
        <v>23</v>
      </c>
      <c r="CU20" s="49">
        <v>5</v>
      </c>
      <c r="CV20" s="49">
        <v>2</v>
      </c>
      <c r="CW20" s="49">
        <v>1</v>
      </c>
      <c r="CX20" s="49">
        <v>2</v>
      </c>
      <c r="CY20" s="49">
        <v>0</v>
      </c>
      <c r="CZ20" s="49">
        <f t="shared" si="6"/>
        <v>748</v>
      </c>
      <c r="DA20" s="49"/>
      <c r="DB20" s="212">
        <v>459</v>
      </c>
      <c r="DC20" s="212">
        <v>436</v>
      </c>
      <c r="DD20" s="212">
        <v>323</v>
      </c>
      <c r="DE20" s="212">
        <v>202</v>
      </c>
      <c r="DF20" s="212">
        <v>214</v>
      </c>
      <c r="DG20" s="212">
        <v>432</v>
      </c>
      <c r="DH20" s="212">
        <v>323</v>
      </c>
      <c r="DI20" s="212">
        <v>181</v>
      </c>
      <c r="DJ20" s="212">
        <v>88</v>
      </c>
      <c r="DK20" s="212">
        <v>57</v>
      </c>
      <c r="DL20" s="212">
        <v>168</v>
      </c>
      <c r="DM20" s="212">
        <v>97</v>
      </c>
      <c r="DN20" s="212">
        <v>29</v>
      </c>
      <c r="DO20" s="212">
        <v>13</v>
      </c>
      <c r="DP20" s="212">
        <v>8</v>
      </c>
      <c r="DQ20" s="212">
        <v>15</v>
      </c>
      <c r="DR20" s="212">
        <v>4</v>
      </c>
      <c r="DS20" s="212">
        <f t="shared" si="7"/>
        <v>3049</v>
      </c>
      <c r="DT20" s="49"/>
      <c r="DU20" s="212">
        <v>470</v>
      </c>
      <c r="DV20" s="212">
        <v>442</v>
      </c>
      <c r="DW20" s="212">
        <v>329</v>
      </c>
      <c r="DX20" s="212">
        <v>208</v>
      </c>
      <c r="DY20" s="212">
        <v>218</v>
      </c>
      <c r="DZ20" s="212">
        <v>471</v>
      </c>
      <c r="EA20" s="212">
        <v>396</v>
      </c>
      <c r="EB20" s="212">
        <v>219</v>
      </c>
      <c r="EC20" s="212">
        <v>122</v>
      </c>
      <c r="ED20" s="212">
        <v>89</v>
      </c>
      <c r="EE20" s="212">
        <v>287</v>
      </c>
      <c r="EF20" s="212">
        <v>176</v>
      </c>
      <c r="EG20" s="212">
        <v>49</v>
      </c>
      <c r="EH20" s="212">
        <v>23</v>
      </c>
      <c r="EI20" s="212">
        <v>12</v>
      </c>
      <c r="EJ20" s="212">
        <v>17</v>
      </c>
      <c r="EK20" s="212">
        <v>5</v>
      </c>
      <c r="EL20" s="212">
        <v>3533</v>
      </c>
      <c r="EM20" s="49"/>
      <c r="EN20" s="212">
        <f t="shared" si="8"/>
        <v>11</v>
      </c>
      <c r="EO20" s="212">
        <f t="shared" si="9"/>
        <v>6</v>
      </c>
      <c r="EP20" s="212">
        <f t="shared" si="10"/>
        <v>6</v>
      </c>
      <c r="EQ20" s="212">
        <f t="shared" si="11"/>
        <v>6</v>
      </c>
      <c r="ER20" s="212">
        <f t="shared" si="12"/>
        <v>4</v>
      </c>
      <c r="ES20" s="212">
        <f t="shared" si="13"/>
        <v>39</v>
      </c>
      <c r="ET20" s="212">
        <f t="shared" si="14"/>
        <v>73</v>
      </c>
      <c r="EU20" s="212">
        <f t="shared" si="15"/>
        <v>38</v>
      </c>
      <c r="EV20" s="212">
        <f t="shared" si="16"/>
        <v>34</v>
      </c>
      <c r="EW20" s="212">
        <f t="shared" si="17"/>
        <v>32</v>
      </c>
      <c r="EX20" s="212">
        <f t="shared" si="18"/>
        <v>119</v>
      </c>
      <c r="EY20" s="212">
        <f t="shared" si="19"/>
        <v>79</v>
      </c>
      <c r="EZ20" s="212">
        <f t="shared" si="20"/>
        <v>20</v>
      </c>
      <c r="FA20" s="212">
        <f t="shared" si="21"/>
        <v>10</v>
      </c>
      <c r="FB20" s="212">
        <f t="shared" si="22"/>
        <v>4</v>
      </c>
      <c r="FC20" s="212">
        <f t="shared" si="23"/>
        <v>2</v>
      </c>
      <c r="FD20" s="212">
        <f t="shared" si="24"/>
        <v>1</v>
      </c>
      <c r="FE20" s="363">
        <f t="shared" si="25"/>
        <v>484</v>
      </c>
      <c r="FF20" s="363"/>
      <c r="FG20" s="212">
        <v>94</v>
      </c>
      <c r="FH20" s="212">
        <v>3</v>
      </c>
      <c r="FL20" s="171"/>
      <c r="FM20" s="171"/>
    </row>
    <row r="21" spans="1:169" ht="15" customHeight="1">
      <c r="A21" s="162">
        <v>12</v>
      </c>
      <c r="B21" s="162">
        <v>45</v>
      </c>
      <c r="C21" s="183">
        <v>2</v>
      </c>
      <c r="D21" s="183" t="s">
        <v>755</v>
      </c>
      <c r="E21" s="220">
        <v>5183</v>
      </c>
      <c r="F21" s="220">
        <v>471</v>
      </c>
      <c r="G21" s="221">
        <f t="shared" si="0"/>
        <v>4712</v>
      </c>
      <c r="H21" s="212">
        <v>5101</v>
      </c>
      <c r="I21" s="212">
        <v>6650</v>
      </c>
      <c r="K21" s="212">
        <v>1331</v>
      </c>
      <c r="L21" s="212">
        <v>856</v>
      </c>
      <c r="M21" s="212">
        <v>494</v>
      </c>
      <c r="N21" s="212">
        <v>269</v>
      </c>
      <c r="O21" s="212">
        <v>203</v>
      </c>
      <c r="P21" s="212">
        <v>536</v>
      </c>
      <c r="Q21" s="212">
        <v>385</v>
      </c>
      <c r="R21" s="212">
        <v>186</v>
      </c>
      <c r="S21" s="212">
        <v>136</v>
      </c>
      <c r="T21" s="212">
        <v>112</v>
      </c>
      <c r="U21" s="212">
        <v>305</v>
      </c>
      <c r="V21" s="212">
        <v>159</v>
      </c>
      <c r="W21" s="212">
        <v>49</v>
      </c>
      <c r="X21" s="212">
        <v>21</v>
      </c>
      <c r="Y21" s="212">
        <v>13</v>
      </c>
      <c r="Z21" s="212">
        <v>25</v>
      </c>
      <c r="AA21" s="212">
        <v>21</v>
      </c>
      <c r="AB21" s="212">
        <f t="shared" si="2"/>
        <v>5101</v>
      </c>
      <c r="AC21" s="220"/>
      <c r="AD21" s="212">
        <v>85</v>
      </c>
      <c r="AE21" s="212">
        <v>61</v>
      </c>
      <c r="AF21" s="212">
        <v>43</v>
      </c>
      <c r="AG21" s="212">
        <v>39</v>
      </c>
      <c r="AH21" s="212">
        <v>32</v>
      </c>
      <c r="AI21" s="212">
        <v>98</v>
      </c>
      <c r="AJ21" s="212">
        <v>99</v>
      </c>
      <c r="AK21" s="212">
        <v>62</v>
      </c>
      <c r="AL21" s="212">
        <v>57</v>
      </c>
      <c r="AM21" s="212">
        <v>55</v>
      </c>
      <c r="AN21" s="212">
        <v>158</v>
      </c>
      <c r="AO21" s="212">
        <v>105</v>
      </c>
      <c r="AP21" s="212">
        <v>34</v>
      </c>
      <c r="AQ21" s="212">
        <v>13</v>
      </c>
      <c r="AR21" s="212">
        <v>9</v>
      </c>
      <c r="AS21" s="212">
        <v>11</v>
      </c>
      <c r="AT21" s="212">
        <v>13</v>
      </c>
      <c r="AU21" s="212">
        <f t="shared" si="3"/>
        <v>974</v>
      </c>
      <c r="AV21" s="212"/>
      <c r="AW21" s="212">
        <v>4</v>
      </c>
      <c r="AX21" s="212">
        <v>2</v>
      </c>
      <c r="AY21" s="212">
        <v>7</v>
      </c>
      <c r="AZ21" s="212">
        <v>1</v>
      </c>
      <c r="BA21" s="212">
        <v>3</v>
      </c>
      <c r="BB21" s="212">
        <v>2</v>
      </c>
      <c r="BC21" s="212">
        <v>2</v>
      </c>
      <c r="BD21" s="212">
        <v>2</v>
      </c>
      <c r="BE21" s="212">
        <v>1</v>
      </c>
      <c r="BF21" s="212">
        <v>0</v>
      </c>
      <c r="BG21" s="212">
        <v>2</v>
      </c>
      <c r="BH21" s="212">
        <v>2</v>
      </c>
      <c r="BI21" s="212">
        <v>0</v>
      </c>
      <c r="BJ21" s="212">
        <v>0</v>
      </c>
      <c r="BK21" s="212">
        <v>0</v>
      </c>
      <c r="BL21" s="212">
        <v>0</v>
      </c>
      <c r="BM21" s="212">
        <v>0</v>
      </c>
      <c r="BN21" s="212">
        <f t="shared" si="4"/>
        <v>28</v>
      </c>
      <c r="BO21" s="212"/>
      <c r="BP21" s="212">
        <v>33</v>
      </c>
      <c r="BQ21" s="49">
        <v>20</v>
      </c>
      <c r="BR21" s="49">
        <v>23</v>
      </c>
      <c r="BS21" s="49">
        <v>8</v>
      </c>
      <c r="BT21" s="49">
        <v>4</v>
      </c>
      <c r="BU21" s="49">
        <v>40</v>
      </c>
      <c r="BV21" s="49">
        <v>51</v>
      </c>
      <c r="BW21" s="49">
        <v>27</v>
      </c>
      <c r="BX21" s="49">
        <v>15</v>
      </c>
      <c r="BY21" s="49">
        <v>17</v>
      </c>
      <c r="BZ21" s="49">
        <v>54</v>
      </c>
      <c r="CA21" s="49">
        <v>30</v>
      </c>
      <c r="CB21" s="49">
        <v>13</v>
      </c>
      <c r="CC21" s="49">
        <v>4</v>
      </c>
      <c r="CD21" s="49">
        <v>4</v>
      </c>
      <c r="CE21" s="49">
        <v>14</v>
      </c>
      <c r="CF21" s="49">
        <v>8</v>
      </c>
      <c r="CG21" s="212">
        <f t="shared" si="5"/>
        <v>365</v>
      </c>
      <c r="CH21" s="49"/>
      <c r="CI21" s="49">
        <v>58</v>
      </c>
      <c r="CJ21" s="49">
        <v>58</v>
      </c>
      <c r="CK21" s="49">
        <v>37</v>
      </c>
      <c r="CL21" s="49">
        <v>16</v>
      </c>
      <c r="CM21" s="49">
        <v>14</v>
      </c>
      <c r="CN21" s="49">
        <v>56</v>
      </c>
      <c r="CO21" s="49">
        <v>34</v>
      </c>
      <c r="CP21" s="49">
        <v>20</v>
      </c>
      <c r="CQ21" s="49">
        <v>16</v>
      </c>
      <c r="CR21" s="49">
        <v>8</v>
      </c>
      <c r="CS21" s="49">
        <v>24</v>
      </c>
      <c r="CT21" s="49">
        <v>5</v>
      </c>
      <c r="CU21" s="49">
        <v>1</v>
      </c>
      <c r="CV21" s="49">
        <v>2</v>
      </c>
      <c r="CW21" s="49">
        <v>0</v>
      </c>
      <c r="CX21" s="49">
        <v>0</v>
      </c>
      <c r="CY21" s="49">
        <v>0</v>
      </c>
      <c r="CZ21" s="49">
        <f t="shared" si="6"/>
        <v>349</v>
      </c>
      <c r="DA21" s="49"/>
      <c r="DB21" s="212">
        <v>1151</v>
      </c>
      <c r="DC21" s="212">
        <v>715</v>
      </c>
      <c r="DD21" s="212">
        <v>384</v>
      </c>
      <c r="DE21" s="212">
        <v>205</v>
      </c>
      <c r="DF21" s="212">
        <v>150</v>
      </c>
      <c r="DG21" s="212">
        <v>340</v>
      </c>
      <c r="DH21" s="212">
        <v>199</v>
      </c>
      <c r="DI21" s="212">
        <v>75</v>
      </c>
      <c r="DJ21" s="212">
        <v>47</v>
      </c>
      <c r="DK21" s="212">
        <v>32</v>
      </c>
      <c r="DL21" s="212">
        <v>67</v>
      </c>
      <c r="DM21" s="212">
        <v>17</v>
      </c>
      <c r="DN21" s="212">
        <v>1</v>
      </c>
      <c r="DO21" s="212">
        <v>2</v>
      </c>
      <c r="DP21" s="212">
        <v>0</v>
      </c>
      <c r="DQ21" s="212">
        <v>0</v>
      </c>
      <c r="DR21" s="212">
        <v>0</v>
      </c>
      <c r="DS21" s="212">
        <f t="shared" si="7"/>
        <v>3385</v>
      </c>
      <c r="DT21" s="49"/>
      <c r="DU21" s="212">
        <v>1161</v>
      </c>
      <c r="DV21" s="212">
        <v>751</v>
      </c>
      <c r="DW21" s="212">
        <v>425</v>
      </c>
      <c r="DX21" s="212">
        <v>224</v>
      </c>
      <c r="DY21" s="212">
        <v>179</v>
      </c>
      <c r="DZ21" s="212">
        <v>466</v>
      </c>
      <c r="EA21" s="212">
        <v>448</v>
      </c>
      <c r="EB21" s="212">
        <v>290</v>
      </c>
      <c r="EC21" s="212">
        <v>201</v>
      </c>
      <c r="ED21" s="212">
        <v>152</v>
      </c>
      <c r="EE21" s="212">
        <v>403</v>
      </c>
      <c r="EF21" s="212">
        <v>170</v>
      </c>
      <c r="EG21" s="212">
        <v>35</v>
      </c>
      <c r="EH21" s="212">
        <v>12</v>
      </c>
      <c r="EI21" s="212">
        <v>1</v>
      </c>
      <c r="EJ21" s="212">
        <v>7</v>
      </c>
      <c r="EK21" s="212">
        <v>9</v>
      </c>
      <c r="EL21" s="212">
        <v>4934</v>
      </c>
      <c r="EM21" s="49"/>
      <c r="EN21" s="212">
        <f t="shared" si="8"/>
        <v>10</v>
      </c>
      <c r="EO21" s="212">
        <f t="shared" si="9"/>
        <v>36</v>
      </c>
      <c r="EP21" s="212">
        <f t="shared" si="10"/>
        <v>41</v>
      </c>
      <c r="EQ21" s="212">
        <f t="shared" si="11"/>
        <v>19</v>
      </c>
      <c r="ER21" s="212">
        <f t="shared" si="12"/>
        <v>29</v>
      </c>
      <c r="ES21" s="212">
        <f t="shared" si="13"/>
        <v>126</v>
      </c>
      <c r="ET21" s="212">
        <f t="shared" si="14"/>
        <v>249</v>
      </c>
      <c r="EU21" s="212">
        <f t="shared" si="15"/>
        <v>215</v>
      </c>
      <c r="EV21" s="212">
        <f t="shared" si="16"/>
        <v>154</v>
      </c>
      <c r="EW21" s="212">
        <f t="shared" si="17"/>
        <v>120</v>
      </c>
      <c r="EX21" s="212">
        <f t="shared" si="18"/>
        <v>336</v>
      </c>
      <c r="EY21" s="212">
        <f t="shared" si="19"/>
        <v>153</v>
      </c>
      <c r="EZ21" s="212">
        <f t="shared" si="20"/>
        <v>34</v>
      </c>
      <c r="FA21" s="212">
        <f t="shared" si="21"/>
        <v>10</v>
      </c>
      <c r="FB21" s="212">
        <f t="shared" si="22"/>
        <v>1</v>
      </c>
      <c r="FC21" s="212">
        <f t="shared" si="23"/>
        <v>7</v>
      </c>
      <c r="FD21" s="212">
        <f t="shared" si="24"/>
        <v>9</v>
      </c>
      <c r="FE21" s="363">
        <f t="shared" si="25"/>
        <v>1549</v>
      </c>
      <c r="FF21" s="363"/>
      <c r="FG21" s="212">
        <v>79</v>
      </c>
      <c r="FH21" s="212">
        <v>3</v>
      </c>
      <c r="FL21" s="171"/>
      <c r="FM21" s="171"/>
    </row>
    <row r="22" spans="1:169" ht="15" customHeight="1">
      <c r="A22" s="162">
        <v>13</v>
      </c>
      <c r="B22" s="162">
        <v>6</v>
      </c>
      <c r="C22" s="183">
        <v>3</v>
      </c>
      <c r="D22" s="183" t="s">
        <v>250</v>
      </c>
      <c r="E22" s="220">
        <v>9007</v>
      </c>
      <c r="F22" s="220">
        <v>701</v>
      </c>
      <c r="G22" s="221">
        <f t="shared" si="0"/>
        <v>8306</v>
      </c>
      <c r="H22" s="212">
        <v>8958</v>
      </c>
      <c r="I22" s="212">
        <v>10317</v>
      </c>
      <c r="K22" s="212">
        <v>3506</v>
      </c>
      <c r="L22" s="212">
        <v>1611</v>
      </c>
      <c r="M22" s="212">
        <v>748</v>
      </c>
      <c r="N22" s="212">
        <v>494</v>
      </c>
      <c r="O22" s="212">
        <v>298</v>
      </c>
      <c r="P22" s="212">
        <v>828</v>
      </c>
      <c r="Q22" s="212">
        <v>529</v>
      </c>
      <c r="R22" s="212">
        <v>324</v>
      </c>
      <c r="S22" s="212">
        <v>162</v>
      </c>
      <c r="T22" s="212">
        <v>96</v>
      </c>
      <c r="U22" s="212">
        <v>207</v>
      </c>
      <c r="V22" s="212">
        <v>86</v>
      </c>
      <c r="W22" s="212">
        <v>36</v>
      </c>
      <c r="X22" s="212">
        <v>13</v>
      </c>
      <c r="Y22" s="212">
        <v>5</v>
      </c>
      <c r="Z22" s="212">
        <v>5</v>
      </c>
      <c r="AA22" s="212">
        <v>10</v>
      </c>
      <c r="AB22" s="212">
        <f t="shared" si="2"/>
        <v>8958</v>
      </c>
      <c r="AC22" s="220"/>
      <c r="AD22" s="212">
        <v>113</v>
      </c>
      <c r="AE22" s="212">
        <v>72</v>
      </c>
      <c r="AF22" s="212">
        <v>52</v>
      </c>
      <c r="AG22" s="212">
        <v>56</v>
      </c>
      <c r="AH22" s="212">
        <v>35</v>
      </c>
      <c r="AI22" s="212">
        <v>146</v>
      </c>
      <c r="AJ22" s="212">
        <v>126</v>
      </c>
      <c r="AK22" s="212">
        <v>142</v>
      </c>
      <c r="AL22" s="212">
        <v>55</v>
      </c>
      <c r="AM22" s="212">
        <v>39</v>
      </c>
      <c r="AN22" s="212">
        <v>70</v>
      </c>
      <c r="AO22" s="212">
        <v>31</v>
      </c>
      <c r="AP22" s="212">
        <v>11</v>
      </c>
      <c r="AQ22" s="212">
        <v>5</v>
      </c>
      <c r="AR22" s="212">
        <v>2</v>
      </c>
      <c r="AS22" s="212">
        <v>3</v>
      </c>
      <c r="AT22" s="212">
        <v>8</v>
      </c>
      <c r="AU22" s="212">
        <f t="shared" si="3"/>
        <v>966</v>
      </c>
      <c r="AV22" s="212"/>
      <c r="AW22" s="212">
        <v>34</v>
      </c>
      <c r="AX22" s="212">
        <v>11</v>
      </c>
      <c r="AY22" s="212">
        <v>8</v>
      </c>
      <c r="AZ22" s="212">
        <v>2</v>
      </c>
      <c r="BA22" s="212">
        <v>4</v>
      </c>
      <c r="BB22" s="212">
        <v>21</v>
      </c>
      <c r="BC22" s="212">
        <v>5</v>
      </c>
      <c r="BD22" s="212">
        <v>0</v>
      </c>
      <c r="BE22" s="212">
        <v>3</v>
      </c>
      <c r="BF22" s="212">
        <v>2</v>
      </c>
      <c r="BG22" s="212">
        <v>4</v>
      </c>
      <c r="BH22" s="212">
        <v>0</v>
      </c>
      <c r="BI22" s="212">
        <v>0</v>
      </c>
      <c r="BJ22" s="212">
        <v>0</v>
      </c>
      <c r="BK22" s="212">
        <v>0</v>
      </c>
      <c r="BL22" s="212">
        <v>0</v>
      </c>
      <c r="BM22" s="212">
        <v>0</v>
      </c>
      <c r="BN22" s="212">
        <f t="shared" si="4"/>
        <v>94</v>
      </c>
      <c r="BO22" s="212"/>
      <c r="BP22" s="212">
        <v>134</v>
      </c>
      <c r="BQ22" s="49">
        <v>68</v>
      </c>
      <c r="BR22" s="49">
        <v>47</v>
      </c>
      <c r="BS22" s="49">
        <v>49</v>
      </c>
      <c r="BT22" s="49">
        <v>27</v>
      </c>
      <c r="BU22" s="49">
        <v>85</v>
      </c>
      <c r="BV22" s="49">
        <v>111</v>
      </c>
      <c r="BW22" s="49">
        <v>87</v>
      </c>
      <c r="BX22" s="49">
        <v>56</v>
      </c>
      <c r="BY22" s="49">
        <v>38</v>
      </c>
      <c r="BZ22" s="49">
        <v>89</v>
      </c>
      <c r="CA22" s="49">
        <v>39</v>
      </c>
      <c r="CB22" s="49">
        <v>18</v>
      </c>
      <c r="CC22" s="49">
        <v>7</v>
      </c>
      <c r="CD22" s="49">
        <v>3</v>
      </c>
      <c r="CE22" s="49">
        <v>2</v>
      </c>
      <c r="CF22" s="49">
        <v>2</v>
      </c>
      <c r="CG22" s="212">
        <f t="shared" si="5"/>
        <v>862</v>
      </c>
      <c r="CH22" s="49"/>
      <c r="CI22" s="49">
        <v>421</v>
      </c>
      <c r="CJ22" s="49">
        <v>210</v>
      </c>
      <c r="CK22" s="49">
        <v>110</v>
      </c>
      <c r="CL22" s="49">
        <v>75</v>
      </c>
      <c r="CM22" s="49">
        <v>47</v>
      </c>
      <c r="CN22" s="49">
        <v>107</v>
      </c>
      <c r="CO22" s="49">
        <v>68</v>
      </c>
      <c r="CP22" s="49">
        <v>25</v>
      </c>
      <c r="CQ22" s="49">
        <v>11</v>
      </c>
      <c r="CR22" s="49">
        <v>5</v>
      </c>
      <c r="CS22" s="49">
        <v>9</v>
      </c>
      <c r="CT22" s="49">
        <v>3</v>
      </c>
      <c r="CU22" s="49">
        <v>2</v>
      </c>
      <c r="CV22" s="49">
        <v>0</v>
      </c>
      <c r="CW22" s="49">
        <v>0</v>
      </c>
      <c r="CX22" s="49">
        <v>0</v>
      </c>
      <c r="CY22" s="49">
        <v>0</v>
      </c>
      <c r="CZ22" s="49">
        <f t="shared" si="6"/>
        <v>1093</v>
      </c>
      <c r="DA22" s="49"/>
      <c r="DB22" s="212">
        <v>2804</v>
      </c>
      <c r="DC22" s="212">
        <v>1250</v>
      </c>
      <c r="DD22" s="212">
        <v>531</v>
      </c>
      <c r="DE22" s="212">
        <v>312</v>
      </c>
      <c r="DF22" s="212">
        <v>185</v>
      </c>
      <c r="DG22" s="212">
        <v>469</v>
      </c>
      <c r="DH22" s="212">
        <v>219</v>
      </c>
      <c r="DI22" s="212">
        <v>70</v>
      </c>
      <c r="DJ22" s="212">
        <v>37</v>
      </c>
      <c r="DK22" s="212">
        <v>12</v>
      </c>
      <c r="DL22" s="212">
        <v>35</v>
      </c>
      <c r="DM22" s="212">
        <v>13</v>
      </c>
      <c r="DN22" s="212">
        <v>5</v>
      </c>
      <c r="DO22" s="212">
        <v>1</v>
      </c>
      <c r="DP22" s="212">
        <v>0</v>
      </c>
      <c r="DQ22" s="212">
        <v>0</v>
      </c>
      <c r="DR22" s="212">
        <v>0</v>
      </c>
      <c r="DS22" s="212">
        <f t="shared" si="7"/>
        <v>5943</v>
      </c>
      <c r="DT22" s="49"/>
      <c r="DU22" s="212">
        <v>3083</v>
      </c>
      <c r="DV22" s="212">
        <v>1485</v>
      </c>
      <c r="DW22" s="212">
        <v>693</v>
      </c>
      <c r="DX22" s="212">
        <v>447</v>
      </c>
      <c r="DY22" s="212">
        <v>284</v>
      </c>
      <c r="DZ22" s="212">
        <v>689</v>
      </c>
      <c r="EA22" s="212">
        <v>344</v>
      </c>
      <c r="EB22" s="212">
        <v>110</v>
      </c>
      <c r="EC22" s="212">
        <v>57</v>
      </c>
      <c r="ED22" s="212">
        <v>27</v>
      </c>
      <c r="EE22" s="212">
        <v>53</v>
      </c>
      <c r="EF22" s="212">
        <v>21</v>
      </c>
      <c r="EG22" s="212">
        <v>6</v>
      </c>
      <c r="EH22" s="212">
        <v>1</v>
      </c>
      <c r="EI22" s="212"/>
      <c r="EJ22" s="212">
        <v>2</v>
      </c>
      <c r="EK22" s="212"/>
      <c r="EL22" s="212">
        <v>7302</v>
      </c>
      <c r="EM22" s="49"/>
      <c r="EN22" s="212">
        <f t="shared" si="8"/>
        <v>279</v>
      </c>
      <c r="EO22" s="212">
        <f t="shared" si="9"/>
        <v>235</v>
      </c>
      <c r="EP22" s="212">
        <f t="shared" si="10"/>
        <v>162</v>
      </c>
      <c r="EQ22" s="212">
        <f t="shared" si="11"/>
        <v>135</v>
      </c>
      <c r="ER22" s="212">
        <f t="shared" si="12"/>
        <v>99</v>
      </c>
      <c r="ES22" s="212">
        <f t="shared" si="13"/>
        <v>220</v>
      </c>
      <c r="ET22" s="212">
        <f t="shared" si="14"/>
        <v>125</v>
      </c>
      <c r="EU22" s="212">
        <f t="shared" si="15"/>
        <v>40</v>
      </c>
      <c r="EV22" s="212">
        <f t="shared" si="16"/>
        <v>20</v>
      </c>
      <c r="EW22" s="212">
        <f t="shared" si="17"/>
        <v>15</v>
      </c>
      <c r="EX22" s="212">
        <f t="shared" si="18"/>
        <v>18</v>
      </c>
      <c r="EY22" s="212">
        <f t="shared" si="19"/>
        <v>8</v>
      </c>
      <c r="EZ22" s="212">
        <f t="shared" si="20"/>
        <v>1</v>
      </c>
      <c r="FA22" s="212">
        <f t="shared" si="21"/>
        <v>0</v>
      </c>
      <c r="FB22" s="212">
        <f t="shared" si="22"/>
        <v>0</v>
      </c>
      <c r="FC22" s="212">
        <f t="shared" si="23"/>
        <v>2</v>
      </c>
      <c r="FD22" s="212">
        <f t="shared" si="24"/>
        <v>0</v>
      </c>
      <c r="FE22" s="363">
        <f t="shared" si="25"/>
        <v>1359</v>
      </c>
      <c r="FF22" s="363"/>
      <c r="FG22" s="212">
        <v>42</v>
      </c>
      <c r="FH22" s="212">
        <v>7</v>
      </c>
      <c r="FL22" s="171"/>
      <c r="FM22" s="171"/>
    </row>
    <row r="23" spans="1:169" ht="15" customHeight="1">
      <c r="A23" s="162">
        <v>14</v>
      </c>
      <c r="B23" s="162">
        <v>15</v>
      </c>
      <c r="C23" s="183">
        <v>3</v>
      </c>
      <c r="D23" s="183" t="s">
        <v>550</v>
      </c>
      <c r="E23" s="220">
        <v>9800</v>
      </c>
      <c r="F23" s="220">
        <v>845</v>
      </c>
      <c r="G23" s="221">
        <f t="shared" si="0"/>
        <v>8955</v>
      </c>
      <c r="H23" s="212">
        <v>9769</v>
      </c>
      <c r="I23" s="212">
        <v>11299</v>
      </c>
      <c r="K23" s="212">
        <v>4358</v>
      </c>
      <c r="L23" s="212">
        <v>1468</v>
      </c>
      <c r="M23" s="212">
        <v>725</v>
      </c>
      <c r="N23" s="212">
        <v>460</v>
      </c>
      <c r="O23" s="212">
        <v>374</v>
      </c>
      <c r="P23" s="212">
        <v>818</v>
      </c>
      <c r="Q23" s="212">
        <v>611</v>
      </c>
      <c r="R23" s="212">
        <v>331</v>
      </c>
      <c r="S23" s="212">
        <v>160</v>
      </c>
      <c r="T23" s="212">
        <v>111</v>
      </c>
      <c r="U23" s="212">
        <v>197</v>
      </c>
      <c r="V23" s="212">
        <v>101</v>
      </c>
      <c r="W23" s="212">
        <v>29</v>
      </c>
      <c r="X23" s="212">
        <v>12</v>
      </c>
      <c r="Y23" s="212">
        <v>7</v>
      </c>
      <c r="Z23" s="212">
        <v>5</v>
      </c>
      <c r="AA23" s="212">
        <v>2</v>
      </c>
      <c r="AB23" s="212">
        <f t="shared" si="2"/>
        <v>9769</v>
      </c>
      <c r="AC23" s="220"/>
      <c r="AD23" s="212">
        <v>103</v>
      </c>
      <c r="AE23" s="212">
        <v>74</v>
      </c>
      <c r="AF23" s="212">
        <v>55</v>
      </c>
      <c r="AG23" s="212">
        <v>40</v>
      </c>
      <c r="AH23" s="212">
        <v>40</v>
      </c>
      <c r="AI23" s="212">
        <v>113</v>
      </c>
      <c r="AJ23" s="212">
        <v>152</v>
      </c>
      <c r="AK23" s="212">
        <v>147</v>
      </c>
      <c r="AL23" s="212">
        <v>86</v>
      </c>
      <c r="AM23" s="212">
        <v>45</v>
      </c>
      <c r="AN23" s="212">
        <v>104</v>
      </c>
      <c r="AO23" s="212">
        <v>63</v>
      </c>
      <c r="AP23" s="212">
        <v>15</v>
      </c>
      <c r="AQ23" s="212">
        <v>9</v>
      </c>
      <c r="AR23" s="212">
        <v>5</v>
      </c>
      <c r="AS23" s="212">
        <v>3</v>
      </c>
      <c r="AT23" s="212">
        <v>2</v>
      </c>
      <c r="AU23" s="212">
        <f t="shared" si="3"/>
        <v>1056</v>
      </c>
      <c r="AV23" s="212"/>
      <c r="AW23" s="212">
        <v>18</v>
      </c>
      <c r="AX23" s="212">
        <v>7</v>
      </c>
      <c r="AY23" s="212">
        <v>4</v>
      </c>
      <c r="AZ23" s="212">
        <v>0</v>
      </c>
      <c r="BA23" s="212">
        <v>2</v>
      </c>
      <c r="BB23" s="212">
        <v>8</v>
      </c>
      <c r="BC23" s="212">
        <v>4</v>
      </c>
      <c r="BD23" s="212">
        <v>0</v>
      </c>
      <c r="BE23" s="212">
        <v>1</v>
      </c>
      <c r="BF23" s="212">
        <v>0</v>
      </c>
      <c r="BG23" s="212">
        <v>0</v>
      </c>
      <c r="BH23" s="212">
        <v>0</v>
      </c>
      <c r="BI23" s="212">
        <v>0</v>
      </c>
      <c r="BJ23" s="212">
        <v>0</v>
      </c>
      <c r="BK23" s="212">
        <v>0</v>
      </c>
      <c r="BL23" s="212">
        <v>0</v>
      </c>
      <c r="BM23" s="212">
        <v>0</v>
      </c>
      <c r="BN23" s="212">
        <f t="shared" si="4"/>
        <v>44</v>
      </c>
      <c r="BO23" s="212"/>
      <c r="BP23" s="212">
        <v>43</v>
      </c>
      <c r="BQ23" s="49">
        <v>29</v>
      </c>
      <c r="BR23" s="49">
        <v>21</v>
      </c>
      <c r="BS23" s="49">
        <v>20</v>
      </c>
      <c r="BT23" s="49">
        <v>15</v>
      </c>
      <c r="BU23" s="49">
        <v>56</v>
      </c>
      <c r="BV23" s="49">
        <v>90</v>
      </c>
      <c r="BW23" s="49">
        <v>51</v>
      </c>
      <c r="BX23" s="49">
        <v>33</v>
      </c>
      <c r="BY23" s="49">
        <v>37</v>
      </c>
      <c r="BZ23" s="49">
        <v>45</v>
      </c>
      <c r="CA23" s="49">
        <v>28</v>
      </c>
      <c r="CB23" s="49">
        <v>12</v>
      </c>
      <c r="CC23" s="49">
        <v>3</v>
      </c>
      <c r="CD23" s="49">
        <v>1</v>
      </c>
      <c r="CE23" s="49">
        <v>2</v>
      </c>
      <c r="CF23" s="49">
        <v>0</v>
      </c>
      <c r="CG23" s="212">
        <f t="shared" si="5"/>
        <v>486</v>
      </c>
      <c r="CH23" s="49"/>
      <c r="CI23" s="49">
        <v>453</v>
      </c>
      <c r="CJ23" s="49">
        <v>184</v>
      </c>
      <c r="CK23" s="49">
        <v>103</v>
      </c>
      <c r="CL23" s="49">
        <v>58</v>
      </c>
      <c r="CM23" s="49">
        <v>61</v>
      </c>
      <c r="CN23" s="49">
        <v>144</v>
      </c>
      <c r="CO23" s="49">
        <v>109</v>
      </c>
      <c r="CP23" s="49">
        <v>40</v>
      </c>
      <c r="CQ23" s="49">
        <v>15</v>
      </c>
      <c r="CR23" s="49">
        <v>12</v>
      </c>
      <c r="CS23" s="49">
        <v>17</v>
      </c>
      <c r="CT23" s="49">
        <v>4</v>
      </c>
      <c r="CU23" s="49">
        <v>1</v>
      </c>
      <c r="CV23" s="49">
        <v>0</v>
      </c>
      <c r="CW23" s="49">
        <v>1</v>
      </c>
      <c r="CX23" s="49">
        <v>0</v>
      </c>
      <c r="CY23" s="49">
        <v>0</v>
      </c>
      <c r="CZ23" s="49">
        <f t="shared" si="6"/>
        <v>1202</v>
      </c>
      <c r="DA23" s="49"/>
      <c r="DB23" s="212">
        <v>3741</v>
      </c>
      <c r="DC23" s="212">
        <v>1174</v>
      </c>
      <c r="DD23" s="212">
        <v>542</v>
      </c>
      <c r="DE23" s="212">
        <v>342</v>
      </c>
      <c r="DF23" s="212">
        <v>256</v>
      </c>
      <c r="DG23" s="212">
        <v>497</v>
      </c>
      <c r="DH23" s="212">
        <v>256</v>
      </c>
      <c r="DI23" s="212">
        <v>93</v>
      </c>
      <c r="DJ23" s="212">
        <v>25</v>
      </c>
      <c r="DK23" s="212">
        <v>17</v>
      </c>
      <c r="DL23" s="212">
        <v>31</v>
      </c>
      <c r="DM23" s="212">
        <v>6</v>
      </c>
      <c r="DN23" s="212">
        <v>1</v>
      </c>
      <c r="DO23" s="212">
        <v>0</v>
      </c>
      <c r="DP23" s="212">
        <v>0</v>
      </c>
      <c r="DQ23" s="212">
        <v>0</v>
      </c>
      <c r="DR23" s="212">
        <v>0</v>
      </c>
      <c r="DS23" s="212">
        <f t="shared" si="7"/>
        <v>6981</v>
      </c>
      <c r="DT23" s="49"/>
      <c r="DU23" s="212">
        <v>4072</v>
      </c>
      <c r="DV23" s="212">
        <v>1384</v>
      </c>
      <c r="DW23" s="212">
        <v>699</v>
      </c>
      <c r="DX23" s="212">
        <v>471</v>
      </c>
      <c r="DY23" s="212">
        <v>344</v>
      </c>
      <c r="DZ23" s="212">
        <v>771</v>
      </c>
      <c r="EA23" s="212">
        <v>472</v>
      </c>
      <c r="EB23" s="212">
        <v>145</v>
      </c>
      <c r="EC23" s="212">
        <v>56</v>
      </c>
      <c r="ED23" s="212">
        <v>38</v>
      </c>
      <c r="EE23" s="212">
        <v>50</v>
      </c>
      <c r="EF23" s="212">
        <v>8</v>
      </c>
      <c r="EG23" s="212">
        <v>1</v>
      </c>
      <c r="EH23" s="212"/>
      <c r="EI23" s="212"/>
      <c r="EJ23" s="212"/>
      <c r="EK23" s="212"/>
      <c r="EL23" s="212">
        <v>8511</v>
      </c>
      <c r="EM23" s="49"/>
      <c r="EN23" s="212">
        <f t="shared" si="8"/>
        <v>331</v>
      </c>
      <c r="EO23" s="212">
        <f t="shared" si="9"/>
        <v>210</v>
      </c>
      <c r="EP23" s="212">
        <f t="shared" si="10"/>
        <v>157</v>
      </c>
      <c r="EQ23" s="212">
        <f t="shared" si="11"/>
        <v>129</v>
      </c>
      <c r="ER23" s="212">
        <f t="shared" si="12"/>
        <v>88</v>
      </c>
      <c r="ES23" s="212">
        <f t="shared" si="13"/>
        <v>274</v>
      </c>
      <c r="ET23" s="212">
        <f t="shared" si="14"/>
        <v>216</v>
      </c>
      <c r="EU23" s="212">
        <f t="shared" si="15"/>
        <v>52</v>
      </c>
      <c r="EV23" s="212">
        <f t="shared" si="16"/>
        <v>31</v>
      </c>
      <c r="EW23" s="212">
        <f t="shared" si="17"/>
        <v>21</v>
      </c>
      <c r="EX23" s="212">
        <f t="shared" si="18"/>
        <v>19</v>
      </c>
      <c r="EY23" s="212">
        <f t="shared" si="19"/>
        <v>2</v>
      </c>
      <c r="EZ23" s="212">
        <f t="shared" si="20"/>
        <v>0</v>
      </c>
      <c r="FA23" s="212">
        <f t="shared" si="21"/>
        <v>0</v>
      </c>
      <c r="FB23" s="212">
        <f t="shared" si="22"/>
        <v>0</v>
      </c>
      <c r="FC23" s="212">
        <f t="shared" si="23"/>
        <v>0</v>
      </c>
      <c r="FD23" s="212">
        <f t="shared" si="24"/>
        <v>0</v>
      </c>
      <c r="FE23" s="363">
        <f t="shared" si="25"/>
        <v>1530</v>
      </c>
      <c r="FF23" s="363"/>
      <c r="FG23" s="212">
        <v>24</v>
      </c>
      <c r="FH23" s="212">
        <v>7</v>
      </c>
      <c r="FL23" s="171"/>
      <c r="FM23" s="171"/>
    </row>
    <row r="24" spans="1:169" ht="15" customHeight="1">
      <c r="A24" s="162">
        <v>15</v>
      </c>
      <c r="B24" s="162">
        <v>18</v>
      </c>
      <c r="C24" s="183">
        <v>3</v>
      </c>
      <c r="D24" s="183" t="s">
        <v>1007</v>
      </c>
      <c r="E24" s="220">
        <v>18943</v>
      </c>
      <c r="F24" s="220">
        <v>352</v>
      </c>
      <c r="G24" s="221">
        <f t="shared" si="0"/>
        <v>18591</v>
      </c>
      <c r="H24" s="212">
        <v>18325</v>
      </c>
      <c r="I24" s="212">
        <v>22504</v>
      </c>
      <c r="K24" s="212">
        <v>7232</v>
      </c>
      <c r="L24" s="212">
        <v>3432</v>
      </c>
      <c r="M24" s="212">
        <v>1835</v>
      </c>
      <c r="N24" s="212">
        <v>1084</v>
      </c>
      <c r="O24" s="212">
        <v>703</v>
      </c>
      <c r="P24" s="212">
        <v>1646</v>
      </c>
      <c r="Q24" s="212">
        <v>962</v>
      </c>
      <c r="R24" s="212">
        <v>382</v>
      </c>
      <c r="S24" s="212">
        <v>240</v>
      </c>
      <c r="T24" s="212">
        <v>160</v>
      </c>
      <c r="U24" s="212">
        <v>341</v>
      </c>
      <c r="V24" s="212">
        <v>151</v>
      </c>
      <c r="W24" s="212">
        <v>60</v>
      </c>
      <c r="X24" s="212">
        <v>22</v>
      </c>
      <c r="Y24" s="212">
        <v>19</v>
      </c>
      <c r="Z24" s="212">
        <v>30</v>
      </c>
      <c r="AA24" s="212">
        <v>26</v>
      </c>
      <c r="AB24" s="212">
        <f t="shared" si="2"/>
        <v>18325</v>
      </c>
      <c r="AC24" s="220"/>
      <c r="AD24" s="212">
        <v>240</v>
      </c>
      <c r="AE24" s="212">
        <v>202</v>
      </c>
      <c r="AF24" s="212">
        <v>127</v>
      </c>
      <c r="AG24" s="212">
        <v>99</v>
      </c>
      <c r="AH24" s="212">
        <v>63</v>
      </c>
      <c r="AI24" s="212">
        <v>235</v>
      </c>
      <c r="AJ24" s="212">
        <v>201</v>
      </c>
      <c r="AK24" s="212">
        <v>136</v>
      </c>
      <c r="AL24" s="212">
        <v>98</v>
      </c>
      <c r="AM24" s="212">
        <v>72</v>
      </c>
      <c r="AN24" s="212">
        <v>136</v>
      </c>
      <c r="AO24" s="212">
        <v>47</v>
      </c>
      <c r="AP24" s="212">
        <v>20</v>
      </c>
      <c r="AQ24" s="212">
        <v>7</v>
      </c>
      <c r="AR24" s="212">
        <v>6</v>
      </c>
      <c r="AS24" s="212">
        <v>11</v>
      </c>
      <c r="AT24" s="212">
        <v>14</v>
      </c>
      <c r="AU24" s="212">
        <f t="shared" si="3"/>
        <v>1714</v>
      </c>
      <c r="AV24" s="212"/>
      <c r="AW24" s="212">
        <v>37</v>
      </c>
      <c r="AX24" s="212">
        <v>30</v>
      </c>
      <c r="AY24" s="212">
        <v>9</v>
      </c>
      <c r="AZ24" s="212">
        <v>10</v>
      </c>
      <c r="BA24" s="212">
        <v>9</v>
      </c>
      <c r="BB24" s="212">
        <v>13</v>
      </c>
      <c r="BC24" s="212">
        <v>2</v>
      </c>
      <c r="BD24" s="212">
        <v>2</v>
      </c>
      <c r="BE24" s="212">
        <v>0</v>
      </c>
      <c r="BF24" s="212">
        <v>1</v>
      </c>
      <c r="BG24" s="212">
        <v>0</v>
      </c>
      <c r="BH24" s="212">
        <v>0</v>
      </c>
      <c r="BI24" s="212">
        <v>0</v>
      </c>
      <c r="BJ24" s="212">
        <v>0</v>
      </c>
      <c r="BK24" s="212">
        <v>0</v>
      </c>
      <c r="BL24" s="212">
        <v>0</v>
      </c>
      <c r="BM24" s="212">
        <v>0</v>
      </c>
      <c r="BN24" s="212">
        <f t="shared" si="4"/>
        <v>113</v>
      </c>
      <c r="BO24" s="212"/>
      <c r="BP24" s="212">
        <v>117</v>
      </c>
      <c r="BQ24" s="49">
        <v>53</v>
      </c>
      <c r="BR24" s="49">
        <v>54</v>
      </c>
      <c r="BS24" s="49">
        <v>47</v>
      </c>
      <c r="BT24" s="49">
        <v>26</v>
      </c>
      <c r="BU24" s="49">
        <v>87</v>
      </c>
      <c r="BV24" s="49">
        <v>86</v>
      </c>
      <c r="BW24" s="49">
        <v>54</v>
      </c>
      <c r="BX24" s="49">
        <v>39</v>
      </c>
      <c r="BY24" s="49">
        <v>26</v>
      </c>
      <c r="BZ24" s="49">
        <v>89</v>
      </c>
      <c r="CA24" s="49">
        <v>65</v>
      </c>
      <c r="CB24" s="49">
        <v>27</v>
      </c>
      <c r="CC24" s="49">
        <v>13</v>
      </c>
      <c r="CD24" s="49">
        <v>8</v>
      </c>
      <c r="CE24" s="49">
        <v>17</v>
      </c>
      <c r="CF24" s="49">
        <v>11</v>
      </c>
      <c r="CG24" s="212">
        <f t="shared" si="5"/>
        <v>819</v>
      </c>
      <c r="CH24" s="49"/>
      <c r="CI24" s="49">
        <v>565</v>
      </c>
      <c r="CJ24" s="49">
        <v>337</v>
      </c>
      <c r="CK24" s="49">
        <v>169</v>
      </c>
      <c r="CL24" s="49">
        <v>104</v>
      </c>
      <c r="CM24" s="49">
        <v>79</v>
      </c>
      <c r="CN24" s="49">
        <v>197</v>
      </c>
      <c r="CO24" s="49">
        <v>92</v>
      </c>
      <c r="CP24" s="49">
        <v>49</v>
      </c>
      <c r="CQ24" s="49">
        <v>21</v>
      </c>
      <c r="CR24" s="49">
        <v>17</v>
      </c>
      <c r="CS24" s="49">
        <v>39</v>
      </c>
      <c r="CT24" s="49">
        <v>14</v>
      </c>
      <c r="CU24" s="49">
        <v>6</v>
      </c>
      <c r="CV24" s="49">
        <v>1</v>
      </c>
      <c r="CW24" s="49">
        <v>1</v>
      </c>
      <c r="CX24" s="49">
        <v>0</v>
      </c>
      <c r="CY24" s="49">
        <v>1</v>
      </c>
      <c r="CZ24" s="49">
        <f t="shared" si="6"/>
        <v>1692</v>
      </c>
      <c r="DA24" s="49"/>
      <c r="DB24" s="212">
        <v>6273</v>
      </c>
      <c r="DC24" s="212">
        <v>2810</v>
      </c>
      <c r="DD24" s="212">
        <v>1476</v>
      </c>
      <c r="DE24" s="212">
        <v>824</v>
      </c>
      <c r="DF24" s="212">
        <v>526</v>
      </c>
      <c r="DG24" s="212">
        <v>1114</v>
      </c>
      <c r="DH24" s="212">
        <v>581</v>
      </c>
      <c r="DI24" s="212">
        <v>141</v>
      </c>
      <c r="DJ24" s="212">
        <v>82</v>
      </c>
      <c r="DK24" s="212">
        <v>44</v>
      </c>
      <c r="DL24" s="212">
        <v>77</v>
      </c>
      <c r="DM24" s="212">
        <v>25</v>
      </c>
      <c r="DN24" s="212">
        <v>7</v>
      </c>
      <c r="DO24" s="212">
        <v>1</v>
      </c>
      <c r="DP24" s="212">
        <v>4</v>
      </c>
      <c r="DQ24" s="212">
        <v>2</v>
      </c>
      <c r="DR24" s="212">
        <v>0</v>
      </c>
      <c r="DS24" s="212">
        <f t="shared" si="7"/>
        <v>13987</v>
      </c>
      <c r="DT24" s="49"/>
      <c r="DU24" s="212">
        <v>7068</v>
      </c>
      <c r="DV24" s="212">
        <v>3377</v>
      </c>
      <c r="DW24" s="212">
        <v>1945</v>
      </c>
      <c r="DX24" s="212">
        <v>1217</v>
      </c>
      <c r="DY24" s="212">
        <v>784</v>
      </c>
      <c r="DZ24" s="212">
        <v>1971</v>
      </c>
      <c r="EA24" s="212">
        <v>1091</v>
      </c>
      <c r="EB24" s="212">
        <v>310</v>
      </c>
      <c r="EC24" s="212">
        <v>146</v>
      </c>
      <c r="ED24" s="212">
        <v>76</v>
      </c>
      <c r="EE24" s="212">
        <v>121</v>
      </c>
      <c r="EF24" s="212">
        <v>36</v>
      </c>
      <c r="EG24" s="212">
        <v>13</v>
      </c>
      <c r="EH24" s="212">
        <v>4</v>
      </c>
      <c r="EI24" s="212">
        <v>4</v>
      </c>
      <c r="EJ24" s="212">
        <v>2</v>
      </c>
      <c r="EK24" s="212">
        <v>1</v>
      </c>
      <c r="EL24" s="212">
        <v>18166</v>
      </c>
      <c r="EM24" s="49"/>
      <c r="EN24" s="212">
        <f t="shared" si="8"/>
        <v>795</v>
      </c>
      <c r="EO24" s="212">
        <f t="shared" si="9"/>
        <v>567</v>
      </c>
      <c r="EP24" s="212">
        <f t="shared" si="10"/>
        <v>469</v>
      </c>
      <c r="EQ24" s="212">
        <f t="shared" si="11"/>
        <v>393</v>
      </c>
      <c r="ER24" s="212">
        <f t="shared" si="12"/>
        <v>258</v>
      </c>
      <c r="ES24" s="212">
        <f t="shared" si="13"/>
        <v>857</v>
      </c>
      <c r="ET24" s="212">
        <f t="shared" si="14"/>
        <v>510</v>
      </c>
      <c r="EU24" s="212">
        <f t="shared" si="15"/>
        <v>169</v>
      </c>
      <c r="EV24" s="212">
        <f t="shared" si="16"/>
        <v>64</v>
      </c>
      <c r="EW24" s="212">
        <f t="shared" si="17"/>
        <v>32</v>
      </c>
      <c r="EX24" s="212">
        <f t="shared" si="18"/>
        <v>44</v>
      </c>
      <c r="EY24" s="212">
        <f t="shared" si="19"/>
        <v>11</v>
      </c>
      <c r="EZ24" s="212">
        <f t="shared" si="20"/>
        <v>6</v>
      </c>
      <c r="FA24" s="212">
        <f t="shared" si="21"/>
        <v>3</v>
      </c>
      <c r="FB24" s="212">
        <f t="shared" si="22"/>
        <v>0</v>
      </c>
      <c r="FC24" s="212">
        <f t="shared" si="23"/>
        <v>0</v>
      </c>
      <c r="FD24" s="212">
        <f t="shared" si="24"/>
        <v>1</v>
      </c>
      <c r="FE24" s="363">
        <f t="shared" si="25"/>
        <v>4179</v>
      </c>
      <c r="FF24" s="363"/>
      <c r="FG24" s="212">
        <v>607</v>
      </c>
      <c r="FH24" s="212">
        <v>11</v>
      </c>
      <c r="FL24" s="171"/>
      <c r="FM24" s="171"/>
    </row>
    <row r="25" spans="1:169" ht="15" customHeight="1">
      <c r="A25" s="162">
        <v>16</v>
      </c>
      <c r="B25" s="162">
        <v>24</v>
      </c>
      <c r="C25" s="183">
        <v>3</v>
      </c>
      <c r="D25" s="183" t="s">
        <v>1008</v>
      </c>
      <c r="E25" s="220">
        <v>9580</v>
      </c>
      <c r="F25" s="220">
        <v>1585</v>
      </c>
      <c r="G25" s="221">
        <f t="shared" si="0"/>
        <v>7995</v>
      </c>
      <c r="H25" s="212">
        <v>9064</v>
      </c>
      <c r="I25" s="212">
        <v>9925</v>
      </c>
      <c r="K25" s="212">
        <v>5266</v>
      </c>
      <c r="L25" s="212">
        <v>657</v>
      </c>
      <c r="M25" s="212">
        <v>433</v>
      </c>
      <c r="N25" s="212">
        <v>278</v>
      </c>
      <c r="O25" s="212">
        <v>214</v>
      </c>
      <c r="P25" s="212">
        <v>632</v>
      </c>
      <c r="Q25" s="212">
        <v>571</v>
      </c>
      <c r="R25" s="212">
        <v>351</v>
      </c>
      <c r="S25" s="212">
        <v>159</v>
      </c>
      <c r="T25" s="212">
        <v>108</v>
      </c>
      <c r="U25" s="212">
        <v>268</v>
      </c>
      <c r="V25" s="212">
        <v>78</v>
      </c>
      <c r="W25" s="212">
        <v>30</v>
      </c>
      <c r="X25" s="212">
        <v>11</v>
      </c>
      <c r="Y25" s="212">
        <v>3</v>
      </c>
      <c r="Z25" s="212">
        <v>4</v>
      </c>
      <c r="AA25" s="212">
        <v>1</v>
      </c>
      <c r="AB25" s="212">
        <f t="shared" si="2"/>
        <v>9064</v>
      </c>
      <c r="AC25" s="220"/>
      <c r="AD25" s="212">
        <v>591</v>
      </c>
      <c r="AE25" s="212">
        <v>119</v>
      </c>
      <c r="AF25" s="212">
        <v>73</v>
      </c>
      <c r="AG25" s="212">
        <v>63</v>
      </c>
      <c r="AH25" s="212">
        <v>48</v>
      </c>
      <c r="AI25" s="212">
        <v>192</v>
      </c>
      <c r="AJ25" s="212">
        <v>200</v>
      </c>
      <c r="AK25" s="212">
        <v>195</v>
      </c>
      <c r="AL25" s="212">
        <v>81</v>
      </c>
      <c r="AM25" s="212">
        <v>53</v>
      </c>
      <c r="AN25" s="212">
        <v>148</v>
      </c>
      <c r="AO25" s="212">
        <v>41</v>
      </c>
      <c r="AP25" s="212">
        <v>22</v>
      </c>
      <c r="AQ25" s="212">
        <v>8</v>
      </c>
      <c r="AR25" s="212">
        <v>3</v>
      </c>
      <c r="AS25" s="212">
        <v>4</v>
      </c>
      <c r="AT25" s="212">
        <v>1</v>
      </c>
      <c r="AU25" s="212">
        <f t="shared" si="3"/>
        <v>1842</v>
      </c>
      <c r="AV25" s="212"/>
      <c r="AW25" s="212">
        <v>106</v>
      </c>
      <c r="AX25" s="212">
        <v>0</v>
      </c>
      <c r="AY25" s="212">
        <v>3</v>
      </c>
      <c r="AZ25" s="212">
        <v>0</v>
      </c>
      <c r="BA25" s="212">
        <v>2</v>
      </c>
      <c r="BB25" s="212">
        <v>0</v>
      </c>
      <c r="BC25" s="212">
        <v>1</v>
      </c>
      <c r="BD25" s="212">
        <v>0</v>
      </c>
      <c r="BE25" s="212">
        <v>0</v>
      </c>
      <c r="BF25" s="212">
        <v>1</v>
      </c>
      <c r="BG25" s="212">
        <v>0</v>
      </c>
      <c r="BH25" s="212">
        <v>0</v>
      </c>
      <c r="BI25" s="212">
        <v>0</v>
      </c>
      <c r="BJ25" s="212">
        <v>0</v>
      </c>
      <c r="BK25" s="212">
        <v>0</v>
      </c>
      <c r="BL25" s="212">
        <v>0</v>
      </c>
      <c r="BM25" s="212">
        <v>0</v>
      </c>
      <c r="BN25" s="212">
        <f t="shared" si="4"/>
        <v>113</v>
      </c>
      <c r="BO25" s="212"/>
      <c r="BP25" s="212">
        <v>702</v>
      </c>
      <c r="BQ25" s="49">
        <v>101</v>
      </c>
      <c r="BR25" s="49">
        <v>75</v>
      </c>
      <c r="BS25" s="49">
        <v>61</v>
      </c>
      <c r="BT25" s="49">
        <v>49</v>
      </c>
      <c r="BU25" s="49">
        <v>171</v>
      </c>
      <c r="BV25" s="49">
        <v>177</v>
      </c>
      <c r="BW25" s="49">
        <v>86</v>
      </c>
      <c r="BX25" s="49">
        <v>51</v>
      </c>
      <c r="BY25" s="49">
        <v>33</v>
      </c>
      <c r="BZ25" s="49">
        <v>91</v>
      </c>
      <c r="CA25" s="49">
        <v>32</v>
      </c>
      <c r="CB25" s="49">
        <v>8</v>
      </c>
      <c r="CC25" s="49">
        <v>2</v>
      </c>
      <c r="CD25" s="49">
        <v>0</v>
      </c>
      <c r="CE25" s="49">
        <v>0</v>
      </c>
      <c r="CF25" s="49">
        <v>0</v>
      </c>
      <c r="CG25" s="212">
        <f t="shared" si="5"/>
        <v>1639</v>
      </c>
      <c r="CH25" s="49"/>
      <c r="CI25" s="49">
        <v>1445</v>
      </c>
      <c r="CJ25" s="49">
        <v>106</v>
      </c>
      <c r="CK25" s="49">
        <v>87</v>
      </c>
      <c r="CL25" s="49">
        <v>43</v>
      </c>
      <c r="CM25" s="49">
        <v>32</v>
      </c>
      <c r="CN25" s="49">
        <v>77</v>
      </c>
      <c r="CO25" s="49">
        <v>67</v>
      </c>
      <c r="CP25" s="49">
        <v>22</v>
      </c>
      <c r="CQ25" s="49">
        <v>3</v>
      </c>
      <c r="CR25" s="49">
        <v>4</v>
      </c>
      <c r="CS25" s="49">
        <v>6</v>
      </c>
      <c r="CT25" s="49">
        <v>1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f t="shared" si="6"/>
        <v>1893</v>
      </c>
      <c r="DA25" s="49"/>
      <c r="DB25" s="212">
        <v>2422</v>
      </c>
      <c r="DC25" s="212">
        <v>331</v>
      </c>
      <c r="DD25" s="212">
        <v>195</v>
      </c>
      <c r="DE25" s="212">
        <v>111</v>
      </c>
      <c r="DF25" s="212">
        <v>83</v>
      </c>
      <c r="DG25" s="212">
        <v>192</v>
      </c>
      <c r="DH25" s="212">
        <v>126</v>
      </c>
      <c r="DI25" s="212">
        <v>48</v>
      </c>
      <c r="DJ25" s="212">
        <v>24</v>
      </c>
      <c r="DK25" s="212">
        <v>17</v>
      </c>
      <c r="DL25" s="212">
        <v>23</v>
      </c>
      <c r="DM25" s="212">
        <v>4</v>
      </c>
      <c r="DN25" s="212">
        <v>0</v>
      </c>
      <c r="DO25" s="212">
        <v>1</v>
      </c>
      <c r="DP25" s="212">
        <v>0</v>
      </c>
      <c r="DQ25" s="212">
        <v>0</v>
      </c>
      <c r="DR25" s="212">
        <v>0</v>
      </c>
      <c r="DS25" s="212">
        <f t="shared" si="7"/>
        <v>3577</v>
      </c>
      <c r="DT25" s="49"/>
      <c r="DU25" s="212">
        <v>2522</v>
      </c>
      <c r="DV25" s="212">
        <v>399</v>
      </c>
      <c r="DW25" s="212">
        <v>288</v>
      </c>
      <c r="DX25" s="212">
        <v>179</v>
      </c>
      <c r="DY25" s="212">
        <v>142</v>
      </c>
      <c r="DZ25" s="212">
        <v>383</v>
      </c>
      <c r="EA25" s="212">
        <v>279</v>
      </c>
      <c r="EB25" s="212">
        <v>116</v>
      </c>
      <c r="EC25" s="212">
        <v>55</v>
      </c>
      <c r="ED25" s="212">
        <v>34</v>
      </c>
      <c r="EE25" s="212">
        <v>33</v>
      </c>
      <c r="EF25" s="212">
        <v>7</v>
      </c>
      <c r="EG25" s="212"/>
      <c r="EH25" s="212">
        <v>1</v>
      </c>
      <c r="EI25" s="212"/>
      <c r="EJ25" s="212"/>
      <c r="EK25" s="212"/>
      <c r="EL25" s="212">
        <v>4438</v>
      </c>
      <c r="EM25" s="49"/>
      <c r="EN25" s="212">
        <f t="shared" si="8"/>
        <v>100</v>
      </c>
      <c r="EO25" s="212">
        <f t="shared" si="9"/>
        <v>68</v>
      </c>
      <c r="EP25" s="212">
        <f t="shared" si="10"/>
        <v>93</v>
      </c>
      <c r="EQ25" s="212">
        <f t="shared" si="11"/>
        <v>68</v>
      </c>
      <c r="ER25" s="212">
        <f t="shared" si="12"/>
        <v>59</v>
      </c>
      <c r="ES25" s="212">
        <f t="shared" si="13"/>
        <v>191</v>
      </c>
      <c r="ET25" s="212">
        <f t="shared" si="14"/>
        <v>153</v>
      </c>
      <c r="EU25" s="212">
        <f t="shared" si="15"/>
        <v>68</v>
      </c>
      <c r="EV25" s="212">
        <f t="shared" si="16"/>
        <v>31</v>
      </c>
      <c r="EW25" s="212">
        <f t="shared" si="17"/>
        <v>17</v>
      </c>
      <c r="EX25" s="212">
        <f t="shared" si="18"/>
        <v>10</v>
      </c>
      <c r="EY25" s="212">
        <f t="shared" si="19"/>
        <v>3</v>
      </c>
      <c r="EZ25" s="212">
        <f t="shared" si="20"/>
        <v>0</v>
      </c>
      <c r="FA25" s="212">
        <f t="shared" si="21"/>
        <v>0</v>
      </c>
      <c r="FB25" s="212">
        <f t="shared" si="22"/>
        <v>0</v>
      </c>
      <c r="FC25" s="212">
        <f t="shared" si="23"/>
        <v>0</v>
      </c>
      <c r="FD25" s="212">
        <f t="shared" si="24"/>
        <v>0</v>
      </c>
      <c r="FE25" s="363">
        <f t="shared" si="25"/>
        <v>861</v>
      </c>
      <c r="FF25" s="363"/>
      <c r="FG25" s="212">
        <v>377</v>
      </c>
      <c r="FH25" s="212">
        <v>139</v>
      </c>
      <c r="FL25" s="171"/>
      <c r="FM25" s="171"/>
    </row>
    <row r="26" spans="1:169" ht="15" customHeight="1">
      <c r="A26" s="162">
        <v>17</v>
      </c>
      <c r="B26" s="162">
        <v>25</v>
      </c>
      <c r="C26" s="183">
        <v>3</v>
      </c>
      <c r="D26" s="183" t="s">
        <v>418</v>
      </c>
      <c r="E26" s="220">
        <v>17564</v>
      </c>
      <c r="F26" s="220">
        <v>525</v>
      </c>
      <c r="G26" s="221">
        <f t="shared" si="0"/>
        <v>17039</v>
      </c>
      <c r="H26" s="212">
        <v>17420</v>
      </c>
      <c r="I26" s="212">
        <v>18986</v>
      </c>
      <c r="K26" s="212">
        <v>12967</v>
      </c>
      <c r="L26" s="212">
        <v>1648</v>
      </c>
      <c r="M26" s="212">
        <v>656</v>
      </c>
      <c r="N26" s="212">
        <v>325</v>
      </c>
      <c r="O26" s="212">
        <v>203</v>
      </c>
      <c r="P26" s="212">
        <v>481</v>
      </c>
      <c r="Q26" s="212">
        <v>372</v>
      </c>
      <c r="R26" s="212">
        <v>187</v>
      </c>
      <c r="S26" s="212">
        <v>134</v>
      </c>
      <c r="T26" s="212">
        <v>87</v>
      </c>
      <c r="U26" s="212">
        <v>176</v>
      </c>
      <c r="V26" s="212">
        <v>94</v>
      </c>
      <c r="W26" s="212">
        <v>34</v>
      </c>
      <c r="X26" s="212">
        <v>18</v>
      </c>
      <c r="Y26" s="212">
        <v>14</v>
      </c>
      <c r="Z26" s="212">
        <v>16</v>
      </c>
      <c r="AA26" s="212">
        <v>8</v>
      </c>
      <c r="AB26" s="212">
        <f t="shared" si="2"/>
        <v>17420</v>
      </c>
      <c r="AC26" s="220"/>
      <c r="AD26" s="212">
        <v>72</v>
      </c>
      <c r="AE26" s="212">
        <v>41</v>
      </c>
      <c r="AF26" s="212">
        <v>38</v>
      </c>
      <c r="AG26" s="212">
        <v>34</v>
      </c>
      <c r="AH26" s="212">
        <v>30</v>
      </c>
      <c r="AI26" s="212">
        <v>96</v>
      </c>
      <c r="AJ26" s="212">
        <v>117</v>
      </c>
      <c r="AK26" s="212">
        <v>102</v>
      </c>
      <c r="AL26" s="212">
        <v>65</v>
      </c>
      <c r="AM26" s="212">
        <v>55</v>
      </c>
      <c r="AN26" s="212">
        <v>111</v>
      </c>
      <c r="AO26" s="212">
        <v>60</v>
      </c>
      <c r="AP26" s="212">
        <v>26</v>
      </c>
      <c r="AQ26" s="212">
        <v>11</v>
      </c>
      <c r="AR26" s="212">
        <v>9</v>
      </c>
      <c r="AS26" s="212">
        <v>13</v>
      </c>
      <c r="AT26" s="212">
        <v>6</v>
      </c>
      <c r="AU26" s="212">
        <f t="shared" si="3"/>
        <v>886</v>
      </c>
      <c r="AV26" s="212"/>
      <c r="AW26" s="212">
        <v>30</v>
      </c>
      <c r="AX26" s="212">
        <v>11</v>
      </c>
      <c r="AY26" s="212">
        <v>5</v>
      </c>
      <c r="AZ26" s="212">
        <v>2</v>
      </c>
      <c r="BA26" s="212">
        <v>0</v>
      </c>
      <c r="BB26" s="212">
        <v>5</v>
      </c>
      <c r="BC26" s="212">
        <v>4</v>
      </c>
      <c r="BD26" s="212">
        <v>1</v>
      </c>
      <c r="BE26" s="212">
        <v>0</v>
      </c>
      <c r="BF26" s="212">
        <v>0</v>
      </c>
      <c r="BG26" s="212">
        <v>0</v>
      </c>
      <c r="BH26" s="212">
        <v>0</v>
      </c>
      <c r="BI26" s="212">
        <v>0</v>
      </c>
      <c r="BJ26" s="212">
        <v>0</v>
      </c>
      <c r="BK26" s="212">
        <v>0</v>
      </c>
      <c r="BL26" s="212">
        <v>0</v>
      </c>
      <c r="BM26" s="212">
        <v>0</v>
      </c>
      <c r="BN26" s="212">
        <f t="shared" si="4"/>
        <v>58</v>
      </c>
      <c r="BO26" s="212"/>
      <c r="BP26" s="212">
        <v>83</v>
      </c>
      <c r="BQ26" s="49">
        <v>15</v>
      </c>
      <c r="BR26" s="49">
        <v>12</v>
      </c>
      <c r="BS26" s="49">
        <v>11</v>
      </c>
      <c r="BT26" s="49">
        <v>7</v>
      </c>
      <c r="BU26" s="49">
        <v>30</v>
      </c>
      <c r="BV26" s="49">
        <v>37</v>
      </c>
      <c r="BW26" s="49">
        <v>29</v>
      </c>
      <c r="BX26" s="49">
        <v>26</v>
      </c>
      <c r="BY26" s="49">
        <v>17</v>
      </c>
      <c r="BZ26" s="49">
        <v>31</v>
      </c>
      <c r="CA26" s="49">
        <v>15</v>
      </c>
      <c r="CB26" s="49">
        <v>7</v>
      </c>
      <c r="CC26" s="49">
        <v>4</v>
      </c>
      <c r="CD26" s="49">
        <v>4</v>
      </c>
      <c r="CE26" s="49">
        <v>1</v>
      </c>
      <c r="CF26" s="49">
        <v>2</v>
      </c>
      <c r="CG26" s="212">
        <f t="shared" si="5"/>
        <v>331</v>
      </c>
      <c r="CH26" s="49"/>
      <c r="CI26" s="49">
        <v>329</v>
      </c>
      <c r="CJ26" s="49">
        <v>68</v>
      </c>
      <c r="CK26" s="49">
        <v>34</v>
      </c>
      <c r="CL26" s="49">
        <v>20</v>
      </c>
      <c r="CM26" s="49">
        <v>6</v>
      </c>
      <c r="CN26" s="49">
        <v>29</v>
      </c>
      <c r="CO26" s="49">
        <v>34</v>
      </c>
      <c r="CP26" s="49">
        <v>16</v>
      </c>
      <c r="CQ26" s="49">
        <v>7</v>
      </c>
      <c r="CR26" s="49">
        <v>3</v>
      </c>
      <c r="CS26" s="49">
        <v>11</v>
      </c>
      <c r="CT26" s="49">
        <v>7</v>
      </c>
      <c r="CU26" s="49">
        <v>0</v>
      </c>
      <c r="CV26" s="49">
        <v>1</v>
      </c>
      <c r="CW26" s="49">
        <v>0</v>
      </c>
      <c r="CX26" s="49">
        <v>0</v>
      </c>
      <c r="CY26" s="49">
        <v>0</v>
      </c>
      <c r="CZ26" s="49">
        <f t="shared" si="6"/>
        <v>565</v>
      </c>
      <c r="DA26" s="49"/>
      <c r="DB26" s="212">
        <v>12453</v>
      </c>
      <c r="DC26" s="212">
        <v>1513</v>
      </c>
      <c r="DD26" s="212">
        <v>567</v>
      </c>
      <c r="DE26" s="212">
        <v>258</v>
      </c>
      <c r="DF26" s="212">
        <v>160</v>
      </c>
      <c r="DG26" s="212">
        <v>321</v>
      </c>
      <c r="DH26" s="212">
        <v>180</v>
      </c>
      <c r="DI26" s="212">
        <v>39</v>
      </c>
      <c r="DJ26" s="212">
        <v>36</v>
      </c>
      <c r="DK26" s="212">
        <v>12</v>
      </c>
      <c r="DL26" s="212">
        <v>23</v>
      </c>
      <c r="DM26" s="212">
        <v>12</v>
      </c>
      <c r="DN26" s="212">
        <v>1</v>
      </c>
      <c r="DO26" s="212">
        <v>2</v>
      </c>
      <c r="DP26" s="212">
        <v>1</v>
      </c>
      <c r="DQ26" s="212">
        <v>2</v>
      </c>
      <c r="DR26" s="212">
        <v>0</v>
      </c>
      <c r="DS26" s="212">
        <f t="shared" si="7"/>
        <v>15580</v>
      </c>
      <c r="DT26" s="49"/>
      <c r="DU26" s="212">
        <v>12766</v>
      </c>
      <c r="DV26" s="212">
        <v>1714</v>
      </c>
      <c r="DW26" s="212">
        <v>694</v>
      </c>
      <c r="DX26" s="212">
        <v>375</v>
      </c>
      <c r="DY26" s="212">
        <v>243</v>
      </c>
      <c r="DZ26" s="212">
        <v>578</v>
      </c>
      <c r="EA26" s="212">
        <v>400</v>
      </c>
      <c r="EB26" s="212">
        <v>134</v>
      </c>
      <c r="EC26" s="212">
        <v>94</v>
      </c>
      <c r="ED26" s="212">
        <v>39</v>
      </c>
      <c r="EE26" s="212">
        <v>66</v>
      </c>
      <c r="EF26" s="212">
        <v>31</v>
      </c>
      <c r="EG26" s="212">
        <v>4</v>
      </c>
      <c r="EH26" s="212">
        <v>3</v>
      </c>
      <c r="EI26" s="212">
        <v>1</v>
      </c>
      <c r="EJ26" s="212">
        <v>3</v>
      </c>
      <c r="EK26" s="212">
        <v>1</v>
      </c>
      <c r="EL26" s="212">
        <v>17146</v>
      </c>
      <c r="EM26" s="49"/>
      <c r="EN26" s="212">
        <f t="shared" si="8"/>
        <v>313</v>
      </c>
      <c r="EO26" s="212">
        <f t="shared" si="9"/>
        <v>201</v>
      </c>
      <c r="EP26" s="212">
        <f t="shared" si="10"/>
        <v>127</v>
      </c>
      <c r="EQ26" s="212">
        <f t="shared" si="11"/>
        <v>117</v>
      </c>
      <c r="ER26" s="212">
        <f t="shared" si="12"/>
        <v>83</v>
      </c>
      <c r="ES26" s="212">
        <f t="shared" si="13"/>
        <v>257</v>
      </c>
      <c r="ET26" s="212">
        <f t="shared" si="14"/>
        <v>220</v>
      </c>
      <c r="EU26" s="212">
        <f t="shared" si="15"/>
        <v>95</v>
      </c>
      <c r="EV26" s="212">
        <f t="shared" si="16"/>
        <v>58</v>
      </c>
      <c r="EW26" s="212">
        <f t="shared" si="17"/>
        <v>27</v>
      </c>
      <c r="EX26" s="212">
        <f t="shared" si="18"/>
        <v>43</v>
      </c>
      <c r="EY26" s="212">
        <f t="shared" si="19"/>
        <v>19</v>
      </c>
      <c r="EZ26" s="212">
        <f t="shared" si="20"/>
        <v>3</v>
      </c>
      <c r="FA26" s="212">
        <f t="shared" si="21"/>
        <v>1</v>
      </c>
      <c r="FB26" s="212">
        <f t="shared" si="22"/>
        <v>0</v>
      </c>
      <c r="FC26" s="212">
        <f t="shared" si="23"/>
        <v>1</v>
      </c>
      <c r="FD26" s="212">
        <f t="shared" si="24"/>
        <v>1</v>
      </c>
      <c r="FE26" s="363">
        <f t="shared" si="25"/>
        <v>1566</v>
      </c>
      <c r="FF26" s="363"/>
      <c r="FG26" s="212">
        <v>140</v>
      </c>
      <c r="FH26" s="212">
        <v>4</v>
      </c>
      <c r="FL26" s="171"/>
      <c r="FM26" s="171"/>
    </row>
    <row r="27" spans="1:169" ht="15" customHeight="1">
      <c r="A27" s="162">
        <v>18</v>
      </c>
      <c r="B27" s="162">
        <v>40</v>
      </c>
      <c r="C27" s="183">
        <v>3</v>
      </c>
      <c r="D27" s="183" t="s">
        <v>412</v>
      </c>
      <c r="E27" s="220">
        <v>18427</v>
      </c>
      <c r="F27" s="220">
        <v>1386</v>
      </c>
      <c r="G27" s="221">
        <f t="shared" si="0"/>
        <v>17041</v>
      </c>
      <c r="H27" s="212">
        <v>18410</v>
      </c>
      <c r="I27" s="212">
        <v>23912</v>
      </c>
      <c r="K27" s="212">
        <v>6884</v>
      </c>
      <c r="L27" s="212">
        <v>3367</v>
      </c>
      <c r="M27" s="212">
        <v>1806</v>
      </c>
      <c r="N27" s="212">
        <v>1043</v>
      </c>
      <c r="O27" s="212">
        <v>728</v>
      </c>
      <c r="P27" s="212">
        <v>1572</v>
      </c>
      <c r="Q27" s="212">
        <v>1157</v>
      </c>
      <c r="R27" s="212">
        <v>538</v>
      </c>
      <c r="S27" s="212">
        <v>294</v>
      </c>
      <c r="T27" s="212">
        <v>216</v>
      </c>
      <c r="U27" s="212">
        <v>445</v>
      </c>
      <c r="V27" s="212">
        <v>219</v>
      </c>
      <c r="W27" s="212">
        <v>63</v>
      </c>
      <c r="X27" s="212">
        <v>37</v>
      </c>
      <c r="Y27" s="212">
        <v>16</v>
      </c>
      <c r="Z27" s="212">
        <v>18</v>
      </c>
      <c r="AA27" s="212">
        <v>7</v>
      </c>
      <c r="AB27" s="212">
        <f t="shared" si="2"/>
        <v>18410</v>
      </c>
      <c r="AC27" s="220"/>
      <c r="AD27" s="212">
        <v>856</v>
      </c>
      <c r="AE27" s="212">
        <v>588</v>
      </c>
      <c r="AF27" s="212">
        <v>323</v>
      </c>
      <c r="AG27" s="212">
        <v>248</v>
      </c>
      <c r="AH27" s="212">
        <v>185</v>
      </c>
      <c r="AI27" s="212">
        <v>479</v>
      </c>
      <c r="AJ27" s="212">
        <v>480</v>
      </c>
      <c r="AK27" s="212">
        <v>288</v>
      </c>
      <c r="AL27" s="212">
        <v>160</v>
      </c>
      <c r="AM27" s="212">
        <v>120</v>
      </c>
      <c r="AN27" s="212">
        <v>266</v>
      </c>
      <c r="AO27" s="212">
        <v>115</v>
      </c>
      <c r="AP27" s="212">
        <v>34</v>
      </c>
      <c r="AQ27" s="212">
        <v>13</v>
      </c>
      <c r="AR27" s="212">
        <v>6</v>
      </c>
      <c r="AS27" s="212">
        <v>8</v>
      </c>
      <c r="AT27" s="212">
        <v>6</v>
      </c>
      <c r="AU27" s="212">
        <f t="shared" si="3"/>
        <v>4175</v>
      </c>
      <c r="AV27" s="212"/>
      <c r="AW27" s="212">
        <v>43</v>
      </c>
      <c r="AX27" s="212">
        <v>14</v>
      </c>
      <c r="AY27" s="212">
        <v>8</v>
      </c>
      <c r="AZ27" s="212">
        <v>5</v>
      </c>
      <c r="BA27" s="212">
        <v>5</v>
      </c>
      <c r="BB27" s="212">
        <v>10</v>
      </c>
      <c r="BC27" s="212">
        <v>9</v>
      </c>
      <c r="BD27" s="212">
        <v>0</v>
      </c>
      <c r="BE27" s="212">
        <v>0</v>
      </c>
      <c r="BF27" s="212">
        <v>0</v>
      </c>
      <c r="BG27" s="212">
        <v>0</v>
      </c>
      <c r="BH27" s="212">
        <v>0</v>
      </c>
      <c r="BI27" s="212">
        <v>0</v>
      </c>
      <c r="BJ27" s="212">
        <v>0</v>
      </c>
      <c r="BK27" s="212">
        <v>0</v>
      </c>
      <c r="BL27" s="212">
        <v>0</v>
      </c>
      <c r="BM27" s="212">
        <v>0</v>
      </c>
      <c r="BN27" s="212">
        <f t="shared" si="4"/>
        <v>94</v>
      </c>
      <c r="BO27" s="212"/>
      <c r="BP27" s="212">
        <v>154</v>
      </c>
      <c r="BQ27" s="49">
        <v>93</v>
      </c>
      <c r="BR27" s="49">
        <v>51</v>
      </c>
      <c r="BS27" s="49">
        <v>36</v>
      </c>
      <c r="BT27" s="49">
        <v>31</v>
      </c>
      <c r="BU27" s="49">
        <v>110</v>
      </c>
      <c r="BV27" s="49">
        <v>143</v>
      </c>
      <c r="BW27" s="49">
        <v>91</v>
      </c>
      <c r="BX27" s="49">
        <v>74</v>
      </c>
      <c r="BY27" s="49">
        <v>51</v>
      </c>
      <c r="BZ27" s="49">
        <v>133</v>
      </c>
      <c r="CA27" s="49">
        <v>89</v>
      </c>
      <c r="CB27" s="49">
        <v>25</v>
      </c>
      <c r="CC27" s="49">
        <v>23</v>
      </c>
      <c r="CD27" s="49">
        <v>10</v>
      </c>
      <c r="CE27" s="49">
        <v>10</v>
      </c>
      <c r="CF27" s="49">
        <v>1</v>
      </c>
      <c r="CG27" s="212">
        <f t="shared" si="5"/>
        <v>1125</v>
      </c>
      <c r="CH27" s="49"/>
      <c r="CI27" s="49">
        <v>760</v>
      </c>
      <c r="CJ27" s="49">
        <v>342</v>
      </c>
      <c r="CK27" s="49">
        <v>224</v>
      </c>
      <c r="CL27" s="49">
        <v>135</v>
      </c>
      <c r="CM27" s="49">
        <v>78</v>
      </c>
      <c r="CN27" s="49">
        <v>184</v>
      </c>
      <c r="CO27" s="49">
        <v>123</v>
      </c>
      <c r="CP27" s="49">
        <v>58</v>
      </c>
      <c r="CQ27" s="49">
        <v>24</v>
      </c>
      <c r="CR27" s="49">
        <v>20</v>
      </c>
      <c r="CS27" s="49">
        <v>26</v>
      </c>
      <c r="CT27" s="49">
        <v>10</v>
      </c>
      <c r="CU27" s="49">
        <v>1</v>
      </c>
      <c r="CV27" s="49">
        <v>1</v>
      </c>
      <c r="CW27" s="49">
        <v>0</v>
      </c>
      <c r="CX27" s="49">
        <v>0</v>
      </c>
      <c r="CY27" s="49">
        <v>0</v>
      </c>
      <c r="CZ27" s="49">
        <f t="shared" si="6"/>
        <v>1986</v>
      </c>
      <c r="DA27" s="49"/>
      <c r="DB27" s="212">
        <v>5071</v>
      </c>
      <c r="DC27" s="212">
        <v>2330</v>
      </c>
      <c r="DD27" s="212">
        <v>1200</v>
      </c>
      <c r="DE27" s="212">
        <v>619</v>
      </c>
      <c r="DF27" s="212">
        <v>429</v>
      </c>
      <c r="DG27" s="212">
        <v>789</v>
      </c>
      <c r="DH27" s="212">
        <v>402</v>
      </c>
      <c r="DI27" s="212">
        <v>101</v>
      </c>
      <c r="DJ27" s="212">
        <v>36</v>
      </c>
      <c r="DK27" s="212">
        <v>25</v>
      </c>
      <c r="DL27" s="212">
        <v>20</v>
      </c>
      <c r="DM27" s="212">
        <v>5</v>
      </c>
      <c r="DN27" s="212">
        <v>3</v>
      </c>
      <c r="DO27" s="212">
        <v>0</v>
      </c>
      <c r="DP27" s="212">
        <v>0</v>
      </c>
      <c r="DQ27" s="212">
        <v>0</v>
      </c>
      <c r="DR27" s="212">
        <v>0</v>
      </c>
      <c r="DS27" s="212">
        <f t="shared" si="7"/>
        <v>11030</v>
      </c>
      <c r="DT27" s="49"/>
      <c r="DU27" s="212">
        <v>5530</v>
      </c>
      <c r="DV27" s="212">
        <v>2883</v>
      </c>
      <c r="DW27" s="212">
        <v>1758</v>
      </c>
      <c r="DX27" s="212">
        <v>1114</v>
      </c>
      <c r="DY27" s="212">
        <v>833</v>
      </c>
      <c r="DZ27" s="212">
        <v>2078</v>
      </c>
      <c r="EA27" s="212">
        <v>1427</v>
      </c>
      <c r="EB27" s="212">
        <v>437</v>
      </c>
      <c r="EC27" s="212">
        <v>206</v>
      </c>
      <c r="ED27" s="212">
        <v>111</v>
      </c>
      <c r="EE27" s="212">
        <v>114</v>
      </c>
      <c r="EF27" s="212">
        <v>28</v>
      </c>
      <c r="EG27" s="212">
        <v>8</v>
      </c>
      <c r="EH27" s="212">
        <v>3</v>
      </c>
      <c r="EI27" s="212"/>
      <c r="EJ27" s="212">
        <v>1</v>
      </c>
      <c r="EK27" s="212">
        <v>1</v>
      </c>
      <c r="EL27" s="212">
        <v>16532</v>
      </c>
      <c r="EM27" s="49"/>
      <c r="EN27" s="212">
        <f t="shared" si="8"/>
        <v>459</v>
      </c>
      <c r="EO27" s="212">
        <f t="shared" si="9"/>
        <v>553</v>
      </c>
      <c r="EP27" s="212">
        <f t="shared" si="10"/>
        <v>558</v>
      </c>
      <c r="EQ27" s="212">
        <f t="shared" si="11"/>
        <v>495</v>
      </c>
      <c r="ER27" s="212">
        <f t="shared" si="12"/>
        <v>404</v>
      </c>
      <c r="ES27" s="212">
        <f t="shared" si="13"/>
        <v>1289</v>
      </c>
      <c r="ET27" s="212">
        <f t="shared" si="14"/>
        <v>1025</v>
      </c>
      <c r="EU27" s="212">
        <f t="shared" si="15"/>
        <v>336</v>
      </c>
      <c r="EV27" s="212">
        <f t="shared" si="16"/>
        <v>170</v>
      </c>
      <c r="EW27" s="212">
        <f t="shared" si="17"/>
        <v>86</v>
      </c>
      <c r="EX27" s="212">
        <f t="shared" si="18"/>
        <v>94</v>
      </c>
      <c r="EY27" s="212">
        <f t="shared" si="19"/>
        <v>23</v>
      </c>
      <c r="EZ27" s="212">
        <f t="shared" si="20"/>
        <v>5</v>
      </c>
      <c r="FA27" s="212">
        <f t="shared" si="21"/>
        <v>3</v>
      </c>
      <c r="FB27" s="212">
        <f t="shared" si="22"/>
        <v>0</v>
      </c>
      <c r="FC27" s="212">
        <f t="shared" si="23"/>
        <v>1</v>
      </c>
      <c r="FD27" s="212">
        <f t="shared" si="24"/>
        <v>1</v>
      </c>
      <c r="FE27" s="363">
        <f t="shared" si="25"/>
        <v>5502</v>
      </c>
      <c r="FF27" s="363"/>
      <c r="FG27" s="212">
        <v>0</v>
      </c>
      <c r="FH27" s="212">
        <v>17</v>
      </c>
      <c r="FL27" s="171"/>
      <c r="FM27" s="171"/>
    </row>
    <row r="28" spans="1:169" ht="15" customHeight="1">
      <c r="A28" s="162">
        <v>19</v>
      </c>
      <c r="B28" s="162">
        <v>43</v>
      </c>
      <c r="C28" s="183">
        <v>3</v>
      </c>
      <c r="D28" s="183" t="s">
        <v>413</v>
      </c>
      <c r="E28" s="220">
        <v>34492</v>
      </c>
      <c r="F28" s="220">
        <v>701</v>
      </c>
      <c r="G28" s="221">
        <f t="shared" si="0"/>
        <v>33791</v>
      </c>
      <c r="H28" s="212">
        <v>34259</v>
      </c>
      <c r="I28" s="212">
        <v>41849</v>
      </c>
      <c r="K28" s="212">
        <v>21457</v>
      </c>
      <c r="L28" s="212">
        <v>4946</v>
      </c>
      <c r="M28" s="212">
        <v>2140</v>
      </c>
      <c r="N28" s="212">
        <v>1178</v>
      </c>
      <c r="O28" s="212">
        <v>723</v>
      </c>
      <c r="P28" s="212">
        <v>1639</v>
      </c>
      <c r="Q28" s="212">
        <v>902</v>
      </c>
      <c r="R28" s="212">
        <v>469</v>
      </c>
      <c r="S28" s="212">
        <v>231</v>
      </c>
      <c r="T28" s="212">
        <v>147</v>
      </c>
      <c r="U28" s="212">
        <v>245</v>
      </c>
      <c r="V28" s="212">
        <v>120</v>
      </c>
      <c r="W28" s="212">
        <v>31</v>
      </c>
      <c r="X28" s="212">
        <v>15</v>
      </c>
      <c r="Y28" s="212">
        <v>1</v>
      </c>
      <c r="Z28" s="212">
        <v>8</v>
      </c>
      <c r="AA28" s="212">
        <v>7</v>
      </c>
      <c r="AB28" s="212">
        <f t="shared" si="2"/>
        <v>34259</v>
      </c>
      <c r="AC28" s="220"/>
      <c r="AD28" s="212">
        <v>219</v>
      </c>
      <c r="AE28" s="212">
        <v>136</v>
      </c>
      <c r="AF28" s="212">
        <v>144</v>
      </c>
      <c r="AG28" s="212">
        <v>74</v>
      </c>
      <c r="AH28" s="212">
        <v>68</v>
      </c>
      <c r="AI28" s="212">
        <v>241</v>
      </c>
      <c r="AJ28" s="212">
        <v>266</v>
      </c>
      <c r="AK28" s="212">
        <v>242</v>
      </c>
      <c r="AL28" s="212">
        <v>129</v>
      </c>
      <c r="AM28" s="212">
        <v>88</v>
      </c>
      <c r="AN28" s="212">
        <v>137</v>
      </c>
      <c r="AO28" s="212">
        <v>87</v>
      </c>
      <c r="AP28" s="212">
        <v>22</v>
      </c>
      <c r="AQ28" s="212">
        <v>10</v>
      </c>
      <c r="AR28" s="212">
        <v>1</v>
      </c>
      <c r="AS28" s="212">
        <v>3</v>
      </c>
      <c r="AT28" s="212">
        <v>6</v>
      </c>
      <c r="AU28" s="212">
        <f t="shared" si="3"/>
        <v>1873</v>
      </c>
      <c r="AV28" s="212"/>
      <c r="AW28" s="212">
        <v>117</v>
      </c>
      <c r="AX28" s="212">
        <v>49</v>
      </c>
      <c r="AY28" s="212">
        <v>19</v>
      </c>
      <c r="AZ28" s="212">
        <v>16</v>
      </c>
      <c r="BA28" s="212">
        <v>11</v>
      </c>
      <c r="BB28" s="212">
        <v>18</v>
      </c>
      <c r="BC28" s="212">
        <v>9</v>
      </c>
      <c r="BD28" s="212">
        <v>2</v>
      </c>
      <c r="BE28" s="212">
        <v>0</v>
      </c>
      <c r="BF28" s="212">
        <v>0</v>
      </c>
      <c r="BG28" s="212">
        <v>1</v>
      </c>
      <c r="BH28" s="212">
        <v>0</v>
      </c>
      <c r="BI28" s="212">
        <v>0</v>
      </c>
      <c r="BJ28" s="212">
        <v>0</v>
      </c>
      <c r="BK28" s="212">
        <v>0</v>
      </c>
      <c r="BL28" s="212">
        <v>0</v>
      </c>
      <c r="BM28" s="212">
        <v>0</v>
      </c>
      <c r="BN28" s="212">
        <f t="shared" si="4"/>
        <v>242</v>
      </c>
      <c r="BO28" s="212"/>
      <c r="BP28" s="212">
        <v>75</v>
      </c>
      <c r="BQ28" s="49">
        <v>47</v>
      </c>
      <c r="BR28" s="49">
        <v>17</v>
      </c>
      <c r="BS28" s="49">
        <v>22</v>
      </c>
      <c r="BT28" s="49">
        <v>21</v>
      </c>
      <c r="BU28" s="49">
        <v>95</v>
      </c>
      <c r="BV28" s="49">
        <v>68</v>
      </c>
      <c r="BW28" s="49">
        <v>47</v>
      </c>
      <c r="BX28" s="49">
        <v>31</v>
      </c>
      <c r="BY28" s="49">
        <v>18</v>
      </c>
      <c r="BZ28" s="49">
        <v>43</v>
      </c>
      <c r="CA28" s="49">
        <v>15</v>
      </c>
      <c r="CB28" s="49">
        <v>6</v>
      </c>
      <c r="CC28" s="49">
        <v>5</v>
      </c>
      <c r="CD28" s="49">
        <v>0</v>
      </c>
      <c r="CE28" s="49">
        <v>4</v>
      </c>
      <c r="CF28" s="49">
        <v>1</v>
      </c>
      <c r="CG28" s="212">
        <f t="shared" si="5"/>
        <v>515</v>
      </c>
      <c r="CH28" s="49"/>
      <c r="CI28" s="49">
        <v>337</v>
      </c>
      <c r="CJ28" s="49">
        <v>164</v>
      </c>
      <c r="CK28" s="49">
        <v>99</v>
      </c>
      <c r="CL28" s="49">
        <v>70</v>
      </c>
      <c r="CM28" s="49">
        <v>36</v>
      </c>
      <c r="CN28" s="49">
        <v>85</v>
      </c>
      <c r="CO28" s="49">
        <v>71</v>
      </c>
      <c r="CP28" s="49">
        <v>21</v>
      </c>
      <c r="CQ28" s="49">
        <v>9</v>
      </c>
      <c r="CR28" s="49">
        <v>4</v>
      </c>
      <c r="CS28" s="49">
        <v>9</v>
      </c>
      <c r="CT28" s="49">
        <v>2</v>
      </c>
      <c r="CU28" s="49">
        <v>1</v>
      </c>
      <c r="CV28" s="49">
        <v>0</v>
      </c>
      <c r="CW28" s="49">
        <v>0</v>
      </c>
      <c r="CX28" s="49">
        <v>0</v>
      </c>
      <c r="CY28" s="49">
        <v>0</v>
      </c>
      <c r="CZ28" s="49">
        <f t="shared" si="6"/>
        <v>908</v>
      </c>
      <c r="DA28" s="49"/>
      <c r="DB28" s="212">
        <v>20709</v>
      </c>
      <c r="DC28" s="212">
        <v>4550</v>
      </c>
      <c r="DD28" s="212">
        <v>1861</v>
      </c>
      <c r="DE28" s="212">
        <v>996</v>
      </c>
      <c r="DF28" s="212">
        <v>587</v>
      </c>
      <c r="DG28" s="212">
        <v>1200</v>
      </c>
      <c r="DH28" s="212">
        <v>488</v>
      </c>
      <c r="DI28" s="212">
        <v>157</v>
      </c>
      <c r="DJ28" s="212">
        <v>62</v>
      </c>
      <c r="DK28" s="212">
        <v>37</v>
      </c>
      <c r="DL28" s="212">
        <v>55</v>
      </c>
      <c r="DM28" s="212">
        <v>16</v>
      </c>
      <c r="DN28" s="212">
        <v>2</v>
      </c>
      <c r="DO28" s="212">
        <v>0</v>
      </c>
      <c r="DP28" s="212">
        <v>0</v>
      </c>
      <c r="DQ28" s="212">
        <v>1</v>
      </c>
      <c r="DR28" s="212">
        <v>0</v>
      </c>
      <c r="DS28" s="212">
        <f t="shared" si="7"/>
        <v>30721</v>
      </c>
      <c r="DT28" s="49"/>
      <c r="DU28" s="212">
        <v>21538</v>
      </c>
      <c r="DV28" s="212">
        <v>5611</v>
      </c>
      <c r="DW28" s="212">
        <v>2792</v>
      </c>
      <c r="DX28" s="212">
        <v>1802</v>
      </c>
      <c r="DY28" s="212">
        <v>1217</v>
      </c>
      <c r="DZ28" s="212">
        <v>2884</v>
      </c>
      <c r="EA28" s="212">
        <v>1606</v>
      </c>
      <c r="EB28" s="212">
        <v>457</v>
      </c>
      <c r="EC28" s="212">
        <v>172</v>
      </c>
      <c r="ED28" s="212">
        <v>88</v>
      </c>
      <c r="EE28" s="212">
        <v>115</v>
      </c>
      <c r="EF28" s="212">
        <v>23</v>
      </c>
      <c r="EG28" s="212">
        <v>5</v>
      </c>
      <c r="EH28" s="212"/>
      <c r="EI28" s="212"/>
      <c r="EJ28" s="212">
        <v>1</v>
      </c>
      <c r="EK28" s="212"/>
      <c r="EL28" s="212">
        <v>38311</v>
      </c>
      <c r="EM28" s="49"/>
      <c r="EN28" s="212">
        <f t="shared" si="8"/>
        <v>829</v>
      </c>
      <c r="EO28" s="212">
        <f t="shared" si="9"/>
        <v>1061</v>
      </c>
      <c r="EP28" s="212">
        <f t="shared" si="10"/>
        <v>931</v>
      </c>
      <c r="EQ28" s="212">
        <f t="shared" si="11"/>
        <v>806</v>
      </c>
      <c r="ER28" s="212">
        <f t="shared" si="12"/>
        <v>630</v>
      </c>
      <c r="ES28" s="212">
        <f t="shared" si="13"/>
        <v>1684</v>
      </c>
      <c r="ET28" s="212">
        <f t="shared" si="14"/>
        <v>1118</v>
      </c>
      <c r="EU28" s="212">
        <f t="shared" si="15"/>
        <v>300</v>
      </c>
      <c r="EV28" s="212">
        <f t="shared" si="16"/>
        <v>110</v>
      </c>
      <c r="EW28" s="212">
        <f t="shared" si="17"/>
        <v>51</v>
      </c>
      <c r="EX28" s="212">
        <f t="shared" si="18"/>
        <v>60</v>
      </c>
      <c r="EY28" s="212">
        <f t="shared" si="19"/>
        <v>7</v>
      </c>
      <c r="EZ28" s="212">
        <f t="shared" si="20"/>
        <v>3</v>
      </c>
      <c r="FA28" s="212">
        <f t="shared" si="21"/>
        <v>0</v>
      </c>
      <c r="FB28" s="212">
        <f t="shared" si="22"/>
        <v>0</v>
      </c>
      <c r="FC28" s="212">
        <f t="shared" si="23"/>
        <v>0</v>
      </c>
      <c r="FD28" s="212">
        <f t="shared" si="24"/>
        <v>0</v>
      </c>
      <c r="FE28" s="363">
        <f t="shared" si="25"/>
        <v>7590</v>
      </c>
      <c r="FF28" s="363"/>
      <c r="FG28" s="212">
        <v>229</v>
      </c>
      <c r="FH28" s="212">
        <v>4</v>
      </c>
      <c r="FL28" s="171"/>
      <c r="FM28" s="171"/>
    </row>
    <row r="29" spans="1:169" ht="15" customHeight="1">
      <c r="A29" s="162">
        <v>20</v>
      </c>
      <c r="B29" s="162">
        <v>50</v>
      </c>
      <c r="C29" s="183">
        <v>3</v>
      </c>
      <c r="D29" s="183" t="s">
        <v>321</v>
      </c>
      <c r="E29" s="220">
        <v>29697</v>
      </c>
      <c r="F29" s="220">
        <v>353</v>
      </c>
      <c r="G29" s="221">
        <f t="shared" si="0"/>
        <v>29344</v>
      </c>
      <c r="H29" s="212">
        <v>29257</v>
      </c>
      <c r="I29" s="212">
        <v>31455</v>
      </c>
      <c r="K29" s="212">
        <v>15261</v>
      </c>
      <c r="L29" s="212">
        <v>6187</v>
      </c>
      <c r="M29" s="212">
        <v>2482</v>
      </c>
      <c r="N29" s="212">
        <v>1366</v>
      </c>
      <c r="O29" s="212">
        <v>768</v>
      </c>
      <c r="P29" s="212">
        <v>1556</v>
      </c>
      <c r="Q29" s="212">
        <v>819</v>
      </c>
      <c r="R29" s="212">
        <v>326</v>
      </c>
      <c r="S29" s="212">
        <v>143</v>
      </c>
      <c r="T29" s="212">
        <v>82</v>
      </c>
      <c r="U29" s="212">
        <v>178</v>
      </c>
      <c r="V29" s="212">
        <v>54</v>
      </c>
      <c r="W29" s="212">
        <v>15</v>
      </c>
      <c r="X29" s="212">
        <v>5</v>
      </c>
      <c r="Y29" s="212">
        <v>4</v>
      </c>
      <c r="Z29" s="212">
        <v>5</v>
      </c>
      <c r="AA29" s="212">
        <v>6</v>
      </c>
      <c r="AB29" s="212">
        <f t="shared" si="2"/>
        <v>29257</v>
      </c>
      <c r="AC29" s="220"/>
      <c r="AD29" s="212">
        <v>206</v>
      </c>
      <c r="AE29" s="212">
        <v>123</v>
      </c>
      <c r="AF29" s="212">
        <v>84</v>
      </c>
      <c r="AG29" s="212">
        <v>72</v>
      </c>
      <c r="AH29" s="212">
        <v>55</v>
      </c>
      <c r="AI29" s="212">
        <v>167</v>
      </c>
      <c r="AJ29" s="212">
        <v>166</v>
      </c>
      <c r="AK29" s="212">
        <v>128</v>
      </c>
      <c r="AL29" s="212">
        <v>72</v>
      </c>
      <c r="AM29" s="212">
        <v>37</v>
      </c>
      <c r="AN29" s="212">
        <v>95</v>
      </c>
      <c r="AO29" s="212">
        <v>22</v>
      </c>
      <c r="AP29" s="212">
        <v>8</v>
      </c>
      <c r="AQ29" s="212">
        <v>2</v>
      </c>
      <c r="AR29" s="212">
        <v>2</v>
      </c>
      <c r="AS29" s="212">
        <v>4</v>
      </c>
      <c r="AT29" s="212">
        <v>5</v>
      </c>
      <c r="AU29" s="212">
        <f t="shared" si="3"/>
        <v>1248</v>
      </c>
      <c r="AV29" s="212"/>
      <c r="AW29" s="212">
        <v>67</v>
      </c>
      <c r="AX29" s="212">
        <v>21</v>
      </c>
      <c r="AY29" s="212">
        <v>4</v>
      </c>
      <c r="AZ29" s="212">
        <v>6</v>
      </c>
      <c r="BA29" s="212">
        <v>3</v>
      </c>
      <c r="BB29" s="212">
        <v>9</v>
      </c>
      <c r="BC29" s="212">
        <v>4</v>
      </c>
      <c r="BD29" s="212">
        <v>2</v>
      </c>
      <c r="BE29" s="212">
        <v>0</v>
      </c>
      <c r="BF29" s="212">
        <v>0</v>
      </c>
      <c r="BG29" s="212">
        <v>0</v>
      </c>
      <c r="BH29" s="212">
        <v>0</v>
      </c>
      <c r="BI29" s="212">
        <v>0</v>
      </c>
      <c r="BJ29" s="212">
        <v>0</v>
      </c>
      <c r="BK29" s="212">
        <v>0</v>
      </c>
      <c r="BL29" s="212">
        <v>0</v>
      </c>
      <c r="BM29" s="212">
        <v>0</v>
      </c>
      <c r="BN29" s="212">
        <f t="shared" si="4"/>
        <v>116</v>
      </c>
      <c r="BO29" s="212"/>
      <c r="BP29" s="212">
        <v>200</v>
      </c>
      <c r="BQ29" s="49">
        <v>109</v>
      </c>
      <c r="BR29" s="49">
        <v>68</v>
      </c>
      <c r="BS29" s="49">
        <v>42</v>
      </c>
      <c r="BT29" s="49">
        <v>36</v>
      </c>
      <c r="BU29" s="49">
        <v>103</v>
      </c>
      <c r="BV29" s="49">
        <v>90</v>
      </c>
      <c r="BW29" s="49">
        <v>39</v>
      </c>
      <c r="BX29" s="49">
        <v>30</v>
      </c>
      <c r="BY29" s="49">
        <v>26</v>
      </c>
      <c r="BZ29" s="49">
        <v>44</v>
      </c>
      <c r="CA29" s="49">
        <v>17</v>
      </c>
      <c r="CB29" s="49">
        <v>5</v>
      </c>
      <c r="CC29" s="49">
        <v>3</v>
      </c>
      <c r="CD29" s="49">
        <v>2</v>
      </c>
      <c r="CE29" s="49">
        <v>1</v>
      </c>
      <c r="CF29" s="49">
        <v>1</v>
      </c>
      <c r="CG29" s="212">
        <f t="shared" si="5"/>
        <v>816</v>
      </c>
      <c r="CH29" s="49"/>
      <c r="CI29" s="49">
        <v>1820</v>
      </c>
      <c r="CJ29" s="49">
        <v>977</v>
      </c>
      <c r="CK29" s="49">
        <v>348</v>
      </c>
      <c r="CL29" s="49">
        <v>183</v>
      </c>
      <c r="CM29" s="49">
        <v>88</v>
      </c>
      <c r="CN29" s="49">
        <v>200</v>
      </c>
      <c r="CO29" s="49">
        <v>101</v>
      </c>
      <c r="CP29" s="49">
        <v>38</v>
      </c>
      <c r="CQ29" s="49">
        <v>9</v>
      </c>
      <c r="CR29" s="49">
        <v>4</v>
      </c>
      <c r="CS29" s="49">
        <v>7</v>
      </c>
      <c r="CT29" s="49">
        <v>4</v>
      </c>
      <c r="CU29" s="49">
        <v>1</v>
      </c>
      <c r="CV29" s="49">
        <v>0</v>
      </c>
      <c r="CW29" s="49">
        <v>0</v>
      </c>
      <c r="CX29" s="49">
        <v>0</v>
      </c>
      <c r="CY29" s="49">
        <v>0</v>
      </c>
      <c r="CZ29" s="49">
        <f t="shared" si="6"/>
        <v>3780</v>
      </c>
      <c r="DA29" s="49"/>
      <c r="DB29" s="212">
        <v>12968</v>
      </c>
      <c r="DC29" s="212">
        <v>4957</v>
      </c>
      <c r="DD29" s="212">
        <v>1978</v>
      </c>
      <c r="DE29" s="212">
        <v>1063</v>
      </c>
      <c r="DF29" s="212">
        <v>586</v>
      </c>
      <c r="DG29" s="212">
        <v>1077</v>
      </c>
      <c r="DH29" s="212">
        <v>458</v>
      </c>
      <c r="DI29" s="212">
        <v>119</v>
      </c>
      <c r="DJ29" s="212">
        <v>32</v>
      </c>
      <c r="DK29" s="212">
        <v>15</v>
      </c>
      <c r="DL29" s="212">
        <v>32</v>
      </c>
      <c r="DM29" s="212">
        <v>11</v>
      </c>
      <c r="DN29" s="212">
        <v>1</v>
      </c>
      <c r="DO29" s="212">
        <v>0</v>
      </c>
      <c r="DP29" s="212">
        <v>0</v>
      </c>
      <c r="DQ29" s="212">
        <v>0</v>
      </c>
      <c r="DR29" s="212">
        <v>0</v>
      </c>
      <c r="DS29" s="212">
        <f t="shared" si="7"/>
        <v>23297</v>
      </c>
      <c r="DT29" s="49"/>
      <c r="DU29" s="212">
        <v>13298</v>
      </c>
      <c r="DV29" s="212">
        <v>5269</v>
      </c>
      <c r="DW29" s="212">
        <v>2233</v>
      </c>
      <c r="DX29" s="212">
        <v>1296</v>
      </c>
      <c r="DY29" s="212">
        <v>751</v>
      </c>
      <c r="DZ29" s="212">
        <v>1560</v>
      </c>
      <c r="EA29" s="212">
        <v>749</v>
      </c>
      <c r="EB29" s="212">
        <v>178</v>
      </c>
      <c r="EC29" s="212">
        <v>59</v>
      </c>
      <c r="ED29" s="212">
        <v>22</v>
      </c>
      <c r="EE29" s="212">
        <v>55</v>
      </c>
      <c r="EF29" s="212">
        <v>23</v>
      </c>
      <c r="EG29" s="212">
        <v>2</v>
      </c>
      <c r="EH29" s="212"/>
      <c r="EI29" s="212"/>
      <c r="EJ29" s="212"/>
      <c r="EK29" s="212"/>
      <c r="EL29" s="212">
        <v>25495</v>
      </c>
      <c r="EM29" s="49"/>
      <c r="EN29" s="212">
        <f t="shared" si="8"/>
        <v>330</v>
      </c>
      <c r="EO29" s="212">
        <f t="shared" si="9"/>
        <v>312</v>
      </c>
      <c r="EP29" s="212">
        <f t="shared" si="10"/>
        <v>255</v>
      </c>
      <c r="EQ29" s="212">
        <f t="shared" si="11"/>
        <v>233</v>
      </c>
      <c r="ER29" s="212">
        <f t="shared" si="12"/>
        <v>165</v>
      </c>
      <c r="ES29" s="212">
        <f t="shared" si="13"/>
        <v>483</v>
      </c>
      <c r="ET29" s="212">
        <f t="shared" si="14"/>
        <v>291</v>
      </c>
      <c r="EU29" s="212">
        <f t="shared" si="15"/>
        <v>59</v>
      </c>
      <c r="EV29" s="212">
        <f t="shared" si="16"/>
        <v>27</v>
      </c>
      <c r="EW29" s="212">
        <f t="shared" si="17"/>
        <v>7</v>
      </c>
      <c r="EX29" s="212">
        <f t="shared" si="18"/>
        <v>23</v>
      </c>
      <c r="EY29" s="212">
        <f t="shared" si="19"/>
        <v>12</v>
      </c>
      <c r="EZ29" s="212">
        <f t="shared" si="20"/>
        <v>1</v>
      </c>
      <c r="FA29" s="212">
        <f t="shared" si="21"/>
        <v>0</v>
      </c>
      <c r="FB29" s="212">
        <f t="shared" si="22"/>
        <v>0</v>
      </c>
      <c r="FC29" s="212">
        <f t="shared" si="23"/>
        <v>0</v>
      </c>
      <c r="FD29" s="212">
        <f t="shared" si="24"/>
        <v>0</v>
      </c>
      <c r="FE29" s="363">
        <f t="shared" si="25"/>
        <v>2198</v>
      </c>
      <c r="FF29" s="363"/>
      <c r="FG29" s="212">
        <v>429</v>
      </c>
      <c r="FH29" s="212">
        <v>11</v>
      </c>
      <c r="FL29" s="171"/>
      <c r="FM29" s="171"/>
    </row>
    <row r="30" spans="1:169" s="49" customFormat="1" ht="15" customHeight="1">
      <c r="A30" s="162">
        <v>21</v>
      </c>
      <c r="B30" s="162">
        <v>9</v>
      </c>
      <c r="C30" s="183">
        <v>4</v>
      </c>
      <c r="D30" s="183" t="s">
        <v>675</v>
      </c>
      <c r="E30" s="220">
        <v>7757</v>
      </c>
      <c r="F30" s="220">
        <v>1132</v>
      </c>
      <c r="G30" s="221">
        <f t="shared" si="0"/>
        <v>6625</v>
      </c>
      <c r="H30" s="212">
        <v>6410</v>
      </c>
      <c r="I30" s="212">
        <v>7052</v>
      </c>
      <c r="J30" s="210"/>
      <c r="K30" s="212">
        <v>2433</v>
      </c>
      <c r="L30" s="212">
        <v>876</v>
      </c>
      <c r="M30" s="212">
        <v>483</v>
      </c>
      <c r="N30" s="212">
        <v>277</v>
      </c>
      <c r="O30" s="212">
        <v>245</v>
      </c>
      <c r="P30" s="212">
        <v>686</v>
      </c>
      <c r="Q30" s="212">
        <v>469</v>
      </c>
      <c r="R30" s="212">
        <v>261</v>
      </c>
      <c r="S30" s="212">
        <v>170</v>
      </c>
      <c r="T30" s="212">
        <v>80</v>
      </c>
      <c r="U30" s="212">
        <v>213</v>
      </c>
      <c r="V30" s="212">
        <v>116</v>
      </c>
      <c r="W30" s="212">
        <v>33</v>
      </c>
      <c r="X30" s="212">
        <v>15</v>
      </c>
      <c r="Y30" s="212">
        <v>13</v>
      </c>
      <c r="Z30" s="212">
        <v>24</v>
      </c>
      <c r="AA30" s="212">
        <v>16</v>
      </c>
      <c r="AB30" s="212">
        <f t="shared" si="2"/>
        <v>6410</v>
      </c>
      <c r="AC30" s="220"/>
      <c r="AD30" s="212">
        <v>186</v>
      </c>
      <c r="AE30" s="212">
        <v>114</v>
      </c>
      <c r="AF30" s="212">
        <v>79</v>
      </c>
      <c r="AG30" s="212">
        <v>77</v>
      </c>
      <c r="AH30" s="212">
        <v>72</v>
      </c>
      <c r="AI30" s="212">
        <v>230</v>
      </c>
      <c r="AJ30" s="212">
        <v>234</v>
      </c>
      <c r="AK30" s="212">
        <v>148</v>
      </c>
      <c r="AL30" s="212">
        <v>99</v>
      </c>
      <c r="AM30" s="212">
        <v>36</v>
      </c>
      <c r="AN30" s="212">
        <v>129</v>
      </c>
      <c r="AO30" s="212">
        <v>86</v>
      </c>
      <c r="AP30" s="212">
        <v>27</v>
      </c>
      <c r="AQ30" s="212">
        <v>10</v>
      </c>
      <c r="AR30" s="212">
        <v>11</v>
      </c>
      <c r="AS30" s="212">
        <v>22</v>
      </c>
      <c r="AT30" s="212">
        <v>15</v>
      </c>
      <c r="AU30" s="212">
        <f t="shared" si="3"/>
        <v>1575</v>
      </c>
      <c r="AV30" s="212"/>
      <c r="AW30" s="212">
        <v>54</v>
      </c>
      <c r="AX30" s="212">
        <v>22</v>
      </c>
      <c r="AY30" s="212">
        <v>13</v>
      </c>
      <c r="AZ30" s="212">
        <v>8</v>
      </c>
      <c r="BA30" s="212">
        <v>9</v>
      </c>
      <c r="BB30" s="212">
        <v>12</v>
      </c>
      <c r="BC30" s="212">
        <v>6</v>
      </c>
      <c r="BD30" s="212">
        <v>1</v>
      </c>
      <c r="BE30" s="212">
        <v>0</v>
      </c>
      <c r="BF30" s="212">
        <v>0</v>
      </c>
      <c r="BG30" s="212">
        <v>0</v>
      </c>
      <c r="BH30" s="212">
        <v>0</v>
      </c>
      <c r="BI30" s="212">
        <v>0</v>
      </c>
      <c r="BJ30" s="212">
        <v>0</v>
      </c>
      <c r="BK30" s="212">
        <v>0</v>
      </c>
      <c r="BL30" s="212">
        <v>0</v>
      </c>
      <c r="BM30" s="212">
        <v>0</v>
      </c>
      <c r="BN30" s="212">
        <f t="shared" si="4"/>
        <v>125</v>
      </c>
      <c r="BO30" s="212"/>
      <c r="BP30" s="212">
        <v>54</v>
      </c>
      <c r="BQ30" s="49">
        <v>16</v>
      </c>
      <c r="BR30" s="49">
        <v>10</v>
      </c>
      <c r="BS30" s="49">
        <v>8</v>
      </c>
      <c r="BT30" s="49">
        <v>9</v>
      </c>
      <c r="BU30" s="49">
        <v>41</v>
      </c>
      <c r="BV30" s="49">
        <v>36</v>
      </c>
      <c r="BW30" s="49">
        <v>27</v>
      </c>
      <c r="BX30" s="49">
        <v>26</v>
      </c>
      <c r="BY30" s="49">
        <v>14</v>
      </c>
      <c r="BZ30" s="49">
        <v>45</v>
      </c>
      <c r="CA30" s="49">
        <v>20</v>
      </c>
      <c r="CB30" s="49">
        <v>4</v>
      </c>
      <c r="CC30" s="49">
        <v>5</v>
      </c>
      <c r="CD30" s="49">
        <v>1</v>
      </c>
      <c r="CE30" s="49">
        <v>2</v>
      </c>
      <c r="CF30" s="49">
        <v>1</v>
      </c>
      <c r="CG30" s="212">
        <f t="shared" si="5"/>
        <v>319</v>
      </c>
      <c r="CI30" s="49">
        <v>154</v>
      </c>
      <c r="CJ30" s="49">
        <v>60</v>
      </c>
      <c r="CK30" s="49">
        <v>38</v>
      </c>
      <c r="CL30" s="49">
        <v>19</v>
      </c>
      <c r="CM30" s="49">
        <v>18</v>
      </c>
      <c r="CN30" s="49">
        <v>44</v>
      </c>
      <c r="CO30" s="49">
        <v>41</v>
      </c>
      <c r="CP30" s="49">
        <v>16</v>
      </c>
      <c r="CQ30" s="49">
        <v>14</v>
      </c>
      <c r="CR30" s="49">
        <v>11</v>
      </c>
      <c r="CS30" s="49">
        <v>7</v>
      </c>
      <c r="CT30" s="49">
        <v>3</v>
      </c>
      <c r="CU30" s="49">
        <v>1</v>
      </c>
      <c r="CV30" s="49">
        <v>0</v>
      </c>
      <c r="CW30" s="49">
        <v>0</v>
      </c>
      <c r="CX30" s="49">
        <v>0</v>
      </c>
      <c r="CY30" s="49">
        <v>0</v>
      </c>
      <c r="CZ30" s="49">
        <f t="shared" si="6"/>
        <v>426</v>
      </c>
      <c r="DB30" s="212">
        <v>1985</v>
      </c>
      <c r="DC30" s="212">
        <v>664</v>
      </c>
      <c r="DD30" s="212">
        <v>343</v>
      </c>
      <c r="DE30" s="212">
        <v>165</v>
      </c>
      <c r="DF30" s="212">
        <v>137</v>
      </c>
      <c r="DG30" s="212">
        <v>359</v>
      </c>
      <c r="DH30" s="212">
        <v>152</v>
      </c>
      <c r="DI30" s="212">
        <v>69</v>
      </c>
      <c r="DJ30" s="212">
        <v>31</v>
      </c>
      <c r="DK30" s="212">
        <v>19</v>
      </c>
      <c r="DL30" s="212">
        <v>32</v>
      </c>
      <c r="DM30" s="212">
        <v>7</v>
      </c>
      <c r="DN30" s="212">
        <v>1</v>
      </c>
      <c r="DO30" s="212">
        <v>0</v>
      </c>
      <c r="DP30" s="212">
        <v>1</v>
      </c>
      <c r="DQ30" s="212">
        <v>0</v>
      </c>
      <c r="DR30" s="212">
        <v>0</v>
      </c>
      <c r="DS30" s="212">
        <f t="shared" si="7"/>
        <v>3965</v>
      </c>
      <c r="DU30" s="212">
        <v>2005</v>
      </c>
      <c r="DV30" s="212">
        <v>691</v>
      </c>
      <c r="DW30" s="212">
        <v>368</v>
      </c>
      <c r="DX30" s="212">
        <v>199</v>
      </c>
      <c r="DY30" s="212">
        <v>171</v>
      </c>
      <c r="DZ30" s="212">
        <v>470</v>
      </c>
      <c r="EA30" s="212">
        <v>288</v>
      </c>
      <c r="EB30" s="212">
        <v>139</v>
      </c>
      <c r="EC30" s="212">
        <v>76</v>
      </c>
      <c r="ED30" s="212">
        <v>53</v>
      </c>
      <c r="EE30" s="212">
        <v>94</v>
      </c>
      <c r="EF30" s="212">
        <v>40</v>
      </c>
      <c r="EG30" s="212">
        <v>9</v>
      </c>
      <c r="EH30" s="212">
        <v>1</v>
      </c>
      <c r="EI30" s="212">
        <v>2</v>
      </c>
      <c r="EJ30" s="212">
        <v>1</v>
      </c>
      <c r="EK30" s="212"/>
      <c r="EL30" s="212">
        <v>4607</v>
      </c>
      <c r="EN30" s="212">
        <f t="shared" si="8"/>
        <v>20</v>
      </c>
      <c r="EO30" s="212">
        <f t="shared" si="9"/>
        <v>27</v>
      </c>
      <c r="EP30" s="212">
        <f t="shared" si="10"/>
        <v>25</v>
      </c>
      <c r="EQ30" s="212">
        <f t="shared" si="11"/>
        <v>34</v>
      </c>
      <c r="ER30" s="212">
        <f t="shared" si="12"/>
        <v>34</v>
      </c>
      <c r="ES30" s="212">
        <f t="shared" si="13"/>
        <v>111</v>
      </c>
      <c r="ET30" s="212">
        <f t="shared" si="14"/>
        <v>136</v>
      </c>
      <c r="EU30" s="212">
        <f t="shared" si="15"/>
        <v>70</v>
      </c>
      <c r="EV30" s="212">
        <f t="shared" si="16"/>
        <v>45</v>
      </c>
      <c r="EW30" s="212">
        <f t="shared" si="17"/>
        <v>34</v>
      </c>
      <c r="EX30" s="212">
        <f t="shared" si="18"/>
        <v>62</v>
      </c>
      <c r="EY30" s="212">
        <f t="shared" si="19"/>
        <v>33</v>
      </c>
      <c r="EZ30" s="212">
        <f t="shared" si="20"/>
        <v>8</v>
      </c>
      <c r="FA30" s="212">
        <f t="shared" si="21"/>
        <v>1</v>
      </c>
      <c r="FB30" s="212">
        <f t="shared" si="22"/>
        <v>1</v>
      </c>
      <c r="FC30" s="212">
        <f t="shared" si="23"/>
        <v>1</v>
      </c>
      <c r="FD30" s="212">
        <f t="shared" si="24"/>
        <v>0</v>
      </c>
      <c r="FE30" s="363">
        <f t="shared" si="25"/>
        <v>642</v>
      </c>
      <c r="FF30" s="363"/>
      <c r="FG30" s="212">
        <v>31</v>
      </c>
      <c r="FH30" s="212">
        <v>3</v>
      </c>
      <c r="FI30" s="28"/>
      <c r="FJ30" s="28"/>
      <c r="FK30" s="28"/>
      <c r="FL30" s="171"/>
      <c r="FM30" s="171"/>
    </row>
    <row r="31" spans="1:169" s="49" customFormat="1" ht="15" customHeight="1">
      <c r="A31" s="162">
        <v>22</v>
      </c>
      <c r="B31" s="162">
        <v>20</v>
      </c>
      <c r="C31" s="183">
        <v>4</v>
      </c>
      <c r="D31" s="183" t="s">
        <v>251</v>
      </c>
      <c r="E31" s="220">
        <v>29779</v>
      </c>
      <c r="F31" s="220">
        <v>1769</v>
      </c>
      <c r="G31" s="221">
        <f t="shared" si="0"/>
        <v>28010</v>
      </c>
      <c r="H31" s="212">
        <v>29754</v>
      </c>
      <c r="I31" s="212">
        <v>30634</v>
      </c>
      <c r="J31" s="210"/>
      <c r="K31" s="212">
        <v>19320</v>
      </c>
      <c r="L31" s="212">
        <v>4102</v>
      </c>
      <c r="M31" s="212">
        <v>1735</v>
      </c>
      <c r="N31" s="212">
        <v>889</v>
      </c>
      <c r="O31" s="212">
        <v>536</v>
      </c>
      <c r="P31" s="212">
        <v>1231</v>
      </c>
      <c r="Q31" s="212">
        <v>794</v>
      </c>
      <c r="R31" s="212">
        <v>390</v>
      </c>
      <c r="S31" s="212">
        <v>197</v>
      </c>
      <c r="T31" s="212">
        <v>147</v>
      </c>
      <c r="U31" s="212">
        <v>271</v>
      </c>
      <c r="V31" s="212">
        <v>80</v>
      </c>
      <c r="W31" s="212">
        <v>34</v>
      </c>
      <c r="X31" s="212">
        <v>5</v>
      </c>
      <c r="Y31" s="212">
        <v>4</v>
      </c>
      <c r="Z31" s="212">
        <v>13</v>
      </c>
      <c r="AA31" s="212">
        <v>6</v>
      </c>
      <c r="AB31" s="212">
        <f t="shared" si="2"/>
        <v>29754</v>
      </c>
      <c r="AC31" s="220"/>
      <c r="AD31" s="212">
        <v>1104</v>
      </c>
      <c r="AE31" s="212">
        <v>593</v>
      </c>
      <c r="AF31" s="212">
        <v>408</v>
      </c>
      <c r="AG31" s="212">
        <v>267</v>
      </c>
      <c r="AH31" s="212">
        <v>205</v>
      </c>
      <c r="AI31" s="212">
        <v>563</v>
      </c>
      <c r="AJ31" s="212">
        <v>495</v>
      </c>
      <c r="AK31" s="212">
        <v>281</v>
      </c>
      <c r="AL31" s="212">
        <v>152</v>
      </c>
      <c r="AM31" s="212">
        <v>121</v>
      </c>
      <c r="AN31" s="212">
        <v>221</v>
      </c>
      <c r="AO31" s="212">
        <v>67</v>
      </c>
      <c r="AP31" s="212">
        <v>28</v>
      </c>
      <c r="AQ31" s="212">
        <v>5</v>
      </c>
      <c r="AR31" s="212">
        <v>4</v>
      </c>
      <c r="AS31" s="212">
        <v>13</v>
      </c>
      <c r="AT31" s="212">
        <v>6</v>
      </c>
      <c r="AU31" s="212">
        <f t="shared" si="3"/>
        <v>4533</v>
      </c>
      <c r="AV31" s="212"/>
      <c r="AW31" s="212">
        <v>202</v>
      </c>
      <c r="AX31" s="212">
        <v>90</v>
      </c>
      <c r="AY31" s="212">
        <v>44</v>
      </c>
      <c r="AZ31" s="212">
        <v>25</v>
      </c>
      <c r="BA31" s="212">
        <v>9</v>
      </c>
      <c r="BB31" s="212">
        <v>24</v>
      </c>
      <c r="BC31" s="212">
        <v>4</v>
      </c>
      <c r="BD31" s="212">
        <v>2</v>
      </c>
      <c r="BE31" s="212">
        <v>2</v>
      </c>
      <c r="BF31" s="212">
        <v>0</v>
      </c>
      <c r="BG31" s="212">
        <v>1</v>
      </c>
      <c r="BH31" s="212">
        <v>0</v>
      </c>
      <c r="BI31" s="212">
        <v>0</v>
      </c>
      <c r="BJ31" s="212">
        <v>0</v>
      </c>
      <c r="BK31" s="212">
        <v>0</v>
      </c>
      <c r="BL31" s="212">
        <v>0</v>
      </c>
      <c r="BM31" s="212">
        <v>0</v>
      </c>
      <c r="BN31" s="212">
        <f t="shared" si="4"/>
        <v>403</v>
      </c>
      <c r="BO31" s="212"/>
      <c r="BP31" s="212">
        <v>247</v>
      </c>
      <c r="BQ31" s="49">
        <v>84</v>
      </c>
      <c r="BR31" s="49">
        <v>49</v>
      </c>
      <c r="BS31" s="49">
        <v>45</v>
      </c>
      <c r="BT31" s="49">
        <v>29</v>
      </c>
      <c r="BU31" s="49">
        <v>87</v>
      </c>
      <c r="BV31" s="49">
        <v>78</v>
      </c>
      <c r="BW31" s="49">
        <v>48</v>
      </c>
      <c r="BX31" s="49">
        <v>23</v>
      </c>
      <c r="BY31" s="49">
        <v>16</v>
      </c>
      <c r="BZ31" s="49">
        <v>35</v>
      </c>
      <c r="CA31" s="49">
        <v>7</v>
      </c>
      <c r="CB31" s="49">
        <v>5</v>
      </c>
      <c r="CC31" s="49">
        <v>0</v>
      </c>
      <c r="CD31" s="49">
        <v>0</v>
      </c>
      <c r="CE31" s="49">
        <v>0</v>
      </c>
      <c r="CF31" s="49">
        <v>0</v>
      </c>
      <c r="CG31" s="212">
        <f t="shared" si="5"/>
        <v>753</v>
      </c>
      <c r="CI31" s="49">
        <v>593</v>
      </c>
      <c r="CJ31" s="49">
        <v>183</v>
      </c>
      <c r="CK31" s="49">
        <v>101</v>
      </c>
      <c r="CL31" s="49">
        <v>62</v>
      </c>
      <c r="CM31" s="49">
        <v>20</v>
      </c>
      <c r="CN31" s="49">
        <v>70</v>
      </c>
      <c r="CO31" s="49">
        <v>31</v>
      </c>
      <c r="CP31" s="49">
        <v>16</v>
      </c>
      <c r="CQ31" s="49">
        <v>5</v>
      </c>
      <c r="CR31" s="49">
        <v>3</v>
      </c>
      <c r="CS31" s="49">
        <v>5</v>
      </c>
      <c r="CT31" s="49">
        <v>3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f t="shared" si="6"/>
        <v>1092</v>
      </c>
      <c r="DB31" s="212">
        <v>17174</v>
      </c>
      <c r="DC31" s="212">
        <v>3152</v>
      </c>
      <c r="DD31" s="212">
        <v>1133</v>
      </c>
      <c r="DE31" s="212">
        <v>490</v>
      </c>
      <c r="DF31" s="212">
        <v>273</v>
      </c>
      <c r="DG31" s="212">
        <v>487</v>
      </c>
      <c r="DH31" s="212">
        <v>186</v>
      </c>
      <c r="DI31" s="212">
        <v>43</v>
      </c>
      <c r="DJ31" s="212">
        <v>15</v>
      </c>
      <c r="DK31" s="212">
        <v>7</v>
      </c>
      <c r="DL31" s="212">
        <v>9</v>
      </c>
      <c r="DM31" s="212">
        <v>3</v>
      </c>
      <c r="DN31" s="212">
        <v>1</v>
      </c>
      <c r="DO31" s="212">
        <v>0</v>
      </c>
      <c r="DP31" s="212">
        <v>0</v>
      </c>
      <c r="DQ31" s="212">
        <v>0</v>
      </c>
      <c r="DR31" s="212">
        <v>0</v>
      </c>
      <c r="DS31" s="212">
        <f t="shared" si="7"/>
        <v>22973</v>
      </c>
      <c r="DU31" s="212">
        <v>17271</v>
      </c>
      <c r="DV31" s="212">
        <v>3275</v>
      </c>
      <c r="DW31" s="212">
        <v>1211</v>
      </c>
      <c r="DX31" s="212">
        <v>554</v>
      </c>
      <c r="DY31" s="212">
        <v>323</v>
      </c>
      <c r="DZ31" s="212">
        <v>658</v>
      </c>
      <c r="EA31" s="212">
        <v>320</v>
      </c>
      <c r="EB31" s="212">
        <v>118</v>
      </c>
      <c r="EC31" s="212">
        <v>50</v>
      </c>
      <c r="ED31" s="212">
        <v>20</v>
      </c>
      <c r="EE31" s="212">
        <v>39</v>
      </c>
      <c r="EF31" s="212">
        <v>8</v>
      </c>
      <c r="EG31" s="212">
        <v>6</v>
      </c>
      <c r="EH31" s="212"/>
      <c r="EI31" s="212"/>
      <c r="EJ31" s="212"/>
      <c r="EK31" s="212"/>
      <c r="EL31" s="212">
        <v>23853</v>
      </c>
      <c r="EN31" s="212">
        <f t="shared" si="8"/>
        <v>97</v>
      </c>
      <c r="EO31" s="212">
        <f t="shared" si="9"/>
        <v>123</v>
      </c>
      <c r="EP31" s="212">
        <f t="shared" si="10"/>
        <v>78</v>
      </c>
      <c r="EQ31" s="212">
        <f t="shared" si="11"/>
        <v>64</v>
      </c>
      <c r="ER31" s="212">
        <f t="shared" si="12"/>
        <v>50</v>
      </c>
      <c r="ES31" s="212">
        <f t="shared" si="13"/>
        <v>171</v>
      </c>
      <c r="ET31" s="212">
        <f t="shared" si="14"/>
        <v>134</v>
      </c>
      <c r="EU31" s="212">
        <f t="shared" si="15"/>
        <v>75</v>
      </c>
      <c r="EV31" s="212">
        <f t="shared" si="16"/>
        <v>35</v>
      </c>
      <c r="EW31" s="212">
        <f t="shared" si="17"/>
        <v>13</v>
      </c>
      <c r="EX31" s="212">
        <f t="shared" si="18"/>
        <v>30</v>
      </c>
      <c r="EY31" s="212">
        <f t="shared" si="19"/>
        <v>5</v>
      </c>
      <c r="EZ31" s="212">
        <f t="shared" si="20"/>
        <v>5</v>
      </c>
      <c r="FA31" s="212">
        <f t="shared" si="21"/>
        <v>0</v>
      </c>
      <c r="FB31" s="212">
        <f t="shared" si="22"/>
        <v>0</v>
      </c>
      <c r="FC31" s="212">
        <f t="shared" si="23"/>
        <v>0</v>
      </c>
      <c r="FD31" s="212">
        <f t="shared" si="24"/>
        <v>0</v>
      </c>
      <c r="FE31" s="363">
        <f t="shared" si="25"/>
        <v>880</v>
      </c>
      <c r="FF31" s="363"/>
      <c r="FG31" s="212">
        <v>19</v>
      </c>
      <c r="FH31" s="212">
        <v>6</v>
      </c>
      <c r="FI31" s="28"/>
      <c r="FJ31" s="28"/>
      <c r="FK31" s="28"/>
      <c r="FL31" s="171"/>
      <c r="FM31" s="171"/>
    </row>
    <row r="32" spans="1:169" s="49" customFormat="1" ht="15" customHeight="1">
      <c r="A32" s="162">
        <v>23</v>
      </c>
      <c r="B32" s="162">
        <v>29</v>
      </c>
      <c r="C32" s="183">
        <v>4</v>
      </c>
      <c r="D32" s="183" t="s">
        <v>371</v>
      </c>
      <c r="E32" s="220">
        <v>16155</v>
      </c>
      <c r="F32" s="220">
        <v>1763</v>
      </c>
      <c r="G32" s="221">
        <f t="shared" si="0"/>
        <v>14392</v>
      </c>
      <c r="H32" s="212">
        <v>16049</v>
      </c>
      <c r="I32" s="212">
        <v>17499</v>
      </c>
      <c r="J32" s="210"/>
      <c r="K32" s="212">
        <v>8933</v>
      </c>
      <c r="L32" s="212">
        <v>2226</v>
      </c>
      <c r="M32" s="212">
        <v>933</v>
      </c>
      <c r="N32" s="212">
        <v>544</v>
      </c>
      <c r="O32" s="212">
        <v>392</v>
      </c>
      <c r="P32" s="212">
        <v>975</v>
      </c>
      <c r="Q32" s="212">
        <v>741</v>
      </c>
      <c r="R32" s="212">
        <v>436</v>
      </c>
      <c r="S32" s="212">
        <v>221</v>
      </c>
      <c r="T32" s="212">
        <v>149</v>
      </c>
      <c r="U32" s="212">
        <v>311</v>
      </c>
      <c r="V32" s="212">
        <v>129</v>
      </c>
      <c r="W32" s="212">
        <v>25</v>
      </c>
      <c r="X32" s="212">
        <v>8</v>
      </c>
      <c r="Y32" s="212">
        <v>7</v>
      </c>
      <c r="Z32" s="212">
        <v>12</v>
      </c>
      <c r="AA32" s="212">
        <v>7</v>
      </c>
      <c r="AB32" s="212">
        <f t="shared" si="2"/>
        <v>16049</v>
      </c>
      <c r="AC32" s="220"/>
      <c r="AD32" s="212">
        <v>197</v>
      </c>
      <c r="AE32" s="212">
        <v>130</v>
      </c>
      <c r="AF32" s="212">
        <v>116</v>
      </c>
      <c r="AG32" s="212">
        <v>82</v>
      </c>
      <c r="AH32" s="212">
        <v>84</v>
      </c>
      <c r="AI32" s="212">
        <v>311</v>
      </c>
      <c r="AJ32" s="212">
        <v>364</v>
      </c>
      <c r="AK32" s="212">
        <v>270</v>
      </c>
      <c r="AL32" s="212">
        <v>150</v>
      </c>
      <c r="AM32" s="212">
        <v>107</v>
      </c>
      <c r="AN32" s="212">
        <v>239</v>
      </c>
      <c r="AO32" s="212">
        <v>93</v>
      </c>
      <c r="AP32" s="212">
        <v>18</v>
      </c>
      <c r="AQ32" s="212">
        <v>6</v>
      </c>
      <c r="AR32" s="212">
        <v>6</v>
      </c>
      <c r="AS32" s="212">
        <v>11</v>
      </c>
      <c r="AT32" s="212">
        <v>5</v>
      </c>
      <c r="AU32" s="212">
        <f t="shared" si="3"/>
        <v>2189</v>
      </c>
      <c r="AV32" s="212"/>
      <c r="AW32" s="212">
        <v>84</v>
      </c>
      <c r="AX32" s="212">
        <v>52</v>
      </c>
      <c r="AY32" s="212">
        <v>32</v>
      </c>
      <c r="AZ32" s="212">
        <v>9</v>
      </c>
      <c r="BA32" s="212">
        <v>11</v>
      </c>
      <c r="BB32" s="212">
        <v>14</v>
      </c>
      <c r="BC32" s="212">
        <v>3</v>
      </c>
      <c r="BD32" s="212">
        <v>4</v>
      </c>
      <c r="BE32" s="212">
        <v>0</v>
      </c>
      <c r="BF32" s="212">
        <v>0</v>
      </c>
      <c r="BG32" s="212">
        <v>0</v>
      </c>
      <c r="BH32" s="212">
        <v>0</v>
      </c>
      <c r="BI32" s="212">
        <v>0</v>
      </c>
      <c r="BJ32" s="212">
        <v>0</v>
      </c>
      <c r="BK32" s="212">
        <v>0</v>
      </c>
      <c r="BL32" s="212">
        <v>0</v>
      </c>
      <c r="BM32" s="212">
        <v>0</v>
      </c>
      <c r="BN32" s="212">
        <f t="shared" si="4"/>
        <v>209</v>
      </c>
      <c r="BO32" s="212"/>
      <c r="BP32" s="212">
        <v>155</v>
      </c>
      <c r="BQ32" s="49">
        <v>65</v>
      </c>
      <c r="BR32" s="49">
        <v>33</v>
      </c>
      <c r="BS32" s="49">
        <v>35</v>
      </c>
      <c r="BT32" s="49">
        <v>19</v>
      </c>
      <c r="BU32" s="49">
        <v>77</v>
      </c>
      <c r="BV32" s="49">
        <v>94</v>
      </c>
      <c r="BW32" s="49">
        <v>78</v>
      </c>
      <c r="BX32" s="49">
        <v>40</v>
      </c>
      <c r="BY32" s="49">
        <v>29</v>
      </c>
      <c r="BZ32" s="49">
        <v>51</v>
      </c>
      <c r="CA32" s="49">
        <v>29</v>
      </c>
      <c r="CB32" s="49">
        <v>6</v>
      </c>
      <c r="CC32" s="49">
        <v>1</v>
      </c>
      <c r="CD32" s="49">
        <v>1</v>
      </c>
      <c r="CE32" s="49">
        <v>1</v>
      </c>
      <c r="CF32" s="49">
        <v>1</v>
      </c>
      <c r="CG32" s="212">
        <f t="shared" si="5"/>
        <v>715</v>
      </c>
      <c r="CI32" s="49">
        <v>743</v>
      </c>
      <c r="CJ32" s="49">
        <v>172</v>
      </c>
      <c r="CK32" s="49">
        <v>81</v>
      </c>
      <c r="CL32" s="49">
        <v>72</v>
      </c>
      <c r="CM32" s="49">
        <v>48</v>
      </c>
      <c r="CN32" s="49">
        <v>114</v>
      </c>
      <c r="CO32" s="49">
        <v>77</v>
      </c>
      <c r="CP32" s="49">
        <v>37</v>
      </c>
      <c r="CQ32" s="49">
        <v>11</v>
      </c>
      <c r="CR32" s="49">
        <v>8</v>
      </c>
      <c r="CS32" s="49">
        <v>11</v>
      </c>
      <c r="CT32" s="49">
        <v>2</v>
      </c>
      <c r="CU32" s="49">
        <v>0</v>
      </c>
      <c r="CV32" s="49">
        <v>0</v>
      </c>
      <c r="CW32" s="49">
        <v>0</v>
      </c>
      <c r="CX32" s="49">
        <v>0</v>
      </c>
      <c r="CY32" s="49">
        <v>1</v>
      </c>
      <c r="CZ32" s="49">
        <f t="shared" si="6"/>
        <v>1377</v>
      </c>
      <c r="DB32" s="212">
        <v>7754</v>
      </c>
      <c r="DC32" s="212">
        <v>1807</v>
      </c>
      <c r="DD32" s="212">
        <v>671</v>
      </c>
      <c r="DE32" s="212">
        <v>346</v>
      </c>
      <c r="DF32" s="212">
        <v>230</v>
      </c>
      <c r="DG32" s="212">
        <v>459</v>
      </c>
      <c r="DH32" s="212">
        <v>203</v>
      </c>
      <c r="DI32" s="212">
        <v>47</v>
      </c>
      <c r="DJ32" s="212">
        <v>20</v>
      </c>
      <c r="DK32" s="212">
        <v>5</v>
      </c>
      <c r="DL32" s="212">
        <v>10</v>
      </c>
      <c r="DM32" s="212">
        <v>5</v>
      </c>
      <c r="DN32" s="212">
        <v>1</v>
      </c>
      <c r="DO32" s="212">
        <v>1</v>
      </c>
      <c r="DP32" s="212">
        <v>0</v>
      </c>
      <c r="DQ32" s="212">
        <v>0</v>
      </c>
      <c r="DR32" s="212">
        <v>0</v>
      </c>
      <c r="DS32" s="212">
        <f t="shared" si="7"/>
        <v>11559</v>
      </c>
      <c r="DU32" s="212">
        <v>7848</v>
      </c>
      <c r="DV32" s="212">
        <v>1926</v>
      </c>
      <c r="DW32" s="212">
        <v>789</v>
      </c>
      <c r="DX32" s="212">
        <v>454</v>
      </c>
      <c r="DY32" s="212">
        <v>317</v>
      </c>
      <c r="DZ32" s="212">
        <v>797</v>
      </c>
      <c r="EA32" s="212">
        <v>504</v>
      </c>
      <c r="EB32" s="212">
        <v>182</v>
      </c>
      <c r="EC32" s="212">
        <v>84</v>
      </c>
      <c r="ED32" s="212">
        <v>44</v>
      </c>
      <c r="EE32" s="212">
        <v>52</v>
      </c>
      <c r="EF32" s="212">
        <v>10</v>
      </c>
      <c r="EG32" s="212">
        <v>1</v>
      </c>
      <c r="EH32" s="212">
        <v>1</v>
      </c>
      <c r="EI32" s="212"/>
      <c r="EJ32" s="212"/>
      <c r="EK32" s="212"/>
      <c r="EL32" s="212">
        <v>13009</v>
      </c>
      <c r="EN32" s="212">
        <f t="shared" si="8"/>
        <v>94</v>
      </c>
      <c r="EO32" s="212">
        <f t="shared" si="9"/>
        <v>119</v>
      </c>
      <c r="EP32" s="212">
        <f t="shared" si="10"/>
        <v>118</v>
      </c>
      <c r="EQ32" s="212">
        <f t="shared" si="11"/>
        <v>108</v>
      </c>
      <c r="ER32" s="212">
        <f t="shared" si="12"/>
        <v>87</v>
      </c>
      <c r="ES32" s="212">
        <f t="shared" si="13"/>
        <v>338</v>
      </c>
      <c r="ET32" s="212">
        <f t="shared" si="14"/>
        <v>301</v>
      </c>
      <c r="EU32" s="212">
        <f t="shared" si="15"/>
        <v>135</v>
      </c>
      <c r="EV32" s="212">
        <f t="shared" si="16"/>
        <v>64</v>
      </c>
      <c r="EW32" s="212">
        <f t="shared" si="17"/>
        <v>39</v>
      </c>
      <c r="EX32" s="212">
        <f t="shared" si="18"/>
        <v>42</v>
      </c>
      <c r="EY32" s="212">
        <f t="shared" si="19"/>
        <v>5</v>
      </c>
      <c r="EZ32" s="212">
        <f t="shared" si="20"/>
        <v>0</v>
      </c>
      <c r="FA32" s="212">
        <f t="shared" si="21"/>
        <v>0</v>
      </c>
      <c r="FB32" s="212">
        <f t="shared" si="22"/>
        <v>0</v>
      </c>
      <c r="FC32" s="212">
        <f t="shared" si="23"/>
        <v>0</v>
      </c>
      <c r="FD32" s="212">
        <f t="shared" si="24"/>
        <v>0</v>
      </c>
      <c r="FE32" s="363">
        <f t="shared" si="25"/>
        <v>1450</v>
      </c>
      <c r="FF32" s="363"/>
      <c r="FG32" s="212">
        <v>98</v>
      </c>
      <c r="FH32" s="212">
        <v>8</v>
      </c>
      <c r="FI32" s="28"/>
      <c r="FJ32" s="28"/>
      <c r="FK32" s="28"/>
      <c r="FL32" s="171"/>
      <c r="FM32" s="171"/>
    </row>
    <row r="33" spans="1:169" s="49" customFormat="1" ht="15" customHeight="1">
      <c r="A33" s="162">
        <v>24</v>
      </c>
      <c r="B33" s="162">
        <v>30</v>
      </c>
      <c r="C33" s="183">
        <v>4</v>
      </c>
      <c r="D33" s="183" t="s">
        <v>509</v>
      </c>
      <c r="E33" s="220">
        <v>6334</v>
      </c>
      <c r="F33" s="220">
        <v>882</v>
      </c>
      <c r="G33" s="221">
        <f t="shared" si="0"/>
        <v>5452</v>
      </c>
      <c r="H33" s="212">
        <v>6174</v>
      </c>
      <c r="I33" s="212">
        <v>6926</v>
      </c>
      <c r="J33" s="210"/>
      <c r="K33" s="212">
        <v>2743</v>
      </c>
      <c r="L33" s="212">
        <v>902</v>
      </c>
      <c r="M33" s="212">
        <v>453</v>
      </c>
      <c r="N33" s="212">
        <v>234</v>
      </c>
      <c r="O33" s="212">
        <v>176</v>
      </c>
      <c r="P33" s="212">
        <v>443</v>
      </c>
      <c r="Q33" s="212">
        <v>389</v>
      </c>
      <c r="R33" s="212">
        <v>209</v>
      </c>
      <c r="S33" s="212">
        <v>110</v>
      </c>
      <c r="T33" s="212">
        <v>91</v>
      </c>
      <c r="U33" s="212">
        <v>201</v>
      </c>
      <c r="V33" s="212">
        <v>121</v>
      </c>
      <c r="W33" s="212">
        <v>38</v>
      </c>
      <c r="X33" s="212">
        <v>25</v>
      </c>
      <c r="Y33" s="212">
        <v>14</v>
      </c>
      <c r="Z33" s="212">
        <v>18</v>
      </c>
      <c r="AA33" s="212">
        <v>7</v>
      </c>
      <c r="AB33" s="212">
        <f t="shared" si="2"/>
        <v>6174</v>
      </c>
      <c r="AC33" s="220"/>
      <c r="AD33" s="212">
        <v>183</v>
      </c>
      <c r="AE33" s="212">
        <v>94</v>
      </c>
      <c r="AF33" s="212">
        <v>73</v>
      </c>
      <c r="AG33" s="212">
        <v>40</v>
      </c>
      <c r="AH33" s="212">
        <v>35</v>
      </c>
      <c r="AI33" s="212">
        <v>112</v>
      </c>
      <c r="AJ33" s="212">
        <v>168</v>
      </c>
      <c r="AK33" s="212">
        <v>119</v>
      </c>
      <c r="AL33" s="212">
        <v>59</v>
      </c>
      <c r="AM33" s="212">
        <v>56</v>
      </c>
      <c r="AN33" s="212">
        <v>142</v>
      </c>
      <c r="AO33" s="212">
        <v>84</v>
      </c>
      <c r="AP33" s="212">
        <v>30</v>
      </c>
      <c r="AQ33" s="212">
        <v>21</v>
      </c>
      <c r="AR33" s="212">
        <v>11</v>
      </c>
      <c r="AS33" s="212">
        <v>16</v>
      </c>
      <c r="AT33" s="212">
        <v>7</v>
      </c>
      <c r="AU33" s="212">
        <f t="shared" si="3"/>
        <v>1250</v>
      </c>
      <c r="AV33" s="212"/>
      <c r="AW33" s="212">
        <v>22</v>
      </c>
      <c r="AX33" s="212">
        <v>23</v>
      </c>
      <c r="AY33" s="212">
        <v>5</v>
      </c>
      <c r="AZ33" s="212">
        <v>6</v>
      </c>
      <c r="BA33" s="212">
        <v>0</v>
      </c>
      <c r="BB33" s="212">
        <v>14</v>
      </c>
      <c r="BC33" s="212">
        <v>6</v>
      </c>
      <c r="BD33" s="212">
        <v>1</v>
      </c>
      <c r="BE33" s="212">
        <v>0</v>
      </c>
      <c r="BF33" s="212">
        <v>0</v>
      </c>
      <c r="BG33" s="212">
        <v>0</v>
      </c>
      <c r="BH33" s="212">
        <v>0</v>
      </c>
      <c r="BI33" s="212">
        <v>0</v>
      </c>
      <c r="BJ33" s="212">
        <v>0</v>
      </c>
      <c r="BK33" s="212">
        <v>0</v>
      </c>
      <c r="BL33" s="212">
        <v>0</v>
      </c>
      <c r="BM33" s="212">
        <v>0</v>
      </c>
      <c r="BN33" s="212">
        <f t="shared" si="4"/>
        <v>77</v>
      </c>
      <c r="BO33" s="212"/>
      <c r="BP33" s="212">
        <v>25</v>
      </c>
      <c r="BQ33" s="49">
        <v>8</v>
      </c>
      <c r="BR33" s="49">
        <v>11</v>
      </c>
      <c r="BS33" s="49">
        <v>7</v>
      </c>
      <c r="BT33" s="49">
        <v>4</v>
      </c>
      <c r="BU33" s="49">
        <v>18</v>
      </c>
      <c r="BV33" s="49">
        <v>28</v>
      </c>
      <c r="BW33" s="49">
        <v>23</v>
      </c>
      <c r="BX33" s="49">
        <v>20</v>
      </c>
      <c r="BY33" s="49">
        <v>10</v>
      </c>
      <c r="BZ33" s="49">
        <v>27</v>
      </c>
      <c r="CA33" s="49">
        <v>28</v>
      </c>
      <c r="CB33" s="49">
        <v>6</v>
      </c>
      <c r="CC33" s="49">
        <v>4</v>
      </c>
      <c r="CD33" s="49">
        <v>3</v>
      </c>
      <c r="CE33" s="49">
        <v>2</v>
      </c>
      <c r="CF33" s="49">
        <v>0</v>
      </c>
      <c r="CG33" s="212">
        <f t="shared" si="5"/>
        <v>224</v>
      </c>
      <c r="CI33" s="49">
        <v>250</v>
      </c>
      <c r="CJ33" s="49">
        <v>77</v>
      </c>
      <c r="CK33" s="49">
        <v>46</v>
      </c>
      <c r="CL33" s="49">
        <v>34</v>
      </c>
      <c r="CM33" s="49">
        <v>25</v>
      </c>
      <c r="CN33" s="49">
        <v>64</v>
      </c>
      <c r="CO33" s="49">
        <v>51</v>
      </c>
      <c r="CP33" s="49">
        <v>26</v>
      </c>
      <c r="CQ33" s="49">
        <v>11</v>
      </c>
      <c r="CR33" s="49">
        <v>11</v>
      </c>
      <c r="CS33" s="49">
        <v>16</v>
      </c>
      <c r="CT33" s="49">
        <v>4</v>
      </c>
      <c r="CU33" s="49">
        <v>1</v>
      </c>
      <c r="CV33" s="49">
        <v>0</v>
      </c>
      <c r="CW33" s="49">
        <v>0</v>
      </c>
      <c r="CX33" s="49">
        <v>0</v>
      </c>
      <c r="CY33" s="49">
        <v>0</v>
      </c>
      <c r="CZ33" s="49">
        <f t="shared" si="6"/>
        <v>616</v>
      </c>
      <c r="DB33" s="212">
        <v>2263</v>
      </c>
      <c r="DC33" s="212">
        <v>700</v>
      </c>
      <c r="DD33" s="212">
        <v>318</v>
      </c>
      <c r="DE33" s="212">
        <v>147</v>
      </c>
      <c r="DF33" s="212">
        <v>112</v>
      </c>
      <c r="DG33" s="212">
        <v>235</v>
      </c>
      <c r="DH33" s="212">
        <v>136</v>
      </c>
      <c r="DI33" s="212">
        <v>40</v>
      </c>
      <c r="DJ33" s="212">
        <v>20</v>
      </c>
      <c r="DK33" s="212">
        <v>14</v>
      </c>
      <c r="DL33" s="212">
        <v>16</v>
      </c>
      <c r="DM33" s="212">
        <v>5</v>
      </c>
      <c r="DN33" s="212">
        <v>1</v>
      </c>
      <c r="DO33" s="212">
        <v>0</v>
      </c>
      <c r="DP33" s="212">
        <v>0</v>
      </c>
      <c r="DQ33" s="212">
        <v>0</v>
      </c>
      <c r="DR33" s="212">
        <v>0</v>
      </c>
      <c r="DS33" s="212">
        <f t="shared" si="7"/>
        <v>4007</v>
      </c>
      <c r="DU33" s="212">
        <v>2332</v>
      </c>
      <c r="DV33" s="212">
        <v>776</v>
      </c>
      <c r="DW33" s="212">
        <v>366</v>
      </c>
      <c r="DX33" s="212">
        <v>187</v>
      </c>
      <c r="DY33" s="212">
        <v>152</v>
      </c>
      <c r="DZ33" s="212">
        <v>365</v>
      </c>
      <c r="EA33" s="212">
        <v>287</v>
      </c>
      <c r="EB33" s="212">
        <v>120</v>
      </c>
      <c r="EC33" s="212">
        <v>52</v>
      </c>
      <c r="ED33" s="212">
        <v>40</v>
      </c>
      <c r="EE33" s="212">
        <v>56</v>
      </c>
      <c r="EF33" s="212">
        <v>22</v>
      </c>
      <c r="EG33" s="212">
        <v>2</v>
      </c>
      <c r="EH33" s="212">
        <v>1</v>
      </c>
      <c r="EI33" s="212">
        <v>1</v>
      </c>
      <c r="EJ33" s="212"/>
      <c r="EK33" s="212"/>
      <c r="EL33" s="212">
        <v>4759</v>
      </c>
      <c r="EN33" s="212">
        <f t="shared" si="8"/>
        <v>69</v>
      </c>
      <c r="EO33" s="212">
        <f t="shared" si="9"/>
        <v>76</v>
      </c>
      <c r="EP33" s="212">
        <f t="shared" si="10"/>
        <v>48</v>
      </c>
      <c r="EQ33" s="212">
        <f t="shared" si="11"/>
        <v>40</v>
      </c>
      <c r="ER33" s="212">
        <f t="shared" si="12"/>
        <v>40</v>
      </c>
      <c r="ES33" s="212">
        <f t="shared" si="13"/>
        <v>130</v>
      </c>
      <c r="ET33" s="212">
        <f t="shared" si="14"/>
        <v>151</v>
      </c>
      <c r="EU33" s="212">
        <f t="shared" si="15"/>
        <v>80</v>
      </c>
      <c r="EV33" s="212">
        <f t="shared" si="16"/>
        <v>32</v>
      </c>
      <c r="EW33" s="212">
        <f t="shared" si="17"/>
        <v>26</v>
      </c>
      <c r="EX33" s="212">
        <f t="shared" si="18"/>
        <v>40</v>
      </c>
      <c r="EY33" s="212">
        <f t="shared" si="19"/>
        <v>17</v>
      </c>
      <c r="EZ33" s="212">
        <f t="shared" si="20"/>
        <v>1</v>
      </c>
      <c r="FA33" s="212">
        <f t="shared" si="21"/>
        <v>1</v>
      </c>
      <c r="FB33" s="212">
        <f t="shared" si="22"/>
        <v>1</v>
      </c>
      <c r="FC33" s="212">
        <f t="shared" si="23"/>
        <v>0</v>
      </c>
      <c r="FD33" s="212">
        <f t="shared" si="24"/>
        <v>0</v>
      </c>
      <c r="FE33" s="363">
        <f t="shared" si="25"/>
        <v>752</v>
      </c>
      <c r="FF33" s="363"/>
      <c r="FG33" s="212">
        <v>153</v>
      </c>
      <c r="FH33" s="212">
        <v>7</v>
      </c>
      <c r="FI33" s="28"/>
      <c r="FJ33" s="28"/>
      <c r="FK33" s="28"/>
      <c r="FL33" s="171"/>
      <c r="FM33" s="171"/>
    </row>
    <row r="34" spans="1:169" s="49" customFormat="1" ht="15" customHeight="1">
      <c r="A34" s="162">
        <v>25</v>
      </c>
      <c r="B34" s="162">
        <v>35</v>
      </c>
      <c r="C34" s="183">
        <v>4</v>
      </c>
      <c r="D34" s="183" t="s">
        <v>888</v>
      </c>
      <c r="E34" s="220">
        <v>21203</v>
      </c>
      <c r="F34" s="220">
        <v>1416</v>
      </c>
      <c r="G34" s="221">
        <f t="shared" si="0"/>
        <v>19787</v>
      </c>
      <c r="H34" s="212">
        <v>20831</v>
      </c>
      <c r="I34" s="212">
        <v>22537</v>
      </c>
      <c r="J34" s="210"/>
      <c r="K34" s="212">
        <v>13486</v>
      </c>
      <c r="L34" s="212">
        <v>2528</v>
      </c>
      <c r="M34" s="212">
        <v>1093</v>
      </c>
      <c r="N34" s="212">
        <v>560</v>
      </c>
      <c r="O34" s="212">
        <v>383</v>
      </c>
      <c r="P34" s="212">
        <v>905</v>
      </c>
      <c r="Q34" s="212">
        <v>711</v>
      </c>
      <c r="R34" s="212">
        <v>404</v>
      </c>
      <c r="S34" s="212">
        <v>207</v>
      </c>
      <c r="T34" s="212">
        <v>135</v>
      </c>
      <c r="U34" s="212">
        <v>231</v>
      </c>
      <c r="V34" s="212">
        <v>120</v>
      </c>
      <c r="W34" s="212">
        <v>30</v>
      </c>
      <c r="X34" s="212">
        <v>18</v>
      </c>
      <c r="Y34" s="212">
        <v>6</v>
      </c>
      <c r="Z34" s="212">
        <v>10</v>
      </c>
      <c r="AA34" s="212">
        <v>4</v>
      </c>
      <c r="AB34" s="212">
        <f t="shared" si="2"/>
        <v>20831</v>
      </c>
      <c r="AC34" s="220"/>
      <c r="AD34" s="212">
        <v>1284</v>
      </c>
      <c r="AE34" s="212">
        <v>472</v>
      </c>
      <c r="AF34" s="212">
        <v>263</v>
      </c>
      <c r="AG34" s="212">
        <v>150</v>
      </c>
      <c r="AH34" s="212">
        <v>114</v>
      </c>
      <c r="AI34" s="212">
        <v>301</v>
      </c>
      <c r="AJ34" s="212">
        <v>323</v>
      </c>
      <c r="AK34" s="212">
        <v>237</v>
      </c>
      <c r="AL34" s="212">
        <v>128</v>
      </c>
      <c r="AM34" s="212">
        <v>93</v>
      </c>
      <c r="AN34" s="212">
        <v>149</v>
      </c>
      <c r="AO34" s="212">
        <v>70</v>
      </c>
      <c r="AP34" s="212">
        <v>14</v>
      </c>
      <c r="AQ34" s="212">
        <v>13</v>
      </c>
      <c r="AR34" s="212">
        <v>4</v>
      </c>
      <c r="AS34" s="212">
        <v>7</v>
      </c>
      <c r="AT34" s="212">
        <v>4</v>
      </c>
      <c r="AU34" s="212">
        <f t="shared" si="3"/>
        <v>3626</v>
      </c>
      <c r="AV34" s="212"/>
      <c r="AW34" s="212">
        <v>186</v>
      </c>
      <c r="AX34" s="212">
        <v>60</v>
      </c>
      <c r="AY34" s="212">
        <v>29</v>
      </c>
      <c r="AZ34" s="212">
        <v>13</v>
      </c>
      <c r="BA34" s="212">
        <v>7</v>
      </c>
      <c r="BB34" s="212">
        <v>15</v>
      </c>
      <c r="BC34" s="212">
        <v>8</v>
      </c>
      <c r="BD34" s="212">
        <v>2</v>
      </c>
      <c r="BE34" s="212">
        <v>1</v>
      </c>
      <c r="BF34" s="212">
        <v>2</v>
      </c>
      <c r="BG34" s="212">
        <v>0</v>
      </c>
      <c r="BH34" s="212">
        <v>0</v>
      </c>
      <c r="BI34" s="212">
        <v>0</v>
      </c>
      <c r="BJ34" s="212">
        <v>0</v>
      </c>
      <c r="BK34" s="212">
        <v>0</v>
      </c>
      <c r="BL34" s="212">
        <v>0</v>
      </c>
      <c r="BM34" s="212">
        <v>0</v>
      </c>
      <c r="BN34" s="212">
        <f t="shared" si="4"/>
        <v>323</v>
      </c>
      <c r="BO34" s="212"/>
      <c r="BP34" s="212">
        <v>179</v>
      </c>
      <c r="BQ34" s="49">
        <v>68</v>
      </c>
      <c r="BR34" s="49">
        <v>51</v>
      </c>
      <c r="BS34" s="49">
        <v>38</v>
      </c>
      <c r="BT34" s="49">
        <v>39</v>
      </c>
      <c r="BU34" s="49">
        <v>122</v>
      </c>
      <c r="BV34" s="49">
        <v>112</v>
      </c>
      <c r="BW34" s="49">
        <v>69</v>
      </c>
      <c r="BX34" s="49">
        <v>43</v>
      </c>
      <c r="BY34" s="49">
        <v>20</v>
      </c>
      <c r="BZ34" s="49">
        <v>58</v>
      </c>
      <c r="CA34" s="49">
        <v>32</v>
      </c>
      <c r="CB34" s="49">
        <v>12</v>
      </c>
      <c r="CC34" s="49">
        <v>5</v>
      </c>
      <c r="CD34" s="49">
        <v>2</v>
      </c>
      <c r="CE34" s="49">
        <v>3</v>
      </c>
      <c r="CF34" s="49">
        <v>0</v>
      </c>
      <c r="CG34" s="212">
        <f t="shared" si="5"/>
        <v>853</v>
      </c>
      <c r="CI34" s="49">
        <v>914</v>
      </c>
      <c r="CJ34" s="49">
        <v>255</v>
      </c>
      <c r="CK34" s="49">
        <v>126</v>
      </c>
      <c r="CL34" s="49">
        <v>78</v>
      </c>
      <c r="CM34" s="49">
        <v>55</v>
      </c>
      <c r="CN34" s="49">
        <v>101</v>
      </c>
      <c r="CO34" s="49">
        <v>83</v>
      </c>
      <c r="CP34" s="49">
        <v>27</v>
      </c>
      <c r="CQ34" s="49">
        <v>10</v>
      </c>
      <c r="CR34" s="49">
        <v>5</v>
      </c>
      <c r="CS34" s="49">
        <v>8</v>
      </c>
      <c r="CT34" s="49">
        <v>8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f t="shared" si="6"/>
        <v>1670</v>
      </c>
      <c r="DB34" s="212">
        <v>10923</v>
      </c>
      <c r="DC34" s="212">
        <v>1673</v>
      </c>
      <c r="DD34" s="212">
        <v>624</v>
      </c>
      <c r="DE34" s="212">
        <v>281</v>
      </c>
      <c r="DF34" s="212">
        <v>168</v>
      </c>
      <c r="DG34" s="212">
        <v>366</v>
      </c>
      <c r="DH34" s="212">
        <v>185</v>
      </c>
      <c r="DI34" s="212">
        <v>69</v>
      </c>
      <c r="DJ34" s="212">
        <v>25</v>
      </c>
      <c r="DK34" s="212">
        <v>15</v>
      </c>
      <c r="DL34" s="212">
        <v>16</v>
      </c>
      <c r="DM34" s="212">
        <v>10</v>
      </c>
      <c r="DN34" s="212">
        <v>4</v>
      </c>
      <c r="DO34" s="212">
        <v>0</v>
      </c>
      <c r="DP34" s="212">
        <v>0</v>
      </c>
      <c r="DQ34" s="212">
        <v>0</v>
      </c>
      <c r="DR34" s="212">
        <v>0</v>
      </c>
      <c r="DS34" s="212">
        <f t="shared" si="7"/>
        <v>14359</v>
      </c>
      <c r="DU34" s="212">
        <v>11102</v>
      </c>
      <c r="DV34" s="212">
        <v>1860</v>
      </c>
      <c r="DW34" s="212">
        <v>780</v>
      </c>
      <c r="DX34" s="212">
        <v>400</v>
      </c>
      <c r="DY34" s="212">
        <v>277</v>
      </c>
      <c r="DZ34" s="212">
        <v>744</v>
      </c>
      <c r="EA34" s="212">
        <v>514</v>
      </c>
      <c r="EB34" s="212">
        <v>191</v>
      </c>
      <c r="EC34" s="212">
        <v>67</v>
      </c>
      <c r="ED34" s="212">
        <v>49</v>
      </c>
      <c r="EE34" s="212">
        <v>57</v>
      </c>
      <c r="EF34" s="212">
        <v>20</v>
      </c>
      <c r="EG34" s="212">
        <v>4</v>
      </c>
      <c r="EH34" s="212"/>
      <c r="EI34" s="212"/>
      <c r="EJ34" s="212"/>
      <c r="EK34" s="212"/>
      <c r="EL34" s="212">
        <v>16065</v>
      </c>
      <c r="EN34" s="212">
        <f t="shared" si="8"/>
        <v>179</v>
      </c>
      <c r="EO34" s="212">
        <f t="shared" si="9"/>
        <v>187</v>
      </c>
      <c r="EP34" s="212">
        <f t="shared" si="10"/>
        <v>156</v>
      </c>
      <c r="EQ34" s="212">
        <f t="shared" si="11"/>
        <v>119</v>
      </c>
      <c r="ER34" s="212">
        <f t="shared" si="12"/>
        <v>109</v>
      </c>
      <c r="ES34" s="212">
        <f t="shared" si="13"/>
        <v>378</v>
      </c>
      <c r="ET34" s="212">
        <f t="shared" si="14"/>
        <v>329</v>
      </c>
      <c r="EU34" s="212">
        <f t="shared" si="15"/>
        <v>122</v>
      </c>
      <c r="EV34" s="212">
        <f t="shared" si="16"/>
        <v>42</v>
      </c>
      <c r="EW34" s="212">
        <f t="shared" si="17"/>
        <v>34</v>
      </c>
      <c r="EX34" s="212">
        <f t="shared" si="18"/>
        <v>41</v>
      </c>
      <c r="EY34" s="212">
        <f t="shared" si="19"/>
        <v>10</v>
      </c>
      <c r="EZ34" s="212">
        <f t="shared" si="20"/>
        <v>0</v>
      </c>
      <c r="FA34" s="212">
        <f t="shared" si="21"/>
        <v>0</v>
      </c>
      <c r="FB34" s="212">
        <f t="shared" si="22"/>
        <v>0</v>
      </c>
      <c r="FC34" s="212">
        <f t="shared" si="23"/>
        <v>0</v>
      </c>
      <c r="FD34" s="212">
        <f t="shared" si="24"/>
        <v>0</v>
      </c>
      <c r="FE34" s="363">
        <f t="shared" si="25"/>
        <v>1706</v>
      </c>
      <c r="FF34" s="363"/>
      <c r="FG34" s="212">
        <v>360</v>
      </c>
      <c r="FH34" s="212">
        <v>10</v>
      </c>
      <c r="FI34" s="28"/>
      <c r="FJ34" s="28"/>
      <c r="FK34" s="28"/>
      <c r="FL34" s="171"/>
      <c r="FM34" s="171"/>
    </row>
    <row r="35" spans="1:169" s="49" customFormat="1" ht="15" customHeight="1">
      <c r="A35" s="162">
        <v>26</v>
      </c>
      <c r="B35" s="162">
        <v>38</v>
      </c>
      <c r="C35" s="183">
        <v>4</v>
      </c>
      <c r="D35" s="183" t="s">
        <v>889</v>
      </c>
      <c r="E35" s="220">
        <v>5191</v>
      </c>
      <c r="F35" s="220">
        <v>1405</v>
      </c>
      <c r="G35" s="221">
        <f t="shared" si="0"/>
        <v>3786</v>
      </c>
      <c r="H35" s="212">
        <v>5088</v>
      </c>
      <c r="I35" s="212">
        <v>6254</v>
      </c>
      <c r="J35" s="210"/>
      <c r="K35" s="212">
        <v>1185</v>
      </c>
      <c r="L35" s="212">
        <v>598</v>
      </c>
      <c r="M35" s="212">
        <v>359</v>
      </c>
      <c r="N35" s="212">
        <v>247</v>
      </c>
      <c r="O35" s="212">
        <v>191</v>
      </c>
      <c r="P35" s="212">
        <v>585</v>
      </c>
      <c r="Q35" s="212">
        <v>508</v>
      </c>
      <c r="R35" s="212">
        <v>313</v>
      </c>
      <c r="S35" s="212">
        <v>195</v>
      </c>
      <c r="T35" s="212">
        <v>175</v>
      </c>
      <c r="U35" s="212">
        <v>348</v>
      </c>
      <c r="V35" s="212">
        <v>210</v>
      </c>
      <c r="W35" s="212">
        <v>59</v>
      </c>
      <c r="X35" s="212">
        <v>26</v>
      </c>
      <c r="Y35" s="212">
        <v>23</v>
      </c>
      <c r="Z35" s="212">
        <v>47</v>
      </c>
      <c r="AA35" s="212">
        <v>19</v>
      </c>
      <c r="AB35" s="212">
        <f t="shared" si="2"/>
        <v>5088</v>
      </c>
      <c r="AC35" s="220"/>
      <c r="AD35" s="212">
        <v>105</v>
      </c>
      <c r="AE35" s="212">
        <v>56</v>
      </c>
      <c r="AF35" s="212">
        <v>37</v>
      </c>
      <c r="AG35" s="212">
        <v>33</v>
      </c>
      <c r="AH35" s="212">
        <v>26</v>
      </c>
      <c r="AI35" s="212">
        <v>133</v>
      </c>
      <c r="AJ35" s="212">
        <v>129</v>
      </c>
      <c r="AK35" s="212">
        <v>136</v>
      </c>
      <c r="AL35" s="212">
        <v>92</v>
      </c>
      <c r="AM35" s="212">
        <v>83</v>
      </c>
      <c r="AN35" s="212">
        <v>191</v>
      </c>
      <c r="AO35" s="212">
        <v>131</v>
      </c>
      <c r="AP35" s="212">
        <v>36</v>
      </c>
      <c r="AQ35" s="212">
        <v>16</v>
      </c>
      <c r="AR35" s="212">
        <v>17</v>
      </c>
      <c r="AS35" s="212">
        <v>37</v>
      </c>
      <c r="AT35" s="212">
        <v>17</v>
      </c>
      <c r="AU35" s="212">
        <f t="shared" si="3"/>
        <v>1275</v>
      </c>
      <c r="AV35" s="212"/>
      <c r="AW35" s="212">
        <v>10</v>
      </c>
      <c r="AX35" s="212">
        <v>2</v>
      </c>
      <c r="AY35" s="212">
        <v>3</v>
      </c>
      <c r="AZ35" s="212">
        <v>1</v>
      </c>
      <c r="BA35" s="212">
        <v>1</v>
      </c>
      <c r="BB35" s="212">
        <v>9</v>
      </c>
      <c r="BC35" s="212">
        <v>10</v>
      </c>
      <c r="BD35" s="212">
        <v>5</v>
      </c>
      <c r="BE35" s="212">
        <v>1</v>
      </c>
      <c r="BF35" s="212">
        <v>0</v>
      </c>
      <c r="BG35" s="212">
        <v>0</v>
      </c>
      <c r="BH35" s="212">
        <v>0</v>
      </c>
      <c r="BI35" s="212">
        <v>0</v>
      </c>
      <c r="BJ35" s="212">
        <v>0</v>
      </c>
      <c r="BK35" s="212">
        <v>0</v>
      </c>
      <c r="BL35" s="212">
        <v>0</v>
      </c>
      <c r="BM35" s="212">
        <v>0</v>
      </c>
      <c r="BN35" s="212">
        <f t="shared" si="4"/>
        <v>42</v>
      </c>
      <c r="BO35" s="212"/>
      <c r="BP35" s="212">
        <v>21</v>
      </c>
      <c r="BQ35" s="49">
        <v>20</v>
      </c>
      <c r="BR35" s="49">
        <v>20</v>
      </c>
      <c r="BS35" s="49">
        <v>12</v>
      </c>
      <c r="BT35" s="49">
        <v>15</v>
      </c>
      <c r="BU35" s="49">
        <v>48</v>
      </c>
      <c r="BV35" s="49">
        <v>47</v>
      </c>
      <c r="BW35" s="49">
        <v>35</v>
      </c>
      <c r="BX35" s="49">
        <v>24</v>
      </c>
      <c r="BY35" s="49">
        <v>41</v>
      </c>
      <c r="BZ35" s="49">
        <v>67</v>
      </c>
      <c r="CA35" s="49">
        <v>55</v>
      </c>
      <c r="CB35" s="49">
        <v>16</v>
      </c>
      <c r="CC35" s="49">
        <v>8</v>
      </c>
      <c r="CD35" s="49">
        <v>6</v>
      </c>
      <c r="CE35" s="49">
        <v>9</v>
      </c>
      <c r="CF35" s="49">
        <v>2</v>
      </c>
      <c r="CG35" s="212">
        <f t="shared" si="5"/>
        <v>446</v>
      </c>
      <c r="CI35" s="49">
        <v>146</v>
      </c>
      <c r="CJ35" s="49">
        <v>86</v>
      </c>
      <c r="CK35" s="49">
        <v>49</v>
      </c>
      <c r="CL35" s="49">
        <v>42</v>
      </c>
      <c r="CM35" s="49">
        <v>30</v>
      </c>
      <c r="CN35" s="49">
        <v>88</v>
      </c>
      <c r="CO35" s="49">
        <v>81</v>
      </c>
      <c r="CP35" s="49">
        <v>39</v>
      </c>
      <c r="CQ35" s="49">
        <v>25</v>
      </c>
      <c r="CR35" s="49">
        <v>18</v>
      </c>
      <c r="CS35" s="49">
        <v>26</v>
      </c>
      <c r="CT35" s="49">
        <v>2</v>
      </c>
      <c r="CU35" s="49">
        <v>1</v>
      </c>
      <c r="CV35" s="49">
        <v>1</v>
      </c>
      <c r="CW35" s="49">
        <v>0</v>
      </c>
      <c r="CX35" s="49">
        <v>0</v>
      </c>
      <c r="CY35" s="49">
        <v>0</v>
      </c>
      <c r="CZ35" s="49">
        <f t="shared" si="6"/>
        <v>634</v>
      </c>
      <c r="DB35" s="212">
        <v>903</v>
      </c>
      <c r="DC35" s="212">
        <v>434</v>
      </c>
      <c r="DD35" s="212">
        <v>250</v>
      </c>
      <c r="DE35" s="212">
        <v>159</v>
      </c>
      <c r="DF35" s="212">
        <v>119</v>
      </c>
      <c r="DG35" s="212">
        <v>307</v>
      </c>
      <c r="DH35" s="212">
        <v>241</v>
      </c>
      <c r="DI35" s="212">
        <v>98</v>
      </c>
      <c r="DJ35" s="212">
        <v>53</v>
      </c>
      <c r="DK35" s="212">
        <v>33</v>
      </c>
      <c r="DL35" s="212">
        <v>64</v>
      </c>
      <c r="DM35" s="212">
        <v>22</v>
      </c>
      <c r="DN35" s="212">
        <v>6</v>
      </c>
      <c r="DO35" s="212">
        <v>1</v>
      </c>
      <c r="DP35" s="212">
        <v>0</v>
      </c>
      <c r="DQ35" s="212">
        <v>1</v>
      </c>
      <c r="DR35" s="212">
        <v>0</v>
      </c>
      <c r="DS35" s="212">
        <f t="shared" si="7"/>
        <v>2691</v>
      </c>
      <c r="DU35" s="212">
        <v>935</v>
      </c>
      <c r="DV35" s="212">
        <v>450</v>
      </c>
      <c r="DW35" s="212">
        <v>277</v>
      </c>
      <c r="DX35" s="212">
        <v>182</v>
      </c>
      <c r="DY35" s="212">
        <v>150</v>
      </c>
      <c r="DZ35" s="212">
        <v>439</v>
      </c>
      <c r="EA35" s="212">
        <v>428</v>
      </c>
      <c r="EB35" s="212">
        <v>252</v>
      </c>
      <c r="EC35" s="212">
        <v>170</v>
      </c>
      <c r="ED35" s="212">
        <v>120</v>
      </c>
      <c r="EE35" s="212">
        <v>261</v>
      </c>
      <c r="EF35" s="212">
        <v>130</v>
      </c>
      <c r="EG35" s="212">
        <v>48</v>
      </c>
      <c r="EH35" s="212">
        <v>9</v>
      </c>
      <c r="EI35" s="212">
        <v>2</v>
      </c>
      <c r="EJ35" s="212">
        <v>4</v>
      </c>
      <c r="EK35" s="212"/>
      <c r="EL35" s="212">
        <v>3857</v>
      </c>
      <c r="EN35" s="212">
        <f t="shared" si="8"/>
        <v>32</v>
      </c>
      <c r="EO35" s="212">
        <f t="shared" si="9"/>
        <v>16</v>
      </c>
      <c r="EP35" s="212">
        <f t="shared" si="10"/>
        <v>27</v>
      </c>
      <c r="EQ35" s="212">
        <f t="shared" si="11"/>
        <v>23</v>
      </c>
      <c r="ER35" s="212">
        <f t="shared" si="12"/>
        <v>31</v>
      </c>
      <c r="ES35" s="212">
        <f t="shared" si="13"/>
        <v>132</v>
      </c>
      <c r="ET35" s="212">
        <f t="shared" si="14"/>
        <v>187</v>
      </c>
      <c r="EU35" s="212">
        <f t="shared" si="15"/>
        <v>154</v>
      </c>
      <c r="EV35" s="212">
        <f t="shared" si="16"/>
        <v>117</v>
      </c>
      <c r="EW35" s="212">
        <f t="shared" si="17"/>
        <v>87</v>
      </c>
      <c r="EX35" s="212">
        <f t="shared" si="18"/>
        <v>197</v>
      </c>
      <c r="EY35" s="212">
        <f t="shared" si="19"/>
        <v>108</v>
      </c>
      <c r="EZ35" s="212">
        <f t="shared" si="20"/>
        <v>42</v>
      </c>
      <c r="FA35" s="212">
        <f t="shared" si="21"/>
        <v>8</v>
      </c>
      <c r="FB35" s="212">
        <f t="shared" si="22"/>
        <v>2</v>
      </c>
      <c r="FC35" s="212">
        <f t="shared" si="23"/>
        <v>3</v>
      </c>
      <c r="FD35" s="212">
        <f t="shared" si="24"/>
        <v>0</v>
      </c>
      <c r="FE35" s="363">
        <f t="shared" si="25"/>
        <v>1166</v>
      </c>
      <c r="FF35" s="363"/>
      <c r="FG35" s="212">
        <v>89</v>
      </c>
      <c r="FH35" s="212">
        <v>11</v>
      </c>
      <c r="FI35" s="28"/>
      <c r="FJ35" s="28"/>
      <c r="FK35" s="28"/>
      <c r="FL35" s="171"/>
      <c r="FM35" s="171"/>
    </row>
    <row r="36" spans="1:169" s="49" customFormat="1" ht="15" customHeight="1">
      <c r="A36" s="162">
        <v>27</v>
      </c>
      <c r="B36" s="162">
        <v>39</v>
      </c>
      <c r="C36" s="183">
        <v>4</v>
      </c>
      <c r="D36" s="183" t="s">
        <v>366</v>
      </c>
      <c r="E36" s="220">
        <v>6877</v>
      </c>
      <c r="F36" s="220">
        <v>681</v>
      </c>
      <c r="G36" s="221">
        <f t="shared" si="0"/>
        <v>6196</v>
      </c>
      <c r="H36" s="212">
        <v>6853</v>
      </c>
      <c r="I36" s="212">
        <v>7702</v>
      </c>
      <c r="J36" s="210"/>
      <c r="K36" s="212">
        <v>3380</v>
      </c>
      <c r="L36" s="212">
        <v>996</v>
      </c>
      <c r="M36" s="212">
        <v>422</v>
      </c>
      <c r="N36" s="212">
        <v>281</v>
      </c>
      <c r="O36" s="212">
        <v>159</v>
      </c>
      <c r="P36" s="212">
        <v>475</v>
      </c>
      <c r="Q36" s="212">
        <v>362</v>
      </c>
      <c r="R36" s="212">
        <v>199</v>
      </c>
      <c r="S36" s="212">
        <v>102</v>
      </c>
      <c r="T36" s="212">
        <v>90</v>
      </c>
      <c r="U36" s="212">
        <v>187</v>
      </c>
      <c r="V36" s="212">
        <v>114</v>
      </c>
      <c r="W36" s="212">
        <v>37</v>
      </c>
      <c r="X36" s="212">
        <v>15</v>
      </c>
      <c r="Y36" s="212">
        <v>11</v>
      </c>
      <c r="Z36" s="212">
        <v>16</v>
      </c>
      <c r="AA36" s="212">
        <v>7</v>
      </c>
      <c r="AB36" s="212">
        <f t="shared" si="2"/>
        <v>6853</v>
      </c>
      <c r="AC36" s="220"/>
      <c r="AD36" s="212">
        <v>98</v>
      </c>
      <c r="AE36" s="212">
        <v>89</v>
      </c>
      <c r="AF36" s="212">
        <v>48</v>
      </c>
      <c r="AG36" s="212">
        <v>55</v>
      </c>
      <c r="AH36" s="212">
        <v>24</v>
      </c>
      <c r="AI36" s="212">
        <v>89</v>
      </c>
      <c r="AJ36" s="212">
        <v>127</v>
      </c>
      <c r="AK36" s="212">
        <v>100</v>
      </c>
      <c r="AL36" s="212">
        <v>67</v>
      </c>
      <c r="AM36" s="212">
        <v>63</v>
      </c>
      <c r="AN36" s="212">
        <v>127</v>
      </c>
      <c r="AO36" s="212">
        <v>88</v>
      </c>
      <c r="AP36" s="212">
        <v>31</v>
      </c>
      <c r="AQ36" s="212">
        <v>13</v>
      </c>
      <c r="AR36" s="212">
        <v>11</v>
      </c>
      <c r="AS36" s="212">
        <v>11</v>
      </c>
      <c r="AT36" s="212">
        <v>5</v>
      </c>
      <c r="AU36" s="212">
        <f t="shared" si="3"/>
        <v>1046</v>
      </c>
      <c r="AV36" s="212"/>
      <c r="AW36" s="212">
        <v>13</v>
      </c>
      <c r="AX36" s="212">
        <v>6</v>
      </c>
      <c r="AY36" s="212">
        <v>8</v>
      </c>
      <c r="AZ36" s="212">
        <v>8</v>
      </c>
      <c r="BA36" s="212">
        <v>2</v>
      </c>
      <c r="BB36" s="212">
        <v>6</v>
      </c>
      <c r="BC36" s="212">
        <v>2</v>
      </c>
      <c r="BD36" s="212">
        <v>0</v>
      </c>
      <c r="BE36" s="212">
        <v>0</v>
      </c>
      <c r="BF36" s="212">
        <v>0</v>
      </c>
      <c r="BG36" s="212">
        <v>0</v>
      </c>
      <c r="BH36" s="212">
        <v>0</v>
      </c>
      <c r="BI36" s="212">
        <v>0</v>
      </c>
      <c r="BJ36" s="212">
        <v>0</v>
      </c>
      <c r="BK36" s="212">
        <v>0</v>
      </c>
      <c r="BL36" s="212">
        <v>0</v>
      </c>
      <c r="BM36" s="212">
        <v>0</v>
      </c>
      <c r="BN36" s="212">
        <f t="shared" si="4"/>
        <v>45</v>
      </c>
      <c r="BO36" s="212"/>
      <c r="BP36" s="212">
        <v>42</v>
      </c>
      <c r="BQ36" s="49">
        <v>14</v>
      </c>
      <c r="BR36" s="49">
        <v>13</v>
      </c>
      <c r="BS36" s="49">
        <v>7</v>
      </c>
      <c r="BT36" s="49">
        <v>6</v>
      </c>
      <c r="BU36" s="49">
        <v>26</v>
      </c>
      <c r="BV36" s="49">
        <v>27</v>
      </c>
      <c r="BW36" s="49">
        <v>21</v>
      </c>
      <c r="BX36" s="49">
        <v>9</v>
      </c>
      <c r="BY36" s="49">
        <v>7</v>
      </c>
      <c r="BZ36" s="49">
        <v>31</v>
      </c>
      <c r="CA36" s="49">
        <v>16</v>
      </c>
      <c r="CB36" s="49">
        <v>5</v>
      </c>
      <c r="CC36" s="49">
        <v>2</v>
      </c>
      <c r="CD36" s="49">
        <v>0</v>
      </c>
      <c r="CE36" s="49">
        <v>5</v>
      </c>
      <c r="CF36" s="49">
        <v>2</v>
      </c>
      <c r="CG36" s="212">
        <f t="shared" si="5"/>
        <v>233</v>
      </c>
      <c r="CI36" s="49">
        <v>189</v>
      </c>
      <c r="CJ36" s="49">
        <v>86</v>
      </c>
      <c r="CK36" s="49">
        <v>42</v>
      </c>
      <c r="CL36" s="49">
        <v>22</v>
      </c>
      <c r="CM36" s="49">
        <v>19</v>
      </c>
      <c r="CN36" s="49">
        <v>49</v>
      </c>
      <c r="CO36" s="49">
        <v>46</v>
      </c>
      <c r="CP36" s="49">
        <v>17</v>
      </c>
      <c r="CQ36" s="49">
        <v>4</v>
      </c>
      <c r="CR36" s="49">
        <v>6</v>
      </c>
      <c r="CS36" s="49">
        <v>5</v>
      </c>
      <c r="CT36" s="49">
        <v>4</v>
      </c>
      <c r="CU36" s="49">
        <v>0</v>
      </c>
      <c r="CV36" s="49">
        <v>0</v>
      </c>
      <c r="CW36" s="49">
        <v>0</v>
      </c>
      <c r="CX36" s="49">
        <v>0</v>
      </c>
      <c r="CY36" s="49">
        <v>0</v>
      </c>
      <c r="CZ36" s="49">
        <f t="shared" si="6"/>
        <v>489</v>
      </c>
      <c r="DB36" s="212">
        <v>3038</v>
      </c>
      <c r="DC36" s="212">
        <v>801</v>
      </c>
      <c r="DD36" s="212">
        <v>311</v>
      </c>
      <c r="DE36" s="212">
        <v>189</v>
      </c>
      <c r="DF36" s="212">
        <v>108</v>
      </c>
      <c r="DG36" s="212">
        <v>305</v>
      </c>
      <c r="DH36" s="212">
        <v>160</v>
      </c>
      <c r="DI36" s="212">
        <v>61</v>
      </c>
      <c r="DJ36" s="212">
        <v>22</v>
      </c>
      <c r="DK36" s="212">
        <v>14</v>
      </c>
      <c r="DL36" s="212">
        <v>24</v>
      </c>
      <c r="DM36" s="212">
        <v>6</v>
      </c>
      <c r="DN36" s="212">
        <v>1</v>
      </c>
      <c r="DO36" s="212">
        <v>0</v>
      </c>
      <c r="DP36" s="212">
        <v>0</v>
      </c>
      <c r="DQ36" s="212">
        <v>0</v>
      </c>
      <c r="DR36" s="212">
        <v>0</v>
      </c>
      <c r="DS36" s="212">
        <f t="shared" si="7"/>
        <v>5040</v>
      </c>
      <c r="DU36" s="212">
        <v>3185</v>
      </c>
      <c r="DV36" s="212">
        <v>891</v>
      </c>
      <c r="DW36" s="212">
        <v>365</v>
      </c>
      <c r="DX36" s="212">
        <v>234</v>
      </c>
      <c r="DY36" s="212">
        <v>163</v>
      </c>
      <c r="DZ36" s="212">
        <v>453</v>
      </c>
      <c r="EA36" s="212">
        <v>293</v>
      </c>
      <c r="EB36" s="212">
        <v>122</v>
      </c>
      <c r="EC36" s="212">
        <v>55</v>
      </c>
      <c r="ED36" s="212">
        <v>39</v>
      </c>
      <c r="EE36" s="212">
        <v>69</v>
      </c>
      <c r="EF36" s="212">
        <v>18</v>
      </c>
      <c r="EG36" s="212">
        <v>2</v>
      </c>
      <c r="EH36" s="212"/>
      <c r="EI36" s="212"/>
      <c r="EJ36" s="212"/>
      <c r="EK36" s="212"/>
      <c r="EL36" s="212">
        <v>5889</v>
      </c>
      <c r="EN36" s="212">
        <f t="shared" si="8"/>
        <v>147</v>
      </c>
      <c r="EO36" s="212">
        <f t="shared" si="9"/>
        <v>90</v>
      </c>
      <c r="EP36" s="212">
        <f t="shared" si="10"/>
        <v>54</v>
      </c>
      <c r="EQ36" s="212">
        <f t="shared" si="11"/>
        <v>45</v>
      </c>
      <c r="ER36" s="212">
        <f t="shared" si="12"/>
        <v>55</v>
      </c>
      <c r="ES36" s="212">
        <f t="shared" si="13"/>
        <v>148</v>
      </c>
      <c r="ET36" s="212">
        <f t="shared" si="14"/>
        <v>133</v>
      </c>
      <c r="EU36" s="212">
        <f t="shared" si="15"/>
        <v>61</v>
      </c>
      <c r="EV36" s="212">
        <f t="shared" si="16"/>
        <v>33</v>
      </c>
      <c r="EW36" s="212">
        <f t="shared" si="17"/>
        <v>25</v>
      </c>
      <c r="EX36" s="212">
        <f t="shared" si="18"/>
        <v>45</v>
      </c>
      <c r="EY36" s="212">
        <f t="shared" si="19"/>
        <v>12</v>
      </c>
      <c r="EZ36" s="212">
        <f t="shared" si="20"/>
        <v>1</v>
      </c>
      <c r="FA36" s="212">
        <f t="shared" si="21"/>
        <v>0</v>
      </c>
      <c r="FB36" s="212">
        <f t="shared" si="22"/>
        <v>0</v>
      </c>
      <c r="FC36" s="212">
        <f t="shared" si="23"/>
        <v>0</v>
      </c>
      <c r="FD36" s="212">
        <f t="shared" si="24"/>
        <v>0</v>
      </c>
      <c r="FE36" s="363">
        <f t="shared" si="25"/>
        <v>849</v>
      </c>
      <c r="FF36" s="363"/>
      <c r="FG36" s="212">
        <v>17</v>
      </c>
      <c r="FH36" s="212">
        <v>7</v>
      </c>
      <c r="FI36" s="28"/>
      <c r="FJ36" s="28"/>
      <c r="FK36" s="28"/>
      <c r="FL36" s="171"/>
      <c r="FM36" s="171"/>
    </row>
    <row r="37" spans="1:169" ht="15" customHeight="1">
      <c r="A37" s="162">
        <v>28</v>
      </c>
      <c r="B37" s="162">
        <v>42</v>
      </c>
      <c r="C37" s="183">
        <v>4</v>
      </c>
      <c r="D37" s="183" t="s">
        <v>360</v>
      </c>
      <c r="E37" s="220">
        <v>13275</v>
      </c>
      <c r="F37" s="220">
        <v>1826</v>
      </c>
      <c r="G37" s="221">
        <f t="shared" si="0"/>
        <v>11449</v>
      </c>
      <c r="H37" s="212">
        <v>11759</v>
      </c>
      <c r="I37" s="212">
        <v>12612</v>
      </c>
      <c r="K37" s="212">
        <v>4863</v>
      </c>
      <c r="L37" s="212">
        <v>1577</v>
      </c>
      <c r="M37" s="212">
        <v>895</v>
      </c>
      <c r="N37" s="212">
        <v>488</v>
      </c>
      <c r="O37" s="212">
        <v>378</v>
      </c>
      <c r="P37" s="212">
        <v>1062</v>
      </c>
      <c r="Q37" s="212">
        <v>823</v>
      </c>
      <c r="R37" s="212">
        <v>457</v>
      </c>
      <c r="S37" s="212">
        <v>260</v>
      </c>
      <c r="T37" s="212">
        <v>204</v>
      </c>
      <c r="U37" s="212">
        <v>397</v>
      </c>
      <c r="V37" s="212">
        <v>216</v>
      </c>
      <c r="W37" s="212">
        <v>65</v>
      </c>
      <c r="X37" s="212">
        <v>22</v>
      </c>
      <c r="Y37" s="212">
        <v>21</v>
      </c>
      <c r="Z37" s="212">
        <v>21</v>
      </c>
      <c r="AA37" s="212">
        <v>10</v>
      </c>
      <c r="AB37" s="212">
        <f t="shared" si="2"/>
        <v>11759</v>
      </c>
      <c r="AC37" s="220"/>
      <c r="AD37" s="212">
        <v>199</v>
      </c>
      <c r="AE37" s="212">
        <v>137</v>
      </c>
      <c r="AF37" s="212">
        <v>135</v>
      </c>
      <c r="AG37" s="212">
        <v>88</v>
      </c>
      <c r="AH37" s="212">
        <v>78</v>
      </c>
      <c r="AI37" s="212">
        <v>329</v>
      </c>
      <c r="AJ37" s="212">
        <v>346</v>
      </c>
      <c r="AK37" s="212">
        <v>227</v>
      </c>
      <c r="AL37" s="212">
        <v>145</v>
      </c>
      <c r="AM37" s="212">
        <v>113</v>
      </c>
      <c r="AN37" s="212">
        <v>237</v>
      </c>
      <c r="AO37" s="212">
        <v>134</v>
      </c>
      <c r="AP37" s="212">
        <v>39</v>
      </c>
      <c r="AQ37" s="212">
        <v>17</v>
      </c>
      <c r="AR37" s="212">
        <v>17</v>
      </c>
      <c r="AS37" s="212">
        <v>16</v>
      </c>
      <c r="AT37" s="212">
        <v>10</v>
      </c>
      <c r="AU37" s="212">
        <f t="shared" si="3"/>
        <v>2267</v>
      </c>
      <c r="AV37" s="212"/>
      <c r="AW37" s="212">
        <v>45</v>
      </c>
      <c r="AX37" s="212">
        <v>30</v>
      </c>
      <c r="AY37" s="212">
        <v>14</v>
      </c>
      <c r="AZ37" s="212">
        <v>18</v>
      </c>
      <c r="BA37" s="212">
        <v>10</v>
      </c>
      <c r="BB37" s="212">
        <v>23</v>
      </c>
      <c r="BC37" s="212">
        <v>12</v>
      </c>
      <c r="BD37" s="212">
        <v>1</v>
      </c>
      <c r="BE37" s="212">
        <v>2</v>
      </c>
      <c r="BF37" s="212">
        <v>0</v>
      </c>
      <c r="BG37" s="212">
        <v>1</v>
      </c>
      <c r="BH37" s="212">
        <v>0</v>
      </c>
      <c r="BI37" s="212">
        <v>0</v>
      </c>
      <c r="BJ37" s="212">
        <v>0</v>
      </c>
      <c r="BK37" s="212">
        <v>0</v>
      </c>
      <c r="BL37" s="212">
        <v>0</v>
      </c>
      <c r="BM37" s="212">
        <v>0</v>
      </c>
      <c r="BN37" s="212">
        <f t="shared" si="4"/>
        <v>156</v>
      </c>
      <c r="BO37" s="212"/>
      <c r="BP37" s="212">
        <v>93</v>
      </c>
      <c r="BQ37" s="49">
        <v>50</v>
      </c>
      <c r="BR37" s="49">
        <v>41</v>
      </c>
      <c r="BS37" s="49">
        <v>22</v>
      </c>
      <c r="BT37" s="49">
        <v>26</v>
      </c>
      <c r="BU37" s="49">
        <v>85</v>
      </c>
      <c r="BV37" s="49">
        <v>100</v>
      </c>
      <c r="BW37" s="49">
        <v>64</v>
      </c>
      <c r="BX37" s="49">
        <v>72</v>
      </c>
      <c r="BY37" s="49">
        <v>54</v>
      </c>
      <c r="BZ37" s="49">
        <v>111</v>
      </c>
      <c r="CA37" s="49">
        <v>72</v>
      </c>
      <c r="CB37" s="49">
        <v>25</v>
      </c>
      <c r="CC37" s="49">
        <v>4</v>
      </c>
      <c r="CD37" s="49">
        <v>4</v>
      </c>
      <c r="CE37" s="49">
        <v>5</v>
      </c>
      <c r="CF37" s="49">
        <v>0</v>
      </c>
      <c r="CG37" s="212">
        <f t="shared" si="5"/>
        <v>828</v>
      </c>
      <c r="CH37" s="49"/>
      <c r="CI37" s="49">
        <v>331</v>
      </c>
      <c r="CJ37" s="49">
        <v>142</v>
      </c>
      <c r="CK37" s="49">
        <v>106</v>
      </c>
      <c r="CL37" s="49">
        <v>63</v>
      </c>
      <c r="CM37" s="49">
        <v>46</v>
      </c>
      <c r="CN37" s="49">
        <v>140</v>
      </c>
      <c r="CO37" s="49">
        <v>111</v>
      </c>
      <c r="CP37" s="49">
        <v>62</v>
      </c>
      <c r="CQ37" s="49">
        <v>14</v>
      </c>
      <c r="CR37" s="49">
        <v>11</v>
      </c>
      <c r="CS37" s="49">
        <v>21</v>
      </c>
      <c r="CT37" s="49">
        <v>5</v>
      </c>
      <c r="CU37" s="49">
        <v>1</v>
      </c>
      <c r="CV37" s="49">
        <v>0</v>
      </c>
      <c r="CW37" s="49">
        <v>0</v>
      </c>
      <c r="CX37" s="49">
        <v>0</v>
      </c>
      <c r="CY37" s="49">
        <v>0</v>
      </c>
      <c r="CZ37" s="49">
        <f t="shared" si="6"/>
        <v>1053</v>
      </c>
      <c r="DA37" s="49"/>
      <c r="DB37" s="212">
        <v>4195</v>
      </c>
      <c r="DC37" s="212">
        <v>1218</v>
      </c>
      <c r="DD37" s="212">
        <v>599</v>
      </c>
      <c r="DE37" s="212">
        <v>297</v>
      </c>
      <c r="DF37" s="212">
        <v>218</v>
      </c>
      <c r="DG37" s="212">
        <v>485</v>
      </c>
      <c r="DH37" s="212">
        <v>254</v>
      </c>
      <c r="DI37" s="212">
        <v>103</v>
      </c>
      <c r="DJ37" s="212">
        <v>27</v>
      </c>
      <c r="DK37" s="212">
        <v>26</v>
      </c>
      <c r="DL37" s="212">
        <v>27</v>
      </c>
      <c r="DM37" s="212">
        <v>5</v>
      </c>
      <c r="DN37" s="212">
        <v>0</v>
      </c>
      <c r="DO37" s="212">
        <v>1</v>
      </c>
      <c r="DP37" s="212">
        <v>0</v>
      </c>
      <c r="DQ37" s="212">
        <v>0</v>
      </c>
      <c r="DR37" s="212">
        <v>0</v>
      </c>
      <c r="DS37" s="212">
        <f t="shared" si="7"/>
        <v>7455</v>
      </c>
      <c r="DT37" s="49"/>
      <c r="DU37" s="212">
        <v>4247</v>
      </c>
      <c r="DV37" s="212">
        <v>1263</v>
      </c>
      <c r="DW37" s="212">
        <v>643</v>
      </c>
      <c r="DX37" s="212">
        <v>347</v>
      </c>
      <c r="DY37" s="212">
        <v>266</v>
      </c>
      <c r="DZ37" s="212">
        <v>642</v>
      </c>
      <c r="EA37" s="212">
        <v>425</v>
      </c>
      <c r="EB37" s="212">
        <v>215</v>
      </c>
      <c r="EC37" s="212">
        <v>80</v>
      </c>
      <c r="ED37" s="212">
        <v>64</v>
      </c>
      <c r="EE37" s="212">
        <v>86</v>
      </c>
      <c r="EF37" s="212">
        <v>28</v>
      </c>
      <c r="EG37" s="212">
        <v>1</v>
      </c>
      <c r="EH37" s="212">
        <v>1</v>
      </c>
      <c r="EI37" s="212"/>
      <c r="EJ37" s="212"/>
      <c r="EK37" s="212"/>
      <c r="EL37" s="212">
        <v>8308</v>
      </c>
      <c r="EM37" s="49"/>
      <c r="EN37" s="212">
        <f t="shared" si="8"/>
        <v>52</v>
      </c>
      <c r="EO37" s="212">
        <f t="shared" si="9"/>
        <v>45</v>
      </c>
      <c r="EP37" s="212">
        <f t="shared" si="10"/>
        <v>44</v>
      </c>
      <c r="EQ37" s="212">
        <f t="shared" si="11"/>
        <v>50</v>
      </c>
      <c r="ER37" s="212">
        <f t="shared" si="12"/>
        <v>48</v>
      </c>
      <c r="ES37" s="212">
        <f t="shared" si="13"/>
        <v>157</v>
      </c>
      <c r="ET37" s="212">
        <f t="shared" si="14"/>
        <v>171</v>
      </c>
      <c r="EU37" s="212">
        <f t="shared" si="15"/>
        <v>112</v>
      </c>
      <c r="EV37" s="212">
        <f t="shared" si="16"/>
        <v>53</v>
      </c>
      <c r="EW37" s="212">
        <f t="shared" si="17"/>
        <v>38</v>
      </c>
      <c r="EX37" s="212">
        <f t="shared" si="18"/>
        <v>59</v>
      </c>
      <c r="EY37" s="212">
        <f t="shared" si="19"/>
        <v>23</v>
      </c>
      <c r="EZ37" s="212">
        <f t="shared" si="20"/>
        <v>1</v>
      </c>
      <c r="FA37" s="212">
        <f t="shared" si="21"/>
        <v>0</v>
      </c>
      <c r="FB37" s="212">
        <f t="shared" si="22"/>
        <v>0</v>
      </c>
      <c r="FC37" s="212">
        <f t="shared" si="23"/>
        <v>0</v>
      </c>
      <c r="FD37" s="212">
        <f t="shared" si="24"/>
        <v>0</v>
      </c>
      <c r="FE37" s="363">
        <f t="shared" si="25"/>
        <v>853</v>
      </c>
      <c r="FF37" s="363"/>
      <c r="FG37" s="212">
        <v>1507</v>
      </c>
      <c r="FH37" s="212">
        <v>9</v>
      </c>
      <c r="FL37" s="171"/>
      <c r="FM37" s="171"/>
    </row>
    <row r="38" spans="1:169" ht="15" customHeight="1">
      <c r="A38" s="162">
        <v>29</v>
      </c>
      <c r="B38" s="162">
        <v>44</v>
      </c>
      <c r="C38" s="183">
        <v>4</v>
      </c>
      <c r="D38" s="183" t="s">
        <v>643</v>
      </c>
      <c r="E38" s="220">
        <v>11446</v>
      </c>
      <c r="F38" s="220">
        <v>1733</v>
      </c>
      <c r="G38" s="221">
        <f t="shared" si="0"/>
        <v>9713</v>
      </c>
      <c r="H38" s="212">
        <v>11327</v>
      </c>
      <c r="I38" s="212">
        <v>12424</v>
      </c>
      <c r="K38" s="212">
        <v>5344</v>
      </c>
      <c r="L38" s="212">
        <v>1461</v>
      </c>
      <c r="M38" s="212">
        <v>747</v>
      </c>
      <c r="N38" s="212">
        <v>424</v>
      </c>
      <c r="O38" s="212">
        <v>309</v>
      </c>
      <c r="P38" s="212">
        <v>851</v>
      </c>
      <c r="Q38" s="212">
        <v>817</v>
      </c>
      <c r="R38" s="212">
        <v>462</v>
      </c>
      <c r="S38" s="212">
        <v>238</v>
      </c>
      <c r="T38" s="212">
        <v>172</v>
      </c>
      <c r="U38" s="212">
        <v>347</v>
      </c>
      <c r="V38" s="212">
        <v>110</v>
      </c>
      <c r="W38" s="212">
        <v>27</v>
      </c>
      <c r="X38" s="212">
        <v>8</v>
      </c>
      <c r="Y38" s="212">
        <v>2</v>
      </c>
      <c r="Z38" s="212">
        <v>4</v>
      </c>
      <c r="AA38" s="212">
        <v>4</v>
      </c>
      <c r="AB38" s="212">
        <f t="shared" si="2"/>
        <v>11327</v>
      </c>
      <c r="AC38" s="220"/>
      <c r="AD38" s="212">
        <v>437</v>
      </c>
      <c r="AE38" s="212">
        <v>198</v>
      </c>
      <c r="AF38" s="212">
        <v>117</v>
      </c>
      <c r="AG38" s="212">
        <v>81</v>
      </c>
      <c r="AH38" s="212">
        <v>87</v>
      </c>
      <c r="AI38" s="212">
        <v>291</v>
      </c>
      <c r="AJ38" s="212">
        <v>474</v>
      </c>
      <c r="AK38" s="212">
        <v>336</v>
      </c>
      <c r="AL38" s="212">
        <v>196</v>
      </c>
      <c r="AM38" s="212">
        <v>130</v>
      </c>
      <c r="AN38" s="212">
        <v>288</v>
      </c>
      <c r="AO38" s="212">
        <v>89</v>
      </c>
      <c r="AP38" s="212">
        <v>23</v>
      </c>
      <c r="AQ38" s="212">
        <v>7</v>
      </c>
      <c r="AR38" s="212">
        <v>2</v>
      </c>
      <c r="AS38" s="212">
        <v>4</v>
      </c>
      <c r="AT38" s="212">
        <v>4</v>
      </c>
      <c r="AU38" s="212">
        <f t="shared" si="3"/>
        <v>2764</v>
      </c>
      <c r="AV38" s="212"/>
      <c r="AW38" s="212">
        <v>61</v>
      </c>
      <c r="AX38" s="212">
        <v>31</v>
      </c>
      <c r="AY38" s="212">
        <v>17</v>
      </c>
      <c r="AZ38" s="212">
        <v>15</v>
      </c>
      <c r="BA38" s="212">
        <v>5</v>
      </c>
      <c r="BB38" s="212">
        <v>18</v>
      </c>
      <c r="BC38" s="212">
        <v>8</v>
      </c>
      <c r="BD38" s="212">
        <v>0</v>
      </c>
      <c r="BE38" s="212">
        <v>0</v>
      </c>
      <c r="BF38" s="212">
        <v>0</v>
      </c>
      <c r="BG38" s="212">
        <v>0</v>
      </c>
      <c r="BH38" s="212">
        <v>0</v>
      </c>
      <c r="BI38" s="212">
        <v>0</v>
      </c>
      <c r="BJ38" s="212">
        <v>0</v>
      </c>
      <c r="BK38" s="212">
        <v>0</v>
      </c>
      <c r="BL38" s="212">
        <v>0</v>
      </c>
      <c r="BM38" s="212">
        <v>0</v>
      </c>
      <c r="BN38" s="212">
        <f t="shared" si="4"/>
        <v>155</v>
      </c>
      <c r="BO38" s="212"/>
      <c r="BP38" s="212">
        <v>172</v>
      </c>
      <c r="BQ38" s="49">
        <v>68</v>
      </c>
      <c r="BR38" s="49">
        <v>40</v>
      </c>
      <c r="BS38" s="49">
        <v>32</v>
      </c>
      <c r="BT38" s="49">
        <v>24</v>
      </c>
      <c r="BU38" s="49">
        <v>93</v>
      </c>
      <c r="BV38" s="49">
        <v>114</v>
      </c>
      <c r="BW38" s="49">
        <v>60</v>
      </c>
      <c r="BX38" s="49">
        <v>31</v>
      </c>
      <c r="BY38" s="49">
        <v>30</v>
      </c>
      <c r="BZ38" s="49">
        <v>45</v>
      </c>
      <c r="CA38" s="49">
        <v>21</v>
      </c>
      <c r="CB38" s="49">
        <v>4</v>
      </c>
      <c r="CC38" s="49">
        <v>1</v>
      </c>
      <c r="CD38" s="49">
        <v>0</v>
      </c>
      <c r="CE38" s="49">
        <v>0</v>
      </c>
      <c r="CF38" s="49">
        <v>0</v>
      </c>
      <c r="CG38" s="212">
        <f t="shared" si="5"/>
        <v>735</v>
      </c>
      <c r="CH38" s="49"/>
      <c r="CI38" s="49">
        <v>446</v>
      </c>
      <c r="CJ38" s="49">
        <v>118</v>
      </c>
      <c r="CK38" s="49">
        <v>74</v>
      </c>
      <c r="CL38" s="49">
        <v>53</v>
      </c>
      <c r="CM38" s="49">
        <v>26</v>
      </c>
      <c r="CN38" s="49">
        <v>103</v>
      </c>
      <c r="CO38" s="49">
        <v>78</v>
      </c>
      <c r="CP38" s="49">
        <v>31</v>
      </c>
      <c r="CQ38" s="49">
        <v>2</v>
      </c>
      <c r="CR38" s="49">
        <v>3</v>
      </c>
      <c r="CS38" s="49">
        <v>8</v>
      </c>
      <c r="CT38" s="49">
        <v>0</v>
      </c>
      <c r="CU38" s="49">
        <v>0</v>
      </c>
      <c r="CV38" s="49">
        <v>0</v>
      </c>
      <c r="CW38" s="49">
        <v>0</v>
      </c>
      <c r="CX38" s="49">
        <v>0</v>
      </c>
      <c r="CY38" s="49">
        <v>0</v>
      </c>
      <c r="CZ38" s="49">
        <f t="shared" si="6"/>
        <v>942</v>
      </c>
      <c r="DA38" s="49"/>
      <c r="DB38" s="212">
        <v>4228</v>
      </c>
      <c r="DC38" s="212">
        <v>1046</v>
      </c>
      <c r="DD38" s="212">
        <v>499</v>
      </c>
      <c r="DE38" s="212">
        <v>243</v>
      </c>
      <c r="DF38" s="212">
        <v>167</v>
      </c>
      <c r="DG38" s="212">
        <v>346</v>
      </c>
      <c r="DH38" s="212">
        <v>143</v>
      </c>
      <c r="DI38" s="212">
        <v>35</v>
      </c>
      <c r="DJ38" s="212">
        <v>9</v>
      </c>
      <c r="DK38" s="212">
        <v>9</v>
      </c>
      <c r="DL38" s="212">
        <v>6</v>
      </c>
      <c r="DM38" s="212">
        <v>0</v>
      </c>
      <c r="DN38" s="212">
        <v>0</v>
      </c>
      <c r="DO38" s="212">
        <v>0</v>
      </c>
      <c r="DP38" s="212">
        <v>0</v>
      </c>
      <c r="DQ38" s="212">
        <v>0</v>
      </c>
      <c r="DR38" s="212">
        <v>0</v>
      </c>
      <c r="DS38" s="212">
        <f t="shared" si="7"/>
        <v>6731</v>
      </c>
      <c r="DT38" s="49"/>
      <c r="DU38" s="212">
        <v>4310</v>
      </c>
      <c r="DV38" s="212">
        <v>1132</v>
      </c>
      <c r="DW38" s="212">
        <v>590</v>
      </c>
      <c r="DX38" s="212">
        <v>328</v>
      </c>
      <c r="DY38" s="212">
        <v>254</v>
      </c>
      <c r="DZ38" s="212">
        <v>646</v>
      </c>
      <c r="EA38" s="212">
        <v>372</v>
      </c>
      <c r="EB38" s="212">
        <v>102</v>
      </c>
      <c r="EC38" s="212">
        <v>40</v>
      </c>
      <c r="ED38" s="212">
        <v>28</v>
      </c>
      <c r="EE38" s="212">
        <v>23</v>
      </c>
      <c r="EF38" s="212">
        <v>2</v>
      </c>
      <c r="EG38" s="212"/>
      <c r="EH38" s="212"/>
      <c r="EI38" s="212"/>
      <c r="EJ38" s="212">
        <v>1</v>
      </c>
      <c r="EK38" s="212"/>
      <c r="EL38" s="212">
        <v>7828</v>
      </c>
      <c r="EM38" s="49"/>
      <c r="EN38" s="212">
        <f t="shared" si="8"/>
        <v>82</v>
      </c>
      <c r="EO38" s="212">
        <f t="shared" si="9"/>
        <v>86</v>
      </c>
      <c r="EP38" s="212">
        <f t="shared" si="10"/>
        <v>91</v>
      </c>
      <c r="EQ38" s="212">
        <f t="shared" si="11"/>
        <v>85</v>
      </c>
      <c r="ER38" s="212">
        <f t="shared" si="12"/>
        <v>87</v>
      </c>
      <c r="ES38" s="212">
        <f t="shared" si="13"/>
        <v>300</v>
      </c>
      <c r="ET38" s="212">
        <f t="shared" si="14"/>
        <v>229</v>
      </c>
      <c r="EU38" s="212">
        <f t="shared" si="15"/>
        <v>67</v>
      </c>
      <c r="EV38" s="212">
        <f t="shared" si="16"/>
        <v>31</v>
      </c>
      <c r="EW38" s="212">
        <f t="shared" si="17"/>
        <v>19</v>
      </c>
      <c r="EX38" s="212">
        <f t="shared" si="18"/>
        <v>17</v>
      </c>
      <c r="EY38" s="212">
        <f t="shared" si="19"/>
        <v>2</v>
      </c>
      <c r="EZ38" s="212">
        <f t="shared" si="20"/>
        <v>0</v>
      </c>
      <c r="FA38" s="212">
        <f t="shared" si="21"/>
        <v>0</v>
      </c>
      <c r="FB38" s="212">
        <f t="shared" si="22"/>
        <v>0</v>
      </c>
      <c r="FC38" s="212">
        <f t="shared" si="23"/>
        <v>1</v>
      </c>
      <c r="FD38" s="212">
        <f t="shared" si="24"/>
        <v>0</v>
      </c>
      <c r="FE38" s="363">
        <f t="shared" si="25"/>
        <v>1097</v>
      </c>
      <c r="FF38" s="363"/>
      <c r="FG38" s="212">
        <v>105</v>
      </c>
      <c r="FH38" s="212">
        <v>14</v>
      </c>
      <c r="FL38" s="171"/>
      <c r="FM38" s="171"/>
    </row>
    <row r="39" spans="1:169" ht="15" customHeight="1">
      <c r="A39" s="162">
        <v>30</v>
      </c>
      <c r="B39" s="162">
        <v>33</v>
      </c>
      <c r="C39" s="183">
        <v>5</v>
      </c>
      <c r="D39" s="183" t="s">
        <v>1234</v>
      </c>
      <c r="E39" s="220">
        <v>58973</v>
      </c>
      <c r="F39" s="220">
        <v>2264</v>
      </c>
      <c r="G39" s="221">
        <f t="shared" si="0"/>
        <v>56709</v>
      </c>
      <c r="H39" s="212">
        <v>57873</v>
      </c>
      <c r="I39" s="212">
        <v>61017</v>
      </c>
      <c r="K39" s="212">
        <v>43011</v>
      </c>
      <c r="L39" s="212">
        <v>5847</v>
      </c>
      <c r="M39" s="212">
        <v>2537</v>
      </c>
      <c r="N39" s="212">
        <v>1296</v>
      </c>
      <c r="O39" s="212">
        <v>834</v>
      </c>
      <c r="P39" s="212">
        <v>1953</v>
      </c>
      <c r="Q39" s="212">
        <v>1061</v>
      </c>
      <c r="R39" s="212">
        <v>420</v>
      </c>
      <c r="S39" s="212">
        <v>227</v>
      </c>
      <c r="T39" s="212">
        <v>155</v>
      </c>
      <c r="U39" s="212">
        <v>311</v>
      </c>
      <c r="V39" s="212">
        <v>139</v>
      </c>
      <c r="W39" s="212">
        <v>43</v>
      </c>
      <c r="X39" s="212">
        <v>17</v>
      </c>
      <c r="Y39" s="212">
        <v>13</v>
      </c>
      <c r="Z39" s="212">
        <v>4</v>
      </c>
      <c r="AA39" s="212">
        <v>5</v>
      </c>
      <c r="AB39" s="212">
        <f t="shared" si="2"/>
        <v>57873</v>
      </c>
      <c r="AC39" s="220"/>
      <c r="AD39" s="212">
        <v>4229</v>
      </c>
      <c r="AE39" s="212">
        <v>1359</v>
      </c>
      <c r="AF39" s="212">
        <v>750</v>
      </c>
      <c r="AG39" s="212">
        <v>503</v>
      </c>
      <c r="AH39" s="212">
        <v>324</v>
      </c>
      <c r="AI39" s="212">
        <v>918</v>
      </c>
      <c r="AJ39" s="212">
        <v>630</v>
      </c>
      <c r="AK39" s="212">
        <v>286</v>
      </c>
      <c r="AL39" s="212">
        <v>166</v>
      </c>
      <c r="AM39" s="212">
        <v>115</v>
      </c>
      <c r="AN39" s="212">
        <v>253</v>
      </c>
      <c r="AO39" s="212">
        <v>111</v>
      </c>
      <c r="AP39" s="212">
        <v>40</v>
      </c>
      <c r="AQ39" s="212">
        <v>14</v>
      </c>
      <c r="AR39" s="212">
        <v>11</v>
      </c>
      <c r="AS39" s="212">
        <v>4</v>
      </c>
      <c r="AT39" s="212">
        <v>5</v>
      </c>
      <c r="AU39" s="212">
        <f t="shared" si="3"/>
        <v>9718</v>
      </c>
      <c r="AV39" s="212"/>
      <c r="AW39" s="212">
        <v>2143</v>
      </c>
      <c r="AX39" s="212">
        <v>480</v>
      </c>
      <c r="AY39" s="212">
        <v>223</v>
      </c>
      <c r="AZ39" s="212">
        <v>112</v>
      </c>
      <c r="BA39" s="212">
        <v>59</v>
      </c>
      <c r="BB39" s="212">
        <v>124</v>
      </c>
      <c r="BC39" s="212">
        <v>23</v>
      </c>
      <c r="BD39" s="212">
        <v>9</v>
      </c>
      <c r="BE39" s="212">
        <v>4</v>
      </c>
      <c r="BF39" s="212">
        <v>0</v>
      </c>
      <c r="BG39" s="212">
        <v>0</v>
      </c>
      <c r="BH39" s="212">
        <v>0</v>
      </c>
      <c r="BI39" s="212">
        <v>0</v>
      </c>
      <c r="BJ39" s="212">
        <v>0</v>
      </c>
      <c r="BK39" s="212">
        <v>0</v>
      </c>
      <c r="BL39" s="212">
        <v>0</v>
      </c>
      <c r="BM39" s="212">
        <v>0</v>
      </c>
      <c r="BN39" s="212">
        <f t="shared" si="4"/>
        <v>3177</v>
      </c>
      <c r="BO39" s="212"/>
      <c r="BP39" s="212">
        <v>426</v>
      </c>
      <c r="BQ39" s="49">
        <v>114</v>
      </c>
      <c r="BR39" s="49">
        <v>58</v>
      </c>
      <c r="BS39" s="49">
        <v>42</v>
      </c>
      <c r="BT39" s="49">
        <v>24</v>
      </c>
      <c r="BU39" s="49">
        <v>76</v>
      </c>
      <c r="BV39" s="49">
        <v>58</v>
      </c>
      <c r="BW39" s="49">
        <v>36</v>
      </c>
      <c r="BX39" s="49">
        <v>13</v>
      </c>
      <c r="BY39" s="49">
        <v>12</v>
      </c>
      <c r="BZ39" s="49">
        <v>27</v>
      </c>
      <c r="CA39" s="49">
        <v>22</v>
      </c>
      <c r="CB39" s="49">
        <v>1</v>
      </c>
      <c r="CC39" s="49">
        <v>2</v>
      </c>
      <c r="CD39" s="49">
        <v>2</v>
      </c>
      <c r="CE39" s="49">
        <v>0</v>
      </c>
      <c r="CF39" s="49">
        <v>0</v>
      </c>
      <c r="CG39" s="212">
        <f t="shared" si="5"/>
        <v>913</v>
      </c>
      <c r="CH39" s="49"/>
      <c r="CI39" s="49">
        <v>6631</v>
      </c>
      <c r="CJ39" s="49">
        <v>668</v>
      </c>
      <c r="CK39" s="49">
        <v>279</v>
      </c>
      <c r="CL39" s="49">
        <v>144</v>
      </c>
      <c r="CM39" s="49">
        <v>83</v>
      </c>
      <c r="CN39" s="49">
        <v>165</v>
      </c>
      <c r="CO39" s="49">
        <v>61</v>
      </c>
      <c r="CP39" s="49">
        <v>26</v>
      </c>
      <c r="CQ39" s="49">
        <v>10</v>
      </c>
      <c r="CR39" s="49">
        <v>4</v>
      </c>
      <c r="CS39" s="49">
        <v>7</v>
      </c>
      <c r="CT39" s="49">
        <v>0</v>
      </c>
      <c r="CU39" s="49">
        <v>1</v>
      </c>
      <c r="CV39" s="49">
        <v>0</v>
      </c>
      <c r="CW39" s="49">
        <v>0</v>
      </c>
      <c r="CX39" s="49">
        <v>0</v>
      </c>
      <c r="CY39" s="49">
        <v>0</v>
      </c>
      <c r="CZ39" s="49">
        <f t="shared" si="6"/>
        <v>8079</v>
      </c>
      <c r="DA39" s="49"/>
      <c r="DB39" s="212">
        <v>29582</v>
      </c>
      <c r="DC39" s="212">
        <v>3226</v>
      </c>
      <c r="DD39" s="212">
        <v>1227</v>
      </c>
      <c r="DE39" s="212">
        <v>495</v>
      </c>
      <c r="DF39" s="212">
        <v>344</v>
      </c>
      <c r="DG39" s="212">
        <v>670</v>
      </c>
      <c r="DH39" s="212">
        <v>289</v>
      </c>
      <c r="DI39" s="212">
        <v>63</v>
      </c>
      <c r="DJ39" s="212">
        <v>34</v>
      </c>
      <c r="DK39" s="212">
        <v>24</v>
      </c>
      <c r="DL39" s="212">
        <v>24</v>
      </c>
      <c r="DM39" s="212">
        <v>6</v>
      </c>
      <c r="DN39" s="212">
        <v>1</v>
      </c>
      <c r="DO39" s="212">
        <v>1</v>
      </c>
      <c r="DP39" s="212">
        <v>0</v>
      </c>
      <c r="DQ39" s="212">
        <v>0</v>
      </c>
      <c r="DR39" s="212">
        <v>0</v>
      </c>
      <c r="DS39" s="212">
        <f t="shared" si="7"/>
        <v>35986</v>
      </c>
      <c r="DT39" s="49"/>
      <c r="DU39" s="212">
        <v>30229</v>
      </c>
      <c r="DV39" s="212">
        <v>3825</v>
      </c>
      <c r="DW39" s="212">
        <v>1674</v>
      </c>
      <c r="DX39" s="212">
        <v>765</v>
      </c>
      <c r="DY39" s="212">
        <v>591</v>
      </c>
      <c r="DZ39" s="212">
        <v>1173</v>
      </c>
      <c r="EA39" s="212">
        <v>547</v>
      </c>
      <c r="EB39" s="212">
        <v>139</v>
      </c>
      <c r="EC39" s="212">
        <v>66</v>
      </c>
      <c r="ED39" s="212">
        <v>42</v>
      </c>
      <c r="EE39" s="212">
        <v>62</v>
      </c>
      <c r="EF39" s="212">
        <v>13</v>
      </c>
      <c r="EG39" s="212">
        <v>3</v>
      </c>
      <c r="EH39" s="212">
        <v>1</v>
      </c>
      <c r="EI39" s="212"/>
      <c r="EJ39" s="212"/>
      <c r="EK39" s="212"/>
      <c r="EL39" s="212">
        <v>39130</v>
      </c>
      <c r="EM39" s="49"/>
      <c r="EN39" s="212">
        <f t="shared" si="8"/>
        <v>647</v>
      </c>
      <c r="EO39" s="212">
        <f t="shared" si="9"/>
        <v>599</v>
      </c>
      <c r="EP39" s="212">
        <f t="shared" si="10"/>
        <v>447</v>
      </c>
      <c r="EQ39" s="212">
        <f t="shared" si="11"/>
        <v>270</v>
      </c>
      <c r="ER39" s="212">
        <f t="shared" si="12"/>
        <v>247</v>
      </c>
      <c r="ES39" s="212">
        <f t="shared" si="13"/>
        <v>503</v>
      </c>
      <c r="ET39" s="212">
        <f t="shared" si="14"/>
        <v>258</v>
      </c>
      <c r="EU39" s="212">
        <f t="shared" si="15"/>
        <v>76</v>
      </c>
      <c r="EV39" s="212">
        <f t="shared" si="16"/>
        <v>32</v>
      </c>
      <c r="EW39" s="212">
        <f t="shared" si="17"/>
        <v>18</v>
      </c>
      <c r="EX39" s="212">
        <f t="shared" si="18"/>
        <v>38</v>
      </c>
      <c r="EY39" s="212">
        <f t="shared" si="19"/>
        <v>7</v>
      </c>
      <c r="EZ39" s="212">
        <f t="shared" si="20"/>
        <v>2</v>
      </c>
      <c r="FA39" s="212">
        <f t="shared" si="21"/>
        <v>0</v>
      </c>
      <c r="FB39" s="212">
        <f t="shared" si="22"/>
        <v>0</v>
      </c>
      <c r="FC39" s="212">
        <f t="shared" si="23"/>
        <v>0</v>
      </c>
      <c r="FD39" s="212">
        <f t="shared" si="24"/>
        <v>0</v>
      </c>
      <c r="FE39" s="363">
        <f t="shared" si="25"/>
        <v>3144</v>
      </c>
      <c r="FF39" s="363"/>
      <c r="FG39" s="212">
        <v>1079</v>
      </c>
      <c r="FH39" s="212">
        <v>21</v>
      </c>
      <c r="FL39" s="171"/>
      <c r="FM39" s="171"/>
    </row>
    <row r="40" spans="1:169" ht="15" customHeight="1">
      <c r="A40" s="162">
        <v>31</v>
      </c>
      <c r="B40" s="162">
        <v>46</v>
      </c>
      <c r="C40" s="183">
        <v>5</v>
      </c>
      <c r="D40" s="183" t="s">
        <v>713</v>
      </c>
      <c r="E40" s="220">
        <v>15684</v>
      </c>
      <c r="F40" s="220">
        <v>1729</v>
      </c>
      <c r="G40" s="221">
        <f t="shared" si="0"/>
        <v>13955</v>
      </c>
      <c r="H40" s="212">
        <v>15604</v>
      </c>
      <c r="I40" s="212">
        <v>16460</v>
      </c>
      <c r="K40" s="212">
        <v>8722</v>
      </c>
      <c r="L40" s="212">
        <v>2110</v>
      </c>
      <c r="M40" s="212">
        <v>968</v>
      </c>
      <c r="N40" s="212">
        <v>629</v>
      </c>
      <c r="O40" s="212">
        <v>401</v>
      </c>
      <c r="P40" s="212">
        <v>937</v>
      </c>
      <c r="Q40" s="212">
        <v>682</v>
      </c>
      <c r="R40" s="212">
        <v>315</v>
      </c>
      <c r="S40" s="212">
        <v>179</v>
      </c>
      <c r="T40" s="212">
        <v>116</v>
      </c>
      <c r="U40" s="212">
        <v>281</v>
      </c>
      <c r="V40" s="212">
        <v>166</v>
      </c>
      <c r="W40" s="212">
        <v>49</v>
      </c>
      <c r="X40" s="212">
        <v>20</v>
      </c>
      <c r="Y40" s="212">
        <v>8</v>
      </c>
      <c r="Z40" s="212">
        <v>16</v>
      </c>
      <c r="AA40" s="212">
        <v>5</v>
      </c>
      <c r="AB40" s="212">
        <f t="shared" si="2"/>
        <v>15604</v>
      </c>
      <c r="AC40" s="220"/>
      <c r="AD40" s="212">
        <v>395</v>
      </c>
      <c r="AE40" s="212">
        <v>192</v>
      </c>
      <c r="AF40" s="212">
        <v>142</v>
      </c>
      <c r="AG40" s="212">
        <v>117</v>
      </c>
      <c r="AH40" s="212">
        <v>100</v>
      </c>
      <c r="AI40" s="212">
        <v>297</v>
      </c>
      <c r="AJ40" s="212">
        <v>260</v>
      </c>
      <c r="AK40" s="212">
        <v>151</v>
      </c>
      <c r="AL40" s="212">
        <v>109</v>
      </c>
      <c r="AM40" s="212">
        <v>76</v>
      </c>
      <c r="AN40" s="212">
        <v>171</v>
      </c>
      <c r="AO40" s="212">
        <v>111</v>
      </c>
      <c r="AP40" s="212">
        <v>38</v>
      </c>
      <c r="AQ40" s="212">
        <v>18</v>
      </c>
      <c r="AR40" s="212">
        <v>7</v>
      </c>
      <c r="AS40" s="212">
        <v>13</v>
      </c>
      <c r="AT40" s="212">
        <v>5</v>
      </c>
      <c r="AU40" s="212">
        <f t="shared" si="3"/>
        <v>2202</v>
      </c>
      <c r="AV40" s="212"/>
      <c r="AW40" s="212">
        <v>144</v>
      </c>
      <c r="AX40" s="212">
        <v>44</v>
      </c>
      <c r="AY40" s="212">
        <v>28</v>
      </c>
      <c r="AZ40" s="212">
        <v>31</v>
      </c>
      <c r="BA40" s="212">
        <v>10</v>
      </c>
      <c r="BB40" s="212">
        <v>10</v>
      </c>
      <c r="BC40" s="212">
        <v>12</v>
      </c>
      <c r="BD40" s="212">
        <v>2</v>
      </c>
      <c r="BE40" s="212">
        <v>0</v>
      </c>
      <c r="BF40" s="212">
        <v>0</v>
      </c>
      <c r="BG40" s="212">
        <v>2</v>
      </c>
      <c r="BH40" s="212">
        <v>0</v>
      </c>
      <c r="BI40" s="212">
        <v>0</v>
      </c>
      <c r="BJ40" s="212">
        <v>0</v>
      </c>
      <c r="BK40" s="212">
        <v>0</v>
      </c>
      <c r="BL40" s="212">
        <v>0</v>
      </c>
      <c r="BM40" s="212">
        <v>0</v>
      </c>
      <c r="BN40" s="212">
        <f t="shared" si="4"/>
        <v>283</v>
      </c>
      <c r="BO40" s="212"/>
      <c r="BP40" s="212">
        <v>132</v>
      </c>
      <c r="BQ40" s="49">
        <v>73</v>
      </c>
      <c r="BR40" s="49">
        <v>24</v>
      </c>
      <c r="BS40" s="49">
        <v>22</v>
      </c>
      <c r="BT40" s="49">
        <v>16</v>
      </c>
      <c r="BU40" s="49">
        <v>49</v>
      </c>
      <c r="BV40" s="49">
        <v>42</v>
      </c>
      <c r="BW40" s="49">
        <v>34</v>
      </c>
      <c r="BX40" s="49">
        <v>16</v>
      </c>
      <c r="BY40" s="49">
        <v>11</v>
      </c>
      <c r="BZ40" s="49">
        <v>52</v>
      </c>
      <c r="CA40" s="49">
        <v>31</v>
      </c>
      <c r="CB40" s="49">
        <v>7</v>
      </c>
      <c r="CC40" s="49">
        <v>2</v>
      </c>
      <c r="CD40" s="49">
        <v>1</v>
      </c>
      <c r="CE40" s="49">
        <v>3</v>
      </c>
      <c r="CF40" s="49">
        <v>0</v>
      </c>
      <c r="CG40" s="212">
        <f t="shared" si="5"/>
        <v>515</v>
      </c>
      <c r="CH40" s="49"/>
      <c r="CI40" s="49">
        <v>1109</v>
      </c>
      <c r="CJ40" s="49">
        <v>229</v>
      </c>
      <c r="CK40" s="49">
        <v>108</v>
      </c>
      <c r="CL40" s="49">
        <v>65</v>
      </c>
      <c r="CM40" s="49">
        <v>52</v>
      </c>
      <c r="CN40" s="49">
        <v>103</v>
      </c>
      <c r="CO40" s="49">
        <v>98</v>
      </c>
      <c r="CP40" s="49">
        <v>35</v>
      </c>
      <c r="CQ40" s="49">
        <v>10</v>
      </c>
      <c r="CR40" s="49">
        <v>10</v>
      </c>
      <c r="CS40" s="49">
        <v>17</v>
      </c>
      <c r="CT40" s="49">
        <v>8</v>
      </c>
      <c r="CU40" s="49">
        <v>3</v>
      </c>
      <c r="CV40" s="49">
        <v>0</v>
      </c>
      <c r="CW40" s="49">
        <v>0</v>
      </c>
      <c r="CX40" s="49">
        <v>0</v>
      </c>
      <c r="CY40" s="49">
        <v>0</v>
      </c>
      <c r="CZ40" s="49">
        <f t="shared" si="6"/>
        <v>1847</v>
      </c>
      <c r="DA40" s="49"/>
      <c r="DB40" s="212">
        <v>6942</v>
      </c>
      <c r="DC40" s="212">
        <v>1572</v>
      </c>
      <c r="DD40" s="212">
        <v>666</v>
      </c>
      <c r="DE40" s="212">
        <v>394</v>
      </c>
      <c r="DF40" s="212">
        <v>223</v>
      </c>
      <c r="DG40" s="212">
        <v>478</v>
      </c>
      <c r="DH40" s="212">
        <v>270</v>
      </c>
      <c r="DI40" s="212">
        <v>93</v>
      </c>
      <c r="DJ40" s="212">
        <v>44</v>
      </c>
      <c r="DK40" s="212">
        <v>19</v>
      </c>
      <c r="DL40" s="212">
        <v>39</v>
      </c>
      <c r="DM40" s="212">
        <v>16</v>
      </c>
      <c r="DN40" s="212">
        <v>1</v>
      </c>
      <c r="DO40" s="212">
        <v>0</v>
      </c>
      <c r="DP40" s="212">
        <v>0</v>
      </c>
      <c r="DQ40" s="212">
        <v>0</v>
      </c>
      <c r="DR40" s="212">
        <v>0</v>
      </c>
      <c r="DS40" s="212">
        <f t="shared" si="7"/>
        <v>10757</v>
      </c>
      <c r="DT40" s="49"/>
      <c r="DU40" s="212">
        <v>6994</v>
      </c>
      <c r="DV40" s="212">
        <v>1639</v>
      </c>
      <c r="DW40" s="212">
        <v>717</v>
      </c>
      <c r="DX40" s="212">
        <v>438</v>
      </c>
      <c r="DY40" s="212">
        <v>271</v>
      </c>
      <c r="DZ40" s="212">
        <v>618</v>
      </c>
      <c r="EA40" s="212">
        <v>443</v>
      </c>
      <c r="EB40" s="212">
        <v>186</v>
      </c>
      <c r="EC40" s="212">
        <v>92</v>
      </c>
      <c r="ED40" s="212">
        <v>47</v>
      </c>
      <c r="EE40" s="212">
        <v>107</v>
      </c>
      <c r="EF40" s="212">
        <v>50</v>
      </c>
      <c r="EG40" s="212">
        <v>5</v>
      </c>
      <c r="EH40" s="212"/>
      <c r="EI40" s="212">
        <v>2</v>
      </c>
      <c r="EJ40" s="212">
        <v>2</v>
      </c>
      <c r="EK40" s="212">
        <v>2</v>
      </c>
      <c r="EL40" s="212">
        <v>11613</v>
      </c>
      <c r="EM40" s="49"/>
      <c r="EN40" s="212">
        <f t="shared" si="8"/>
        <v>52</v>
      </c>
      <c r="EO40" s="212">
        <f t="shared" si="9"/>
        <v>67</v>
      </c>
      <c r="EP40" s="212">
        <f t="shared" si="10"/>
        <v>51</v>
      </c>
      <c r="EQ40" s="212">
        <f t="shared" si="11"/>
        <v>44</v>
      </c>
      <c r="ER40" s="212">
        <f t="shared" si="12"/>
        <v>48</v>
      </c>
      <c r="ES40" s="212">
        <f t="shared" si="13"/>
        <v>140</v>
      </c>
      <c r="ET40" s="212">
        <f t="shared" si="14"/>
        <v>173</v>
      </c>
      <c r="EU40" s="212">
        <f t="shared" si="15"/>
        <v>93</v>
      </c>
      <c r="EV40" s="212">
        <f t="shared" si="16"/>
        <v>48</v>
      </c>
      <c r="EW40" s="212">
        <f t="shared" si="17"/>
        <v>28</v>
      </c>
      <c r="EX40" s="212">
        <f t="shared" si="18"/>
        <v>68</v>
      </c>
      <c r="EY40" s="212">
        <f t="shared" si="19"/>
        <v>34</v>
      </c>
      <c r="EZ40" s="212">
        <f t="shared" si="20"/>
        <v>4</v>
      </c>
      <c r="FA40" s="212">
        <f t="shared" si="21"/>
        <v>0</v>
      </c>
      <c r="FB40" s="212">
        <f t="shared" si="22"/>
        <v>2</v>
      </c>
      <c r="FC40" s="212">
        <f t="shared" si="23"/>
        <v>2</v>
      </c>
      <c r="FD40" s="212">
        <f t="shared" si="24"/>
        <v>2</v>
      </c>
      <c r="FE40" s="363">
        <f t="shared" si="25"/>
        <v>856</v>
      </c>
      <c r="FF40" s="363"/>
      <c r="FG40" s="212">
        <v>65</v>
      </c>
      <c r="FH40" s="212">
        <v>15</v>
      </c>
      <c r="FL40" s="171"/>
      <c r="FM40" s="171"/>
    </row>
    <row r="41" spans="1:169" ht="15" customHeight="1">
      <c r="A41" s="162">
        <v>32</v>
      </c>
      <c r="B41" s="162">
        <v>48</v>
      </c>
      <c r="C41" s="183">
        <v>5</v>
      </c>
      <c r="D41" s="183" t="s">
        <v>425</v>
      </c>
      <c r="E41" s="220">
        <v>64492</v>
      </c>
      <c r="F41" s="220">
        <v>1259</v>
      </c>
      <c r="G41" s="221">
        <f t="shared" si="0"/>
        <v>63233</v>
      </c>
      <c r="H41" s="212">
        <v>63237</v>
      </c>
      <c r="I41" s="212">
        <v>66101</v>
      </c>
      <c r="K41" s="212">
        <v>48021</v>
      </c>
      <c r="L41" s="212">
        <v>7036</v>
      </c>
      <c r="M41" s="212">
        <v>2563</v>
      </c>
      <c r="N41" s="212">
        <v>1269</v>
      </c>
      <c r="O41" s="212">
        <v>820</v>
      </c>
      <c r="P41" s="212">
        <v>1592</v>
      </c>
      <c r="Q41" s="212">
        <v>836</v>
      </c>
      <c r="R41" s="212">
        <v>360</v>
      </c>
      <c r="S41" s="212">
        <v>172</v>
      </c>
      <c r="T41" s="212">
        <v>113</v>
      </c>
      <c r="U41" s="212">
        <v>275</v>
      </c>
      <c r="V41" s="212">
        <v>116</v>
      </c>
      <c r="W41" s="212">
        <v>32</v>
      </c>
      <c r="X41" s="212">
        <v>9</v>
      </c>
      <c r="Y41" s="212">
        <v>9</v>
      </c>
      <c r="Z41" s="212">
        <v>9</v>
      </c>
      <c r="AA41" s="212">
        <v>5</v>
      </c>
      <c r="AB41" s="212">
        <f t="shared" si="2"/>
        <v>63237</v>
      </c>
      <c r="AC41" s="220"/>
      <c r="AD41" s="212">
        <v>3440</v>
      </c>
      <c r="AE41" s="212">
        <v>1079</v>
      </c>
      <c r="AF41" s="212">
        <v>636</v>
      </c>
      <c r="AG41" s="212">
        <v>424</v>
      </c>
      <c r="AH41" s="212">
        <v>276</v>
      </c>
      <c r="AI41" s="212">
        <v>709</v>
      </c>
      <c r="AJ41" s="212">
        <v>463</v>
      </c>
      <c r="AK41" s="212">
        <v>248</v>
      </c>
      <c r="AL41" s="212">
        <v>111</v>
      </c>
      <c r="AM41" s="212">
        <v>80</v>
      </c>
      <c r="AN41" s="212">
        <v>185</v>
      </c>
      <c r="AO41" s="212">
        <v>86</v>
      </c>
      <c r="AP41" s="212">
        <v>26</v>
      </c>
      <c r="AQ41" s="212">
        <v>7</v>
      </c>
      <c r="AR41" s="212">
        <v>7</v>
      </c>
      <c r="AS41" s="212">
        <v>7</v>
      </c>
      <c r="AT41" s="212">
        <v>5</v>
      </c>
      <c r="AU41" s="404">
        <f t="shared" si="3"/>
        <v>7789</v>
      </c>
      <c r="AV41" s="212"/>
      <c r="AW41" s="212">
        <v>1117</v>
      </c>
      <c r="AX41" s="212">
        <v>235</v>
      </c>
      <c r="AY41" s="212">
        <v>103</v>
      </c>
      <c r="AZ41" s="212">
        <v>58</v>
      </c>
      <c r="BA41" s="212">
        <v>29</v>
      </c>
      <c r="BB41" s="212">
        <v>66</v>
      </c>
      <c r="BC41" s="212">
        <v>14</v>
      </c>
      <c r="BD41" s="212">
        <v>3</v>
      </c>
      <c r="BE41" s="212">
        <v>1</v>
      </c>
      <c r="BF41" s="212">
        <v>0</v>
      </c>
      <c r="BG41" s="212">
        <v>1</v>
      </c>
      <c r="BH41" s="212">
        <v>0</v>
      </c>
      <c r="BI41" s="212">
        <v>0</v>
      </c>
      <c r="BJ41" s="212">
        <v>0</v>
      </c>
      <c r="BK41" s="212">
        <v>0</v>
      </c>
      <c r="BL41" s="212">
        <v>0</v>
      </c>
      <c r="BM41" s="212">
        <v>0</v>
      </c>
      <c r="BN41" s="212">
        <f t="shared" si="4"/>
        <v>1627</v>
      </c>
      <c r="BO41" s="212"/>
      <c r="BP41" s="212">
        <v>754</v>
      </c>
      <c r="BQ41" s="49">
        <v>180</v>
      </c>
      <c r="BR41" s="49">
        <v>96</v>
      </c>
      <c r="BS41" s="49">
        <v>44</v>
      </c>
      <c r="BT41" s="49">
        <v>43</v>
      </c>
      <c r="BU41" s="49">
        <v>78</v>
      </c>
      <c r="BV41" s="49">
        <v>67</v>
      </c>
      <c r="BW41" s="49">
        <v>30</v>
      </c>
      <c r="BX41" s="49">
        <v>16</v>
      </c>
      <c r="BY41" s="49">
        <v>13</v>
      </c>
      <c r="BZ41" s="49">
        <v>43</v>
      </c>
      <c r="CA41" s="49">
        <v>18</v>
      </c>
      <c r="CB41" s="49">
        <v>6</v>
      </c>
      <c r="CC41" s="49">
        <v>2</v>
      </c>
      <c r="CD41" s="49">
        <v>2</v>
      </c>
      <c r="CE41" s="49">
        <v>1</v>
      </c>
      <c r="CF41" s="49">
        <v>0</v>
      </c>
      <c r="CG41" s="212">
        <f t="shared" si="5"/>
        <v>1393</v>
      </c>
      <c r="CH41" s="49"/>
      <c r="CI41" s="49">
        <v>5526</v>
      </c>
      <c r="CJ41" s="49">
        <v>627</v>
      </c>
      <c r="CK41" s="49">
        <v>217</v>
      </c>
      <c r="CL41" s="49">
        <v>101</v>
      </c>
      <c r="CM41" s="49">
        <v>79</v>
      </c>
      <c r="CN41" s="49">
        <v>146</v>
      </c>
      <c r="CO41" s="49">
        <v>76</v>
      </c>
      <c r="CP41" s="49">
        <v>29</v>
      </c>
      <c r="CQ41" s="49">
        <v>16</v>
      </c>
      <c r="CR41" s="49">
        <v>8</v>
      </c>
      <c r="CS41" s="49">
        <v>22</v>
      </c>
      <c r="CT41" s="49">
        <v>6</v>
      </c>
      <c r="CU41" s="49">
        <v>0</v>
      </c>
      <c r="CV41" s="49">
        <v>0</v>
      </c>
      <c r="CW41" s="49">
        <v>0</v>
      </c>
      <c r="CX41" s="49">
        <v>1</v>
      </c>
      <c r="CY41" s="49">
        <v>0</v>
      </c>
      <c r="CZ41" s="49">
        <f t="shared" si="6"/>
        <v>6854</v>
      </c>
      <c r="DA41" s="49"/>
      <c r="DB41" s="212">
        <v>37184</v>
      </c>
      <c r="DC41" s="212">
        <v>4915</v>
      </c>
      <c r="DD41" s="212">
        <v>1511</v>
      </c>
      <c r="DE41" s="212">
        <v>642</v>
      </c>
      <c r="DF41" s="212">
        <v>393</v>
      </c>
      <c r="DG41" s="212">
        <v>593</v>
      </c>
      <c r="DH41" s="212">
        <v>216</v>
      </c>
      <c r="DI41" s="212">
        <v>50</v>
      </c>
      <c r="DJ41" s="212">
        <v>28</v>
      </c>
      <c r="DK41" s="212">
        <v>12</v>
      </c>
      <c r="DL41" s="212">
        <v>24</v>
      </c>
      <c r="DM41" s="212">
        <v>6</v>
      </c>
      <c r="DN41" s="212">
        <v>0</v>
      </c>
      <c r="DO41" s="212">
        <v>0</v>
      </c>
      <c r="DP41" s="212">
        <v>0</v>
      </c>
      <c r="DQ41" s="212">
        <v>0</v>
      </c>
      <c r="DR41" s="212">
        <v>0</v>
      </c>
      <c r="DS41" s="212">
        <f t="shared" si="7"/>
        <v>45574</v>
      </c>
      <c r="DT41" s="49"/>
      <c r="DU41" s="212">
        <v>37912</v>
      </c>
      <c r="DV41" s="212">
        <v>5356</v>
      </c>
      <c r="DW41" s="212">
        <v>1802</v>
      </c>
      <c r="DX41" s="212">
        <v>850</v>
      </c>
      <c r="DY41" s="212">
        <v>541</v>
      </c>
      <c r="DZ41" s="212">
        <v>1011</v>
      </c>
      <c r="EA41" s="212">
        <v>511</v>
      </c>
      <c r="EB41" s="212">
        <v>166</v>
      </c>
      <c r="EC41" s="212">
        <v>100</v>
      </c>
      <c r="ED41" s="212">
        <v>56</v>
      </c>
      <c r="EE41" s="212">
        <v>86</v>
      </c>
      <c r="EF41" s="212">
        <v>32</v>
      </c>
      <c r="EG41" s="212">
        <v>9</v>
      </c>
      <c r="EH41" s="212">
        <v>3</v>
      </c>
      <c r="EI41" s="212">
        <v>3</v>
      </c>
      <c r="EJ41" s="212"/>
      <c r="EK41" s="212"/>
      <c r="EL41" s="212">
        <v>48438</v>
      </c>
      <c r="EM41" s="49"/>
      <c r="EN41" s="212">
        <f t="shared" si="8"/>
        <v>728</v>
      </c>
      <c r="EO41" s="212">
        <f t="shared" si="9"/>
        <v>441</v>
      </c>
      <c r="EP41" s="212">
        <f t="shared" si="10"/>
        <v>291</v>
      </c>
      <c r="EQ41" s="212">
        <f t="shared" si="11"/>
        <v>208</v>
      </c>
      <c r="ER41" s="212">
        <f t="shared" si="12"/>
        <v>148</v>
      </c>
      <c r="ES41" s="212">
        <f t="shared" si="13"/>
        <v>418</v>
      </c>
      <c r="ET41" s="212">
        <f t="shared" si="14"/>
        <v>295</v>
      </c>
      <c r="EU41" s="212">
        <f t="shared" si="15"/>
        <v>116</v>
      </c>
      <c r="EV41" s="212">
        <f t="shared" si="16"/>
        <v>72</v>
      </c>
      <c r="EW41" s="212">
        <f t="shared" si="17"/>
        <v>44</v>
      </c>
      <c r="EX41" s="212">
        <f t="shared" si="18"/>
        <v>62</v>
      </c>
      <c r="EY41" s="212">
        <f t="shared" si="19"/>
        <v>26</v>
      </c>
      <c r="EZ41" s="212">
        <f t="shared" si="20"/>
        <v>9</v>
      </c>
      <c r="FA41" s="212">
        <f t="shared" si="21"/>
        <v>3</v>
      </c>
      <c r="FB41" s="212">
        <f t="shared" si="22"/>
        <v>3</v>
      </c>
      <c r="FC41" s="212">
        <f t="shared" si="23"/>
        <v>0</v>
      </c>
      <c r="FD41" s="212">
        <f t="shared" si="24"/>
        <v>0</v>
      </c>
      <c r="FE41" s="363">
        <f t="shared" si="25"/>
        <v>2864</v>
      </c>
      <c r="FF41" s="363"/>
      <c r="FG41" s="212">
        <v>1237</v>
      </c>
      <c r="FH41" s="212">
        <v>18</v>
      </c>
      <c r="FL41" s="171"/>
      <c r="FM41" s="171"/>
    </row>
    <row r="42" spans="1:169" ht="15" customHeight="1">
      <c r="A42" s="162">
        <v>33</v>
      </c>
      <c r="B42" s="162">
        <v>19</v>
      </c>
      <c r="C42" s="183">
        <v>6</v>
      </c>
      <c r="D42" s="183" t="s">
        <v>471</v>
      </c>
      <c r="E42" s="220">
        <v>499</v>
      </c>
      <c r="F42" s="220">
        <v>366</v>
      </c>
      <c r="G42" s="221">
        <f t="shared" ref="G42:G59" si="26">E42-F42</f>
        <v>133</v>
      </c>
      <c r="H42" s="212">
        <v>28699</v>
      </c>
      <c r="I42" s="212">
        <v>28750</v>
      </c>
      <c r="K42" s="212">
        <v>256</v>
      </c>
      <c r="L42" s="212">
        <v>5207</v>
      </c>
      <c r="M42" s="212">
        <v>6374</v>
      </c>
      <c r="N42" s="212">
        <v>8684</v>
      </c>
      <c r="O42" s="212">
        <v>5601</v>
      </c>
      <c r="P42" s="212">
        <v>2152</v>
      </c>
      <c r="Q42" s="212">
        <v>62</v>
      </c>
      <c r="R42" s="212">
        <v>7</v>
      </c>
      <c r="S42" s="212">
        <v>20</v>
      </c>
      <c r="T42" s="212">
        <v>18</v>
      </c>
      <c r="U42" s="212">
        <v>89</v>
      </c>
      <c r="V42" s="212">
        <v>96</v>
      </c>
      <c r="W42" s="212">
        <v>42</v>
      </c>
      <c r="X42" s="212">
        <v>29</v>
      </c>
      <c r="Y42" s="212">
        <v>14</v>
      </c>
      <c r="Z42" s="212">
        <v>36</v>
      </c>
      <c r="AA42" s="212">
        <v>12</v>
      </c>
      <c r="AB42" s="212">
        <f t="shared" si="2"/>
        <v>28699</v>
      </c>
      <c r="AC42" s="220"/>
      <c r="AD42" s="212">
        <v>0</v>
      </c>
      <c r="AE42" s="212">
        <v>1</v>
      </c>
      <c r="AF42" s="212">
        <v>1</v>
      </c>
      <c r="AG42" s="212">
        <v>0</v>
      </c>
      <c r="AH42" s="212">
        <v>1</v>
      </c>
      <c r="AI42" s="212">
        <v>8</v>
      </c>
      <c r="AJ42" s="212">
        <v>17</v>
      </c>
      <c r="AK42" s="212">
        <v>6</v>
      </c>
      <c r="AL42" s="212">
        <v>14</v>
      </c>
      <c r="AM42" s="212">
        <v>15</v>
      </c>
      <c r="AN42" s="212">
        <v>74</v>
      </c>
      <c r="AO42" s="212">
        <v>89</v>
      </c>
      <c r="AP42" s="212">
        <v>39</v>
      </c>
      <c r="AQ42" s="212">
        <v>27</v>
      </c>
      <c r="AR42" s="212">
        <v>13</v>
      </c>
      <c r="AS42" s="212">
        <v>35</v>
      </c>
      <c r="AT42" s="212">
        <v>12</v>
      </c>
      <c r="AU42" s="212">
        <f t="shared" si="3"/>
        <v>352</v>
      </c>
      <c r="AV42" s="212"/>
      <c r="AW42" s="212">
        <v>7</v>
      </c>
      <c r="AX42" s="212">
        <v>1</v>
      </c>
      <c r="AY42" s="212">
        <v>1</v>
      </c>
      <c r="AZ42" s="212">
        <v>2</v>
      </c>
      <c r="BA42" s="212">
        <v>0</v>
      </c>
      <c r="BB42" s="212">
        <v>2</v>
      </c>
      <c r="BC42" s="212">
        <v>2</v>
      </c>
      <c r="BD42" s="212">
        <v>0</v>
      </c>
      <c r="BE42" s="212">
        <v>0</v>
      </c>
      <c r="BF42" s="212">
        <v>1</v>
      </c>
      <c r="BG42" s="212">
        <v>1</v>
      </c>
      <c r="BH42" s="212">
        <v>0</v>
      </c>
      <c r="BI42" s="212">
        <v>0</v>
      </c>
      <c r="BJ42" s="212">
        <v>0</v>
      </c>
      <c r="BK42" s="212">
        <v>0</v>
      </c>
      <c r="BL42" s="212">
        <v>0</v>
      </c>
      <c r="BM42" s="212">
        <v>0</v>
      </c>
      <c r="BN42" s="212">
        <f t="shared" si="4"/>
        <v>17</v>
      </c>
      <c r="BO42" s="212"/>
      <c r="BP42" s="212">
        <v>1</v>
      </c>
      <c r="BQ42" s="49">
        <v>0</v>
      </c>
      <c r="BR42" s="49">
        <v>0</v>
      </c>
      <c r="BS42" s="49">
        <v>0</v>
      </c>
      <c r="BT42" s="49">
        <v>0</v>
      </c>
      <c r="BU42" s="49">
        <v>0</v>
      </c>
      <c r="BV42" s="49">
        <v>7</v>
      </c>
      <c r="BW42" s="49">
        <v>1</v>
      </c>
      <c r="BX42" s="49">
        <v>3</v>
      </c>
      <c r="BY42" s="49">
        <v>2</v>
      </c>
      <c r="BZ42" s="49">
        <v>11</v>
      </c>
      <c r="CA42" s="49">
        <v>6</v>
      </c>
      <c r="CB42" s="49">
        <v>3</v>
      </c>
      <c r="CC42" s="49">
        <v>2</v>
      </c>
      <c r="CD42" s="49">
        <v>1</v>
      </c>
      <c r="CE42" s="49">
        <v>1</v>
      </c>
      <c r="CF42" s="49">
        <v>0</v>
      </c>
      <c r="CG42" s="212">
        <f t="shared" si="5"/>
        <v>38</v>
      </c>
      <c r="CH42" s="49"/>
      <c r="CI42" s="49">
        <v>0</v>
      </c>
      <c r="CJ42" s="49">
        <v>0</v>
      </c>
      <c r="CK42" s="49">
        <v>0</v>
      </c>
      <c r="CL42" s="49">
        <v>0</v>
      </c>
      <c r="CM42" s="49">
        <v>0</v>
      </c>
      <c r="CN42" s="49">
        <v>0</v>
      </c>
      <c r="CO42" s="49">
        <v>4</v>
      </c>
      <c r="CP42" s="49">
        <v>0</v>
      </c>
      <c r="CQ42" s="49">
        <v>3</v>
      </c>
      <c r="CR42" s="49">
        <v>0</v>
      </c>
      <c r="CS42" s="49">
        <v>3</v>
      </c>
      <c r="CT42" s="49">
        <v>1</v>
      </c>
      <c r="CU42" s="49">
        <v>0</v>
      </c>
      <c r="CV42" s="49">
        <v>0</v>
      </c>
      <c r="CW42" s="49">
        <v>0</v>
      </c>
      <c r="CX42" s="49">
        <v>0</v>
      </c>
      <c r="CY42" s="49">
        <v>0</v>
      </c>
      <c r="CZ42" s="49">
        <f t="shared" si="6"/>
        <v>11</v>
      </c>
      <c r="DA42" s="49"/>
      <c r="DB42" s="212">
        <v>248</v>
      </c>
      <c r="DC42" s="212">
        <v>5205</v>
      </c>
      <c r="DD42" s="212">
        <v>6372</v>
      </c>
      <c r="DE42" s="212">
        <v>8682</v>
      </c>
      <c r="DF42" s="212">
        <v>5600</v>
      </c>
      <c r="DG42" s="212">
        <v>2142</v>
      </c>
      <c r="DH42" s="212">
        <v>32</v>
      </c>
      <c r="DI42" s="212">
        <v>0</v>
      </c>
      <c r="DJ42" s="212">
        <v>0</v>
      </c>
      <c r="DK42" s="212">
        <v>0</v>
      </c>
      <c r="DL42" s="212">
        <v>0</v>
      </c>
      <c r="DM42" s="212">
        <v>0</v>
      </c>
      <c r="DN42" s="212">
        <v>0</v>
      </c>
      <c r="DO42" s="212">
        <v>0</v>
      </c>
      <c r="DP42" s="212">
        <v>0</v>
      </c>
      <c r="DQ42" s="212">
        <v>0</v>
      </c>
      <c r="DR42" s="212">
        <v>0</v>
      </c>
      <c r="DS42" s="212">
        <f t="shared" si="7"/>
        <v>28281</v>
      </c>
      <c r="DT42" s="49"/>
      <c r="DU42" s="212">
        <v>293</v>
      </c>
      <c r="DV42" s="212">
        <v>5207</v>
      </c>
      <c r="DW42" s="212">
        <v>6374</v>
      </c>
      <c r="DX42" s="212">
        <v>8682</v>
      </c>
      <c r="DY42" s="212">
        <v>5600</v>
      </c>
      <c r="DZ42" s="212">
        <v>2143</v>
      </c>
      <c r="EA42" s="212">
        <v>33</v>
      </c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>
        <v>28332</v>
      </c>
      <c r="EM42" s="49"/>
      <c r="EN42" s="212">
        <f t="shared" si="8"/>
        <v>45</v>
      </c>
      <c r="EO42" s="212">
        <f t="shared" si="9"/>
        <v>2</v>
      </c>
      <c r="EP42" s="212">
        <f t="shared" si="10"/>
        <v>2</v>
      </c>
      <c r="EQ42" s="212">
        <f t="shared" si="11"/>
        <v>0</v>
      </c>
      <c r="ER42" s="212">
        <f t="shared" si="12"/>
        <v>0</v>
      </c>
      <c r="ES42" s="212">
        <f t="shared" si="13"/>
        <v>1</v>
      </c>
      <c r="ET42" s="212">
        <f t="shared" si="14"/>
        <v>1</v>
      </c>
      <c r="EU42" s="212">
        <f t="shared" si="15"/>
        <v>0</v>
      </c>
      <c r="EV42" s="212">
        <f t="shared" si="16"/>
        <v>0</v>
      </c>
      <c r="EW42" s="212">
        <f t="shared" si="17"/>
        <v>0</v>
      </c>
      <c r="EX42" s="212">
        <f t="shared" si="18"/>
        <v>0</v>
      </c>
      <c r="EY42" s="212">
        <f t="shared" si="19"/>
        <v>0</v>
      </c>
      <c r="EZ42" s="212">
        <f t="shared" si="20"/>
        <v>0</v>
      </c>
      <c r="FA42" s="212">
        <f t="shared" si="21"/>
        <v>0</v>
      </c>
      <c r="FB42" s="212">
        <f t="shared" si="22"/>
        <v>0</v>
      </c>
      <c r="FC42" s="212">
        <f t="shared" si="23"/>
        <v>0</v>
      </c>
      <c r="FD42" s="212">
        <f t="shared" si="24"/>
        <v>0</v>
      </c>
      <c r="FE42" s="363">
        <f t="shared" si="25"/>
        <v>51</v>
      </c>
      <c r="FF42" s="363"/>
      <c r="FG42" s="212">
        <v>44</v>
      </c>
      <c r="FH42" s="212">
        <v>0</v>
      </c>
      <c r="FL42" s="171"/>
      <c r="FM42" s="171"/>
    </row>
    <row r="43" spans="1:169" ht="15" customHeight="1">
      <c r="A43" s="162">
        <v>34</v>
      </c>
      <c r="B43" s="162">
        <v>21</v>
      </c>
      <c r="C43" s="183">
        <v>6</v>
      </c>
      <c r="D43" s="183" t="s">
        <v>597</v>
      </c>
      <c r="E43" s="220">
        <v>14480</v>
      </c>
      <c r="F43" s="220">
        <v>487</v>
      </c>
      <c r="G43" s="221">
        <f t="shared" si="26"/>
        <v>13993</v>
      </c>
      <c r="H43" s="212">
        <v>23243</v>
      </c>
      <c r="I43" s="212">
        <v>23243</v>
      </c>
      <c r="K43" s="212">
        <v>171</v>
      </c>
      <c r="L43" s="212">
        <v>254</v>
      </c>
      <c r="M43" s="212">
        <v>2728</v>
      </c>
      <c r="N43" s="212">
        <v>6957</v>
      </c>
      <c r="O43" s="212">
        <v>6024</v>
      </c>
      <c r="P43" s="212">
        <v>6347</v>
      </c>
      <c r="Q43" s="212">
        <v>66</v>
      </c>
      <c r="R43" s="212">
        <v>37</v>
      </c>
      <c r="S43" s="212">
        <v>47</v>
      </c>
      <c r="T43" s="212">
        <v>38</v>
      </c>
      <c r="U43" s="212">
        <v>166</v>
      </c>
      <c r="V43" s="212">
        <v>197</v>
      </c>
      <c r="W43" s="212">
        <v>86</v>
      </c>
      <c r="X43" s="212">
        <v>44</v>
      </c>
      <c r="Y43" s="212">
        <v>25</v>
      </c>
      <c r="Z43" s="212">
        <v>48</v>
      </c>
      <c r="AA43" s="212">
        <v>8</v>
      </c>
      <c r="AB43" s="212">
        <f t="shared" si="2"/>
        <v>23243</v>
      </c>
      <c r="AC43" s="220"/>
      <c r="AD43" s="212">
        <v>3</v>
      </c>
      <c r="AE43" s="212">
        <v>3</v>
      </c>
      <c r="AF43" s="212">
        <v>0</v>
      </c>
      <c r="AG43" s="212">
        <v>3</v>
      </c>
      <c r="AH43" s="212">
        <v>3</v>
      </c>
      <c r="AI43" s="212">
        <v>13</v>
      </c>
      <c r="AJ43" s="212">
        <v>23</v>
      </c>
      <c r="AK43" s="212">
        <v>37</v>
      </c>
      <c r="AL43" s="212">
        <v>47</v>
      </c>
      <c r="AM43" s="212">
        <v>38</v>
      </c>
      <c r="AN43" s="212">
        <v>166</v>
      </c>
      <c r="AO43" s="212">
        <v>197</v>
      </c>
      <c r="AP43" s="212">
        <v>86</v>
      </c>
      <c r="AQ43" s="212">
        <v>44</v>
      </c>
      <c r="AR43" s="212">
        <v>24</v>
      </c>
      <c r="AS43" s="212">
        <v>48</v>
      </c>
      <c r="AT43" s="212">
        <v>8</v>
      </c>
      <c r="AU43" s="212">
        <f t="shared" si="3"/>
        <v>743</v>
      </c>
      <c r="AV43" s="212"/>
      <c r="AW43" s="212">
        <v>0</v>
      </c>
      <c r="AX43" s="212">
        <v>0</v>
      </c>
      <c r="AY43" s="212">
        <v>0</v>
      </c>
      <c r="AZ43" s="212">
        <v>0</v>
      </c>
      <c r="BA43" s="212">
        <v>0</v>
      </c>
      <c r="BB43" s="212">
        <v>0</v>
      </c>
      <c r="BC43" s="212">
        <v>0</v>
      </c>
      <c r="BD43" s="212">
        <v>0</v>
      </c>
      <c r="BE43" s="212">
        <v>0</v>
      </c>
      <c r="BF43" s="212">
        <v>0</v>
      </c>
      <c r="BG43" s="212">
        <v>0</v>
      </c>
      <c r="BH43" s="212">
        <v>0</v>
      </c>
      <c r="BI43" s="212">
        <v>0</v>
      </c>
      <c r="BJ43" s="212">
        <v>0</v>
      </c>
      <c r="BK43" s="212">
        <v>0</v>
      </c>
      <c r="BL43" s="212">
        <v>0</v>
      </c>
      <c r="BM43" s="212">
        <v>0</v>
      </c>
      <c r="BN43" s="212">
        <f t="shared" si="4"/>
        <v>0</v>
      </c>
      <c r="BO43" s="212"/>
      <c r="BP43" s="212">
        <v>0</v>
      </c>
      <c r="BQ43" s="49">
        <v>1</v>
      </c>
      <c r="BR43" s="49">
        <v>0</v>
      </c>
      <c r="BS43" s="49">
        <v>0</v>
      </c>
      <c r="BT43" s="49">
        <v>0</v>
      </c>
      <c r="BU43" s="49">
        <v>0</v>
      </c>
      <c r="BV43" s="49">
        <v>0</v>
      </c>
      <c r="BW43" s="49">
        <v>0</v>
      </c>
      <c r="BX43" s="49">
        <v>0</v>
      </c>
      <c r="BY43" s="49">
        <v>0</v>
      </c>
      <c r="BZ43" s="49">
        <v>0</v>
      </c>
      <c r="CA43" s="49">
        <v>0</v>
      </c>
      <c r="CB43" s="49">
        <v>0</v>
      </c>
      <c r="CC43" s="49">
        <v>0</v>
      </c>
      <c r="CD43" s="49">
        <v>1</v>
      </c>
      <c r="CE43" s="49">
        <v>0</v>
      </c>
      <c r="CF43" s="49">
        <v>0</v>
      </c>
      <c r="CG43" s="212">
        <f t="shared" si="5"/>
        <v>2</v>
      </c>
      <c r="CH43" s="49"/>
      <c r="CI43" s="49">
        <v>0</v>
      </c>
      <c r="CJ43" s="49">
        <v>0</v>
      </c>
      <c r="CK43" s="49">
        <v>0</v>
      </c>
      <c r="CL43" s="49">
        <v>0</v>
      </c>
      <c r="CM43" s="49">
        <v>0</v>
      </c>
      <c r="CN43" s="49">
        <v>0</v>
      </c>
      <c r="CO43" s="49">
        <v>0</v>
      </c>
      <c r="CP43" s="49">
        <v>0</v>
      </c>
      <c r="CQ43" s="49">
        <v>0</v>
      </c>
      <c r="CR43" s="49">
        <v>0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f t="shared" si="6"/>
        <v>0</v>
      </c>
      <c r="DA43" s="49"/>
      <c r="DB43" s="212">
        <v>168</v>
      </c>
      <c r="DC43" s="212">
        <v>250</v>
      </c>
      <c r="DD43" s="212">
        <v>2728</v>
      </c>
      <c r="DE43" s="212">
        <v>6954</v>
      </c>
      <c r="DF43" s="212">
        <v>6021</v>
      </c>
      <c r="DG43" s="212">
        <v>6334</v>
      </c>
      <c r="DH43" s="212">
        <v>43</v>
      </c>
      <c r="DI43" s="212">
        <v>0</v>
      </c>
      <c r="DJ43" s="212">
        <v>0</v>
      </c>
      <c r="DK43" s="212">
        <v>0</v>
      </c>
      <c r="DL43" s="212">
        <v>0</v>
      </c>
      <c r="DM43" s="212">
        <v>0</v>
      </c>
      <c r="DN43" s="212">
        <v>0</v>
      </c>
      <c r="DO43" s="212">
        <v>0</v>
      </c>
      <c r="DP43" s="212">
        <v>0</v>
      </c>
      <c r="DQ43" s="212">
        <v>0</v>
      </c>
      <c r="DR43" s="212">
        <v>0</v>
      </c>
      <c r="DS43" s="212">
        <f t="shared" si="7"/>
        <v>22498</v>
      </c>
      <c r="DT43" s="49"/>
      <c r="DU43" s="212">
        <v>168</v>
      </c>
      <c r="DV43" s="212">
        <v>250</v>
      </c>
      <c r="DW43" s="212">
        <v>2728</v>
      </c>
      <c r="DX43" s="212">
        <v>6954</v>
      </c>
      <c r="DY43" s="212">
        <v>6021</v>
      </c>
      <c r="DZ43" s="212">
        <v>6334</v>
      </c>
      <c r="EA43" s="212">
        <v>43</v>
      </c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>
        <v>22498</v>
      </c>
      <c r="EM43" s="49"/>
      <c r="EN43" s="212">
        <f t="shared" si="8"/>
        <v>0</v>
      </c>
      <c r="EO43" s="212">
        <f t="shared" si="9"/>
        <v>0</v>
      </c>
      <c r="EP43" s="212">
        <f t="shared" si="10"/>
        <v>0</v>
      </c>
      <c r="EQ43" s="212">
        <f t="shared" si="11"/>
        <v>0</v>
      </c>
      <c r="ER43" s="212">
        <f t="shared" si="12"/>
        <v>0</v>
      </c>
      <c r="ES43" s="212">
        <f t="shared" si="13"/>
        <v>0</v>
      </c>
      <c r="ET43" s="212">
        <f t="shared" si="14"/>
        <v>0</v>
      </c>
      <c r="EU43" s="212">
        <f t="shared" si="15"/>
        <v>0</v>
      </c>
      <c r="EV43" s="212">
        <f t="shared" si="16"/>
        <v>0</v>
      </c>
      <c r="EW43" s="212">
        <f t="shared" si="17"/>
        <v>0</v>
      </c>
      <c r="EX43" s="212">
        <f t="shared" si="18"/>
        <v>0</v>
      </c>
      <c r="EY43" s="212">
        <f t="shared" si="19"/>
        <v>0</v>
      </c>
      <c r="EZ43" s="212">
        <f t="shared" si="20"/>
        <v>0</v>
      </c>
      <c r="FA43" s="212">
        <f t="shared" si="21"/>
        <v>0</v>
      </c>
      <c r="FB43" s="212">
        <f t="shared" si="22"/>
        <v>0</v>
      </c>
      <c r="FC43" s="212">
        <f t="shared" si="23"/>
        <v>0</v>
      </c>
      <c r="FD43" s="212">
        <f t="shared" si="24"/>
        <v>0</v>
      </c>
      <c r="FE43" s="363">
        <f t="shared" si="25"/>
        <v>0</v>
      </c>
      <c r="FF43" s="363"/>
      <c r="FG43" s="212">
        <v>13735</v>
      </c>
      <c r="FH43" s="212">
        <v>0</v>
      </c>
      <c r="FL43" s="171"/>
      <c r="FM43" s="171"/>
    </row>
    <row r="44" spans="1:169" ht="15" customHeight="1">
      <c r="A44" s="162">
        <v>35</v>
      </c>
      <c r="B44" s="162">
        <v>49</v>
      </c>
      <c r="C44" s="183">
        <v>6</v>
      </c>
      <c r="D44" s="183" t="s">
        <v>953</v>
      </c>
      <c r="E44" s="220">
        <v>555</v>
      </c>
      <c r="F44" s="220">
        <v>331</v>
      </c>
      <c r="G44" s="221">
        <f t="shared" si="26"/>
        <v>224</v>
      </c>
      <c r="H44" s="212">
        <v>12151</v>
      </c>
      <c r="I44" s="212">
        <v>12170</v>
      </c>
      <c r="K44" s="212">
        <v>918</v>
      </c>
      <c r="L44" s="212">
        <v>2004</v>
      </c>
      <c r="M44" s="212">
        <v>2723</v>
      </c>
      <c r="N44" s="212">
        <v>2637</v>
      </c>
      <c r="O44" s="212">
        <v>1828</v>
      </c>
      <c r="P44" s="212">
        <v>1511</v>
      </c>
      <c r="Q44" s="212">
        <v>91</v>
      </c>
      <c r="R44" s="212">
        <v>13</v>
      </c>
      <c r="S44" s="212">
        <v>13</v>
      </c>
      <c r="T44" s="212">
        <v>13</v>
      </c>
      <c r="U44" s="212">
        <v>82</v>
      </c>
      <c r="V44" s="212">
        <v>148</v>
      </c>
      <c r="W44" s="212">
        <v>46</v>
      </c>
      <c r="X44" s="212">
        <v>44</v>
      </c>
      <c r="Y44" s="212">
        <v>15</v>
      </c>
      <c r="Z44" s="212">
        <v>52</v>
      </c>
      <c r="AA44" s="212">
        <v>13</v>
      </c>
      <c r="AB44" s="212">
        <f t="shared" si="2"/>
        <v>12151</v>
      </c>
      <c r="AC44" s="220"/>
      <c r="AD44" s="212">
        <v>2</v>
      </c>
      <c r="AE44" s="212">
        <v>3</v>
      </c>
      <c r="AF44" s="212">
        <v>1</v>
      </c>
      <c r="AG44" s="212">
        <v>1</v>
      </c>
      <c r="AH44" s="212">
        <v>4</v>
      </c>
      <c r="AI44" s="212">
        <v>9</v>
      </c>
      <c r="AJ44" s="212">
        <v>7</v>
      </c>
      <c r="AK44" s="212">
        <v>8</v>
      </c>
      <c r="AL44" s="212">
        <v>7</v>
      </c>
      <c r="AM44" s="212">
        <v>9</v>
      </c>
      <c r="AN44" s="212">
        <v>66</v>
      </c>
      <c r="AO44" s="212">
        <v>135</v>
      </c>
      <c r="AP44" s="212">
        <v>44</v>
      </c>
      <c r="AQ44" s="212">
        <v>40</v>
      </c>
      <c r="AR44" s="212">
        <v>15</v>
      </c>
      <c r="AS44" s="212">
        <v>49</v>
      </c>
      <c r="AT44" s="212">
        <v>13</v>
      </c>
      <c r="AU44" s="212">
        <f t="shared" si="3"/>
        <v>413</v>
      </c>
      <c r="AV44" s="212"/>
      <c r="AW44" s="212">
        <v>1</v>
      </c>
      <c r="AX44" s="212">
        <v>0</v>
      </c>
      <c r="AY44" s="212">
        <v>2</v>
      </c>
      <c r="AZ44" s="212">
        <v>1</v>
      </c>
      <c r="BA44" s="212">
        <v>0</v>
      </c>
      <c r="BB44" s="212">
        <v>2</v>
      </c>
      <c r="BC44" s="212">
        <v>3</v>
      </c>
      <c r="BD44" s="212">
        <v>1</v>
      </c>
      <c r="BE44" s="212">
        <v>0</v>
      </c>
      <c r="BF44" s="212">
        <v>0</v>
      </c>
      <c r="BG44" s="212">
        <v>0</v>
      </c>
      <c r="BH44" s="212">
        <v>0</v>
      </c>
      <c r="BI44" s="212">
        <v>0</v>
      </c>
      <c r="BJ44" s="212">
        <v>0</v>
      </c>
      <c r="BK44" s="212">
        <v>0</v>
      </c>
      <c r="BL44" s="212">
        <v>0</v>
      </c>
      <c r="BM44" s="212">
        <v>0</v>
      </c>
      <c r="BN44" s="212">
        <f t="shared" si="4"/>
        <v>10</v>
      </c>
      <c r="BO44" s="212"/>
      <c r="BP44" s="212">
        <v>4</v>
      </c>
      <c r="BQ44" s="49">
        <v>6</v>
      </c>
      <c r="BR44" s="49">
        <v>3</v>
      </c>
      <c r="BS44" s="49">
        <v>3</v>
      </c>
      <c r="BT44" s="49">
        <v>4</v>
      </c>
      <c r="BU44" s="49">
        <v>1</v>
      </c>
      <c r="BV44" s="49">
        <v>1</v>
      </c>
      <c r="BW44" s="49">
        <v>1</v>
      </c>
      <c r="BX44" s="49">
        <v>0</v>
      </c>
      <c r="BY44" s="49">
        <v>0</v>
      </c>
      <c r="BZ44" s="49">
        <v>4</v>
      </c>
      <c r="CA44" s="49">
        <v>8</v>
      </c>
      <c r="CB44" s="49">
        <v>2</v>
      </c>
      <c r="CC44" s="49">
        <v>2</v>
      </c>
      <c r="CD44" s="49">
        <v>0</v>
      </c>
      <c r="CE44" s="49">
        <v>3</v>
      </c>
      <c r="CF44" s="49">
        <v>0</v>
      </c>
      <c r="CG44" s="212">
        <f t="shared" si="5"/>
        <v>42</v>
      </c>
      <c r="CH44" s="49"/>
      <c r="CI44" s="49">
        <v>7</v>
      </c>
      <c r="CJ44" s="49">
        <v>7</v>
      </c>
      <c r="CK44" s="49">
        <v>7</v>
      </c>
      <c r="CL44" s="49">
        <v>5</v>
      </c>
      <c r="CM44" s="49">
        <v>6</v>
      </c>
      <c r="CN44" s="49">
        <v>11</v>
      </c>
      <c r="CO44" s="49">
        <v>6</v>
      </c>
      <c r="CP44" s="49">
        <v>3</v>
      </c>
      <c r="CQ44" s="49">
        <v>6</v>
      </c>
      <c r="CR44" s="49">
        <v>4</v>
      </c>
      <c r="CS44" s="49">
        <v>12</v>
      </c>
      <c r="CT44" s="49">
        <v>5</v>
      </c>
      <c r="CU44" s="49">
        <v>0</v>
      </c>
      <c r="CV44" s="49">
        <v>2</v>
      </c>
      <c r="CW44" s="49">
        <v>0</v>
      </c>
      <c r="CX44" s="49">
        <v>0</v>
      </c>
      <c r="CY44" s="49">
        <v>0</v>
      </c>
      <c r="CZ44" s="49">
        <f t="shared" si="6"/>
        <v>81</v>
      </c>
      <c r="DA44" s="49"/>
      <c r="DB44" s="212">
        <v>904</v>
      </c>
      <c r="DC44" s="212">
        <v>1988</v>
      </c>
      <c r="DD44" s="212">
        <v>2710</v>
      </c>
      <c r="DE44" s="212">
        <v>2627</v>
      </c>
      <c r="DF44" s="212">
        <v>1814</v>
      </c>
      <c r="DG44" s="212">
        <v>1488</v>
      </c>
      <c r="DH44" s="212">
        <v>74</v>
      </c>
      <c r="DI44" s="212">
        <v>0</v>
      </c>
      <c r="DJ44" s="212">
        <v>0</v>
      </c>
      <c r="DK44" s="212">
        <v>0</v>
      </c>
      <c r="DL44" s="212">
        <v>0</v>
      </c>
      <c r="DM44" s="212">
        <v>0</v>
      </c>
      <c r="DN44" s="212">
        <v>0</v>
      </c>
      <c r="DO44" s="212">
        <v>0</v>
      </c>
      <c r="DP44" s="212">
        <v>0</v>
      </c>
      <c r="DQ44" s="212">
        <v>0</v>
      </c>
      <c r="DR44" s="212">
        <v>0</v>
      </c>
      <c r="DS44" s="212">
        <f t="shared" si="7"/>
        <v>11605</v>
      </c>
      <c r="DT44" s="49"/>
      <c r="DU44" s="212">
        <v>913</v>
      </c>
      <c r="DV44" s="212">
        <v>1992</v>
      </c>
      <c r="DW44" s="212">
        <v>2713</v>
      </c>
      <c r="DX44" s="212">
        <v>2628</v>
      </c>
      <c r="DY44" s="212">
        <v>1814</v>
      </c>
      <c r="DZ44" s="212">
        <v>1490</v>
      </c>
      <c r="EA44" s="212">
        <v>74</v>
      </c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>
        <v>11624</v>
      </c>
      <c r="EM44" s="49"/>
      <c r="EN44" s="212">
        <f t="shared" si="8"/>
        <v>9</v>
      </c>
      <c r="EO44" s="212">
        <f t="shared" si="9"/>
        <v>4</v>
      </c>
      <c r="EP44" s="212">
        <f t="shared" si="10"/>
        <v>3</v>
      </c>
      <c r="EQ44" s="212">
        <f t="shared" si="11"/>
        <v>1</v>
      </c>
      <c r="ER44" s="212">
        <f t="shared" si="12"/>
        <v>0</v>
      </c>
      <c r="ES44" s="212">
        <f t="shared" si="13"/>
        <v>2</v>
      </c>
      <c r="ET44" s="212">
        <f t="shared" si="14"/>
        <v>0</v>
      </c>
      <c r="EU44" s="212">
        <f t="shared" si="15"/>
        <v>0</v>
      </c>
      <c r="EV44" s="212">
        <f t="shared" si="16"/>
        <v>0</v>
      </c>
      <c r="EW44" s="212">
        <f t="shared" si="17"/>
        <v>0</v>
      </c>
      <c r="EX44" s="212">
        <f t="shared" si="18"/>
        <v>0</v>
      </c>
      <c r="EY44" s="212">
        <f t="shared" si="19"/>
        <v>0</v>
      </c>
      <c r="EZ44" s="212">
        <f t="shared" si="20"/>
        <v>0</v>
      </c>
      <c r="FA44" s="212">
        <f t="shared" si="21"/>
        <v>0</v>
      </c>
      <c r="FB44" s="212">
        <f t="shared" si="22"/>
        <v>0</v>
      </c>
      <c r="FC44" s="212">
        <f t="shared" si="23"/>
        <v>0</v>
      </c>
      <c r="FD44" s="212">
        <f t="shared" si="24"/>
        <v>0</v>
      </c>
      <c r="FE44" s="363">
        <f t="shared" si="25"/>
        <v>19</v>
      </c>
      <c r="FF44" s="363"/>
      <c r="FG44" s="212">
        <v>2</v>
      </c>
      <c r="FH44" s="212">
        <v>7</v>
      </c>
      <c r="FL44" s="171"/>
      <c r="FM44" s="171"/>
    </row>
    <row r="45" spans="1:169" ht="15" customHeight="1">
      <c r="A45" s="162">
        <v>36</v>
      </c>
      <c r="B45" s="162">
        <v>4</v>
      </c>
      <c r="C45" s="183">
        <v>7</v>
      </c>
      <c r="D45" s="183" t="s">
        <v>954</v>
      </c>
      <c r="E45" s="220">
        <v>10685</v>
      </c>
      <c r="F45" s="220">
        <v>927</v>
      </c>
      <c r="G45" s="221">
        <f t="shared" si="26"/>
        <v>9758</v>
      </c>
      <c r="H45" s="212">
        <v>10662</v>
      </c>
      <c r="I45" s="212">
        <v>10772</v>
      </c>
      <c r="K45" s="212">
        <v>2341</v>
      </c>
      <c r="L45" s="212">
        <v>2133</v>
      </c>
      <c r="M45" s="212">
        <v>1303</v>
      </c>
      <c r="N45" s="212">
        <v>933</v>
      </c>
      <c r="O45" s="212">
        <v>585</v>
      </c>
      <c r="P45" s="212">
        <v>1311</v>
      </c>
      <c r="Q45" s="212">
        <v>822</v>
      </c>
      <c r="R45" s="212">
        <v>358</v>
      </c>
      <c r="S45" s="212">
        <v>202</v>
      </c>
      <c r="T45" s="212">
        <v>125</v>
      </c>
      <c r="U45" s="212">
        <v>293</v>
      </c>
      <c r="V45" s="212">
        <v>149</v>
      </c>
      <c r="W45" s="212">
        <v>48</v>
      </c>
      <c r="X45" s="212">
        <v>23</v>
      </c>
      <c r="Y45" s="212">
        <v>8</v>
      </c>
      <c r="Z45" s="212">
        <v>19</v>
      </c>
      <c r="AA45" s="212">
        <v>9</v>
      </c>
      <c r="AB45" s="212">
        <f t="shared" si="2"/>
        <v>10662</v>
      </c>
      <c r="AC45" s="220"/>
      <c r="AD45" s="212">
        <v>439</v>
      </c>
      <c r="AE45" s="212">
        <v>635</v>
      </c>
      <c r="AF45" s="212">
        <v>470</v>
      </c>
      <c r="AG45" s="212">
        <v>361</v>
      </c>
      <c r="AH45" s="212">
        <v>249</v>
      </c>
      <c r="AI45" s="212">
        <v>672</v>
      </c>
      <c r="AJ45" s="212">
        <v>562</v>
      </c>
      <c r="AK45" s="212">
        <v>302</v>
      </c>
      <c r="AL45" s="212">
        <v>183</v>
      </c>
      <c r="AM45" s="212">
        <v>114</v>
      </c>
      <c r="AN45" s="212">
        <v>273</v>
      </c>
      <c r="AO45" s="212">
        <v>143</v>
      </c>
      <c r="AP45" s="212">
        <v>45</v>
      </c>
      <c r="AQ45" s="212">
        <v>21</v>
      </c>
      <c r="AR45" s="212">
        <v>8</v>
      </c>
      <c r="AS45" s="212">
        <v>18</v>
      </c>
      <c r="AT45" s="212">
        <v>8</v>
      </c>
      <c r="AU45" s="212">
        <f t="shared" si="3"/>
        <v>4503</v>
      </c>
      <c r="AV45" s="212"/>
      <c r="AW45" s="212">
        <v>15</v>
      </c>
      <c r="AX45" s="212">
        <v>22</v>
      </c>
      <c r="AY45" s="212">
        <v>19</v>
      </c>
      <c r="AZ45" s="212">
        <v>21</v>
      </c>
      <c r="BA45" s="212">
        <v>9</v>
      </c>
      <c r="BB45" s="212">
        <v>20</v>
      </c>
      <c r="BC45" s="212">
        <v>7</v>
      </c>
      <c r="BD45" s="212">
        <v>1</v>
      </c>
      <c r="BE45" s="212">
        <v>1</v>
      </c>
      <c r="BF45" s="212">
        <v>0</v>
      </c>
      <c r="BG45" s="212">
        <v>0</v>
      </c>
      <c r="BH45" s="212">
        <v>0</v>
      </c>
      <c r="BI45" s="212">
        <v>0</v>
      </c>
      <c r="BJ45" s="212">
        <v>0</v>
      </c>
      <c r="BK45" s="212">
        <v>0</v>
      </c>
      <c r="BL45" s="212">
        <v>0</v>
      </c>
      <c r="BM45" s="212">
        <v>0</v>
      </c>
      <c r="BN45" s="212">
        <f t="shared" si="4"/>
        <v>115</v>
      </c>
      <c r="BO45" s="212"/>
      <c r="BP45" s="212">
        <v>4</v>
      </c>
      <c r="BQ45" s="49">
        <v>2</v>
      </c>
      <c r="BR45" s="49">
        <v>2</v>
      </c>
      <c r="BS45" s="49">
        <v>0</v>
      </c>
      <c r="BT45" s="49">
        <v>0</v>
      </c>
      <c r="BU45" s="49">
        <v>4</v>
      </c>
      <c r="BV45" s="49">
        <v>6</v>
      </c>
      <c r="BW45" s="49">
        <v>3</v>
      </c>
      <c r="BX45" s="49">
        <v>1</v>
      </c>
      <c r="BY45" s="49">
        <v>0</v>
      </c>
      <c r="BZ45" s="49">
        <v>0</v>
      </c>
      <c r="CA45" s="49">
        <v>1</v>
      </c>
      <c r="CB45" s="49">
        <v>1</v>
      </c>
      <c r="CC45" s="49">
        <v>2</v>
      </c>
      <c r="CD45" s="49">
        <v>0</v>
      </c>
      <c r="CE45" s="49">
        <v>1</v>
      </c>
      <c r="CF45" s="49">
        <v>1</v>
      </c>
      <c r="CG45" s="212">
        <f t="shared" si="5"/>
        <v>28</v>
      </c>
      <c r="CH45" s="49"/>
      <c r="CI45" s="49">
        <v>303</v>
      </c>
      <c r="CJ45" s="49">
        <v>314</v>
      </c>
      <c r="CK45" s="49">
        <v>177</v>
      </c>
      <c r="CL45" s="49">
        <v>137</v>
      </c>
      <c r="CM45" s="49">
        <v>65</v>
      </c>
      <c r="CN45" s="49">
        <v>115</v>
      </c>
      <c r="CO45" s="49">
        <v>43</v>
      </c>
      <c r="CP45" s="49">
        <v>12</v>
      </c>
      <c r="CQ45" s="49">
        <v>6</v>
      </c>
      <c r="CR45" s="49">
        <v>4</v>
      </c>
      <c r="CS45" s="49">
        <v>5</v>
      </c>
      <c r="CT45" s="49">
        <v>0</v>
      </c>
      <c r="CU45" s="49">
        <v>0</v>
      </c>
      <c r="CV45" s="49">
        <v>0</v>
      </c>
      <c r="CW45" s="49">
        <v>0</v>
      </c>
      <c r="CX45" s="49">
        <v>0</v>
      </c>
      <c r="CY45" s="49">
        <v>0</v>
      </c>
      <c r="CZ45" s="49">
        <f t="shared" si="6"/>
        <v>1181</v>
      </c>
      <c r="DA45" s="49"/>
      <c r="DB45" s="212">
        <v>1580</v>
      </c>
      <c r="DC45" s="212">
        <v>1160</v>
      </c>
      <c r="DD45" s="212">
        <v>635</v>
      </c>
      <c r="DE45" s="212">
        <v>414</v>
      </c>
      <c r="DF45" s="212">
        <v>262</v>
      </c>
      <c r="DG45" s="212">
        <v>500</v>
      </c>
      <c r="DH45" s="212">
        <v>204</v>
      </c>
      <c r="DI45" s="212">
        <v>40</v>
      </c>
      <c r="DJ45" s="212">
        <v>11</v>
      </c>
      <c r="DK45" s="212">
        <v>7</v>
      </c>
      <c r="DL45" s="212">
        <v>15</v>
      </c>
      <c r="DM45" s="212">
        <v>5</v>
      </c>
      <c r="DN45" s="212">
        <v>2</v>
      </c>
      <c r="DO45" s="212">
        <v>0</v>
      </c>
      <c r="DP45" s="212">
        <v>0</v>
      </c>
      <c r="DQ45" s="212">
        <v>0</v>
      </c>
      <c r="DR45" s="212">
        <v>0</v>
      </c>
      <c r="DS45" s="212">
        <f t="shared" si="7"/>
        <v>4835</v>
      </c>
      <c r="DT45" s="49"/>
      <c r="DU45" s="212">
        <v>1586</v>
      </c>
      <c r="DV45" s="212">
        <v>1167</v>
      </c>
      <c r="DW45" s="212">
        <v>642</v>
      </c>
      <c r="DX45" s="212">
        <v>425</v>
      </c>
      <c r="DY45" s="212">
        <v>268</v>
      </c>
      <c r="DZ45" s="212">
        <v>524</v>
      </c>
      <c r="EA45" s="212">
        <v>235</v>
      </c>
      <c r="EB45" s="212">
        <v>50</v>
      </c>
      <c r="EC45" s="212">
        <v>14</v>
      </c>
      <c r="ED45" s="212">
        <v>10</v>
      </c>
      <c r="EE45" s="212">
        <v>17</v>
      </c>
      <c r="EF45" s="212">
        <v>5</v>
      </c>
      <c r="EG45" s="212">
        <v>2</v>
      </c>
      <c r="EH45" s="212"/>
      <c r="EI45" s="212"/>
      <c r="EJ45" s="212"/>
      <c r="EK45" s="212"/>
      <c r="EL45" s="212">
        <v>4945</v>
      </c>
      <c r="EM45" s="49"/>
      <c r="EN45" s="212">
        <f t="shared" si="8"/>
        <v>6</v>
      </c>
      <c r="EO45" s="212">
        <f t="shared" si="9"/>
        <v>7</v>
      </c>
      <c r="EP45" s="212">
        <f t="shared" si="10"/>
        <v>7</v>
      </c>
      <c r="EQ45" s="212">
        <f t="shared" si="11"/>
        <v>11</v>
      </c>
      <c r="ER45" s="212">
        <f t="shared" si="12"/>
        <v>6</v>
      </c>
      <c r="ES45" s="212">
        <f t="shared" si="13"/>
        <v>24</v>
      </c>
      <c r="ET45" s="212">
        <f t="shared" si="14"/>
        <v>31</v>
      </c>
      <c r="EU45" s="212">
        <f t="shared" si="15"/>
        <v>10</v>
      </c>
      <c r="EV45" s="212">
        <f t="shared" si="16"/>
        <v>3</v>
      </c>
      <c r="EW45" s="212">
        <f t="shared" si="17"/>
        <v>3</v>
      </c>
      <c r="EX45" s="212">
        <f t="shared" si="18"/>
        <v>2</v>
      </c>
      <c r="EY45" s="212">
        <f t="shared" si="19"/>
        <v>0</v>
      </c>
      <c r="EZ45" s="212">
        <f t="shared" si="20"/>
        <v>0</v>
      </c>
      <c r="FA45" s="212">
        <f t="shared" si="21"/>
        <v>0</v>
      </c>
      <c r="FB45" s="212">
        <f t="shared" si="22"/>
        <v>0</v>
      </c>
      <c r="FC45" s="212">
        <f t="shared" si="23"/>
        <v>0</v>
      </c>
      <c r="FD45" s="212">
        <f t="shared" si="24"/>
        <v>0</v>
      </c>
      <c r="FE45" s="363">
        <f t="shared" si="25"/>
        <v>110</v>
      </c>
      <c r="FF45" s="363"/>
      <c r="FG45" s="212">
        <v>21</v>
      </c>
      <c r="FH45" s="212">
        <v>2</v>
      </c>
      <c r="FL45" s="171"/>
      <c r="FM45" s="171"/>
    </row>
    <row r="46" spans="1:169" ht="15" customHeight="1">
      <c r="A46" s="162">
        <v>37</v>
      </c>
      <c r="B46" s="162">
        <v>5</v>
      </c>
      <c r="C46" s="183">
        <v>7</v>
      </c>
      <c r="D46" s="183" t="s">
        <v>955</v>
      </c>
      <c r="E46" s="220">
        <v>10027</v>
      </c>
      <c r="F46" s="220">
        <v>799</v>
      </c>
      <c r="G46" s="221">
        <f t="shared" si="26"/>
        <v>9228</v>
      </c>
      <c r="H46" s="212">
        <v>9849</v>
      </c>
      <c r="I46" s="212">
        <v>12126</v>
      </c>
      <c r="K46" s="212">
        <v>2768</v>
      </c>
      <c r="L46" s="212">
        <v>1832</v>
      </c>
      <c r="M46" s="212">
        <v>1011</v>
      </c>
      <c r="N46" s="212">
        <v>715</v>
      </c>
      <c r="O46" s="212">
        <v>487</v>
      </c>
      <c r="P46" s="212">
        <v>1083</v>
      </c>
      <c r="Q46" s="212">
        <v>752</v>
      </c>
      <c r="R46" s="212">
        <v>267</v>
      </c>
      <c r="S46" s="212">
        <v>153</v>
      </c>
      <c r="T46" s="212">
        <v>129</v>
      </c>
      <c r="U46" s="212">
        <v>313</v>
      </c>
      <c r="V46" s="212">
        <v>168</v>
      </c>
      <c r="W46" s="212">
        <v>72</v>
      </c>
      <c r="X46" s="212">
        <v>35</v>
      </c>
      <c r="Y46" s="212">
        <v>27</v>
      </c>
      <c r="Z46" s="212">
        <v>21</v>
      </c>
      <c r="AA46" s="212">
        <v>16</v>
      </c>
      <c r="AB46" s="212">
        <f t="shared" si="2"/>
        <v>9849</v>
      </c>
      <c r="AC46" s="220"/>
      <c r="AD46" s="212">
        <v>162</v>
      </c>
      <c r="AE46" s="212">
        <v>195</v>
      </c>
      <c r="AF46" s="212">
        <v>133</v>
      </c>
      <c r="AG46" s="212">
        <v>110</v>
      </c>
      <c r="AH46" s="212">
        <v>70</v>
      </c>
      <c r="AI46" s="212">
        <v>278</v>
      </c>
      <c r="AJ46" s="212">
        <v>293</v>
      </c>
      <c r="AK46" s="212">
        <v>165</v>
      </c>
      <c r="AL46" s="212">
        <v>99</v>
      </c>
      <c r="AM46" s="212">
        <v>93</v>
      </c>
      <c r="AN46" s="212">
        <v>240</v>
      </c>
      <c r="AO46" s="212">
        <v>149</v>
      </c>
      <c r="AP46" s="212">
        <v>58</v>
      </c>
      <c r="AQ46" s="212">
        <v>30</v>
      </c>
      <c r="AR46" s="212">
        <v>22</v>
      </c>
      <c r="AS46" s="212">
        <v>18</v>
      </c>
      <c r="AT46" s="212">
        <v>10</v>
      </c>
      <c r="AU46" s="212">
        <f t="shared" si="3"/>
        <v>2125</v>
      </c>
      <c r="AV46" s="212"/>
      <c r="AW46" s="212">
        <v>2</v>
      </c>
      <c r="AX46" s="212">
        <v>1</v>
      </c>
      <c r="AY46" s="212">
        <v>0</v>
      </c>
      <c r="AZ46" s="212">
        <v>1</v>
      </c>
      <c r="BA46" s="212">
        <v>4</v>
      </c>
      <c r="BB46" s="212">
        <v>0</v>
      </c>
      <c r="BC46" s="212">
        <v>3</v>
      </c>
      <c r="BD46" s="212">
        <v>2</v>
      </c>
      <c r="BE46" s="212">
        <v>0</v>
      </c>
      <c r="BF46" s="212">
        <v>0</v>
      </c>
      <c r="BG46" s="212">
        <v>0</v>
      </c>
      <c r="BH46" s="212">
        <v>0</v>
      </c>
      <c r="BI46" s="212">
        <v>0</v>
      </c>
      <c r="BJ46" s="212">
        <v>0</v>
      </c>
      <c r="BK46" s="212">
        <v>0</v>
      </c>
      <c r="BL46" s="212">
        <v>0</v>
      </c>
      <c r="BM46" s="212">
        <v>0</v>
      </c>
      <c r="BN46" s="212">
        <f t="shared" si="4"/>
        <v>13</v>
      </c>
      <c r="BO46" s="212"/>
      <c r="BP46" s="212">
        <v>36</v>
      </c>
      <c r="BQ46" s="49">
        <v>21</v>
      </c>
      <c r="BR46" s="49">
        <v>10</v>
      </c>
      <c r="BS46" s="49">
        <v>13</v>
      </c>
      <c r="BT46" s="49">
        <v>14</v>
      </c>
      <c r="BU46" s="49">
        <v>36</v>
      </c>
      <c r="BV46" s="49">
        <v>32</v>
      </c>
      <c r="BW46" s="49">
        <v>10</v>
      </c>
      <c r="BX46" s="49">
        <v>7</v>
      </c>
      <c r="BY46" s="49">
        <v>8</v>
      </c>
      <c r="BZ46" s="49">
        <v>26</v>
      </c>
      <c r="CA46" s="49">
        <v>12</v>
      </c>
      <c r="CB46" s="49">
        <v>10</v>
      </c>
      <c r="CC46" s="49">
        <v>5</v>
      </c>
      <c r="CD46" s="49">
        <v>4</v>
      </c>
      <c r="CE46" s="49">
        <v>3</v>
      </c>
      <c r="CF46" s="49">
        <v>6</v>
      </c>
      <c r="CG46" s="212">
        <f t="shared" si="5"/>
        <v>253</v>
      </c>
      <c r="CH46" s="49"/>
      <c r="CI46" s="49">
        <v>918</v>
      </c>
      <c r="CJ46" s="49">
        <v>474</v>
      </c>
      <c r="CK46" s="49">
        <v>304</v>
      </c>
      <c r="CL46" s="49">
        <v>246</v>
      </c>
      <c r="CM46" s="49">
        <v>180</v>
      </c>
      <c r="CN46" s="49">
        <v>349</v>
      </c>
      <c r="CO46" s="49">
        <v>185</v>
      </c>
      <c r="CP46" s="49">
        <v>47</v>
      </c>
      <c r="CQ46" s="49">
        <v>21</v>
      </c>
      <c r="CR46" s="49">
        <v>16</v>
      </c>
      <c r="CS46" s="49">
        <v>21</v>
      </c>
      <c r="CT46" s="49">
        <v>3</v>
      </c>
      <c r="CU46" s="49">
        <v>2</v>
      </c>
      <c r="CV46" s="49">
        <v>0</v>
      </c>
      <c r="CW46" s="49">
        <v>1</v>
      </c>
      <c r="CX46" s="49">
        <v>0</v>
      </c>
      <c r="CY46" s="49">
        <v>0</v>
      </c>
      <c r="CZ46" s="49">
        <f t="shared" si="6"/>
        <v>2767</v>
      </c>
      <c r="DA46" s="49"/>
      <c r="DB46" s="212">
        <v>1650</v>
      </c>
      <c r="DC46" s="212">
        <v>1141</v>
      </c>
      <c r="DD46" s="212">
        <v>564</v>
      </c>
      <c r="DE46" s="212">
        <v>345</v>
      </c>
      <c r="DF46" s="212">
        <v>219</v>
      </c>
      <c r="DG46" s="212">
        <v>420</v>
      </c>
      <c r="DH46" s="212">
        <v>239</v>
      </c>
      <c r="DI46" s="212">
        <v>43</v>
      </c>
      <c r="DJ46" s="212">
        <v>26</v>
      </c>
      <c r="DK46" s="212">
        <v>12</v>
      </c>
      <c r="DL46" s="212">
        <v>26</v>
      </c>
      <c r="DM46" s="212">
        <v>4</v>
      </c>
      <c r="DN46" s="212">
        <v>2</v>
      </c>
      <c r="DO46" s="212">
        <v>0</v>
      </c>
      <c r="DP46" s="212">
        <v>0</v>
      </c>
      <c r="DQ46" s="212">
        <v>0</v>
      </c>
      <c r="DR46" s="212">
        <v>0</v>
      </c>
      <c r="DS46" s="212">
        <f t="shared" si="7"/>
        <v>4691</v>
      </c>
      <c r="DT46" s="49"/>
      <c r="DU46" s="212">
        <v>1826</v>
      </c>
      <c r="DV46" s="212">
        <v>1464</v>
      </c>
      <c r="DW46" s="212">
        <v>868</v>
      </c>
      <c r="DX46" s="212">
        <v>608</v>
      </c>
      <c r="DY46" s="212">
        <v>438</v>
      </c>
      <c r="DZ46" s="212">
        <v>950</v>
      </c>
      <c r="EA46" s="212">
        <v>535</v>
      </c>
      <c r="EB46" s="212">
        <v>124</v>
      </c>
      <c r="EC46" s="212">
        <v>60</v>
      </c>
      <c r="ED46" s="212">
        <v>32</v>
      </c>
      <c r="EE46" s="212">
        <v>49</v>
      </c>
      <c r="EF46" s="212">
        <v>11</v>
      </c>
      <c r="EG46" s="212">
        <v>3</v>
      </c>
      <c r="EH46" s="212"/>
      <c r="EI46" s="212"/>
      <c r="EJ46" s="212"/>
      <c r="EK46" s="212"/>
      <c r="EL46" s="212">
        <v>6968</v>
      </c>
      <c r="EM46" s="49"/>
      <c r="EN46" s="212">
        <f t="shared" si="8"/>
        <v>176</v>
      </c>
      <c r="EO46" s="212">
        <f t="shared" si="9"/>
        <v>323</v>
      </c>
      <c r="EP46" s="212">
        <f t="shared" si="10"/>
        <v>304</v>
      </c>
      <c r="EQ46" s="212">
        <f t="shared" si="11"/>
        <v>263</v>
      </c>
      <c r="ER46" s="212">
        <f t="shared" si="12"/>
        <v>219</v>
      </c>
      <c r="ES46" s="212">
        <f t="shared" si="13"/>
        <v>530</v>
      </c>
      <c r="ET46" s="212">
        <f t="shared" si="14"/>
        <v>296</v>
      </c>
      <c r="EU46" s="212">
        <f t="shared" si="15"/>
        <v>81</v>
      </c>
      <c r="EV46" s="212">
        <f t="shared" si="16"/>
        <v>34</v>
      </c>
      <c r="EW46" s="212">
        <f t="shared" si="17"/>
        <v>20</v>
      </c>
      <c r="EX46" s="212">
        <f t="shared" si="18"/>
        <v>23</v>
      </c>
      <c r="EY46" s="212">
        <f t="shared" si="19"/>
        <v>7</v>
      </c>
      <c r="EZ46" s="212">
        <f t="shared" si="20"/>
        <v>1</v>
      </c>
      <c r="FA46" s="212">
        <f t="shared" si="21"/>
        <v>0</v>
      </c>
      <c r="FB46" s="212">
        <f t="shared" si="22"/>
        <v>0</v>
      </c>
      <c r="FC46" s="212">
        <f t="shared" si="23"/>
        <v>0</v>
      </c>
      <c r="FD46" s="212">
        <f t="shared" si="24"/>
        <v>0</v>
      </c>
      <c r="FE46" s="363">
        <f t="shared" si="25"/>
        <v>2277</v>
      </c>
      <c r="FF46" s="363"/>
      <c r="FG46" s="212">
        <v>178</v>
      </c>
      <c r="FH46" s="212">
        <v>0</v>
      </c>
      <c r="FL46" s="171"/>
      <c r="FM46" s="171"/>
    </row>
    <row r="47" spans="1:169" ht="15" customHeight="1">
      <c r="A47" s="162">
        <v>38</v>
      </c>
      <c r="B47" s="162">
        <v>11</v>
      </c>
      <c r="C47" s="183">
        <v>7</v>
      </c>
      <c r="D47" s="183" t="s">
        <v>844</v>
      </c>
      <c r="E47" s="220">
        <v>23837</v>
      </c>
      <c r="F47" s="220">
        <v>679</v>
      </c>
      <c r="G47" s="221">
        <f t="shared" si="26"/>
        <v>23158</v>
      </c>
      <c r="H47" s="212">
        <v>23811</v>
      </c>
      <c r="I47" s="212">
        <v>24871</v>
      </c>
      <c r="K47" s="212">
        <v>16986</v>
      </c>
      <c r="L47" s="212">
        <v>3362</v>
      </c>
      <c r="M47" s="212">
        <v>926</v>
      </c>
      <c r="N47" s="212">
        <v>422</v>
      </c>
      <c r="O47" s="212">
        <v>255</v>
      </c>
      <c r="P47" s="212">
        <v>550</v>
      </c>
      <c r="Q47" s="212">
        <v>388</v>
      </c>
      <c r="R47" s="212">
        <v>230</v>
      </c>
      <c r="S47" s="212">
        <v>155</v>
      </c>
      <c r="T47" s="212">
        <v>103</v>
      </c>
      <c r="U47" s="212">
        <v>252</v>
      </c>
      <c r="V47" s="212">
        <v>108</v>
      </c>
      <c r="W47" s="212">
        <v>26</v>
      </c>
      <c r="X47" s="212">
        <v>15</v>
      </c>
      <c r="Y47" s="212">
        <v>12</v>
      </c>
      <c r="Z47" s="212">
        <v>17</v>
      </c>
      <c r="AA47" s="212">
        <v>4</v>
      </c>
      <c r="AB47" s="212">
        <f t="shared" si="2"/>
        <v>23811</v>
      </c>
      <c r="AC47" s="220"/>
      <c r="AD47" s="212">
        <v>1012</v>
      </c>
      <c r="AE47" s="212">
        <v>396</v>
      </c>
      <c r="AF47" s="212">
        <v>180</v>
      </c>
      <c r="AG47" s="212">
        <v>110</v>
      </c>
      <c r="AH47" s="212">
        <v>80</v>
      </c>
      <c r="AI47" s="212">
        <v>247</v>
      </c>
      <c r="AJ47" s="212">
        <v>221</v>
      </c>
      <c r="AK47" s="212">
        <v>164</v>
      </c>
      <c r="AL47" s="212">
        <v>129</v>
      </c>
      <c r="AM47" s="212">
        <v>88</v>
      </c>
      <c r="AN47" s="212">
        <v>220</v>
      </c>
      <c r="AO47" s="212">
        <v>102</v>
      </c>
      <c r="AP47" s="212">
        <v>24</v>
      </c>
      <c r="AQ47" s="212">
        <v>13</v>
      </c>
      <c r="AR47" s="212">
        <v>10</v>
      </c>
      <c r="AS47" s="212">
        <v>17</v>
      </c>
      <c r="AT47" s="212">
        <v>4</v>
      </c>
      <c r="AU47" s="212">
        <f t="shared" si="3"/>
        <v>3017</v>
      </c>
      <c r="AV47" s="212"/>
      <c r="AW47" s="212">
        <v>17</v>
      </c>
      <c r="AX47" s="212">
        <v>16</v>
      </c>
      <c r="AY47" s="212">
        <v>7</v>
      </c>
      <c r="AZ47" s="212">
        <v>3</v>
      </c>
      <c r="BA47" s="212">
        <v>4</v>
      </c>
      <c r="BB47" s="212">
        <v>4</v>
      </c>
      <c r="BC47" s="212">
        <v>6</v>
      </c>
      <c r="BD47" s="212">
        <v>2</v>
      </c>
      <c r="BE47" s="212">
        <v>6</v>
      </c>
      <c r="BF47" s="212">
        <v>2</v>
      </c>
      <c r="BG47" s="212">
        <v>5</v>
      </c>
      <c r="BH47" s="212">
        <v>1</v>
      </c>
      <c r="BI47" s="212">
        <v>0</v>
      </c>
      <c r="BJ47" s="212">
        <v>0</v>
      </c>
      <c r="BK47" s="212">
        <v>0</v>
      </c>
      <c r="BL47" s="212">
        <v>0</v>
      </c>
      <c r="BM47" s="212">
        <v>0</v>
      </c>
      <c r="BN47" s="212">
        <f t="shared" si="4"/>
        <v>73</v>
      </c>
      <c r="BO47" s="212"/>
      <c r="BP47" s="212">
        <v>2</v>
      </c>
      <c r="BQ47" s="49">
        <v>1</v>
      </c>
      <c r="BR47" s="49">
        <v>0</v>
      </c>
      <c r="BS47" s="49">
        <v>0</v>
      </c>
      <c r="BT47" s="49">
        <v>0</v>
      </c>
      <c r="BU47" s="49">
        <v>1</v>
      </c>
      <c r="BV47" s="49">
        <v>0</v>
      </c>
      <c r="BW47" s="49">
        <v>0</v>
      </c>
      <c r="BX47" s="49">
        <v>0</v>
      </c>
      <c r="BY47" s="49">
        <v>0</v>
      </c>
      <c r="BZ47" s="49">
        <v>1</v>
      </c>
      <c r="CA47" s="49">
        <v>0</v>
      </c>
      <c r="CB47" s="49">
        <v>0</v>
      </c>
      <c r="CC47" s="49">
        <v>0</v>
      </c>
      <c r="CD47" s="49">
        <v>0</v>
      </c>
      <c r="CE47" s="49">
        <v>0</v>
      </c>
      <c r="CF47" s="49">
        <v>0</v>
      </c>
      <c r="CG47" s="212">
        <f t="shared" si="5"/>
        <v>5</v>
      </c>
      <c r="CH47" s="49"/>
      <c r="CI47" s="49">
        <v>10483</v>
      </c>
      <c r="CJ47" s="49">
        <v>1592</v>
      </c>
      <c r="CK47" s="49">
        <v>343</v>
      </c>
      <c r="CL47" s="49">
        <v>133</v>
      </c>
      <c r="CM47" s="49">
        <v>67</v>
      </c>
      <c r="CN47" s="49">
        <v>103</v>
      </c>
      <c r="CO47" s="49">
        <v>60</v>
      </c>
      <c r="CP47" s="49">
        <v>30</v>
      </c>
      <c r="CQ47" s="49">
        <v>8</v>
      </c>
      <c r="CR47" s="49">
        <v>9</v>
      </c>
      <c r="CS47" s="49">
        <v>16</v>
      </c>
      <c r="CT47" s="49">
        <v>4</v>
      </c>
      <c r="CU47" s="49">
        <v>2</v>
      </c>
      <c r="CV47" s="49">
        <v>2</v>
      </c>
      <c r="CW47" s="49">
        <v>2</v>
      </c>
      <c r="CX47" s="49">
        <v>0</v>
      </c>
      <c r="CY47" s="49">
        <v>0</v>
      </c>
      <c r="CZ47" s="49">
        <f t="shared" si="6"/>
        <v>12854</v>
      </c>
      <c r="DA47" s="49"/>
      <c r="DB47" s="212">
        <v>5472</v>
      </c>
      <c r="DC47" s="212">
        <v>1357</v>
      </c>
      <c r="DD47" s="212">
        <v>396</v>
      </c>
      <c r="DE47" s="212">
        <v>176</v>
      </c>
      <c r="DF47" s="212">
        <v>104</v>
      </c>
      <c r="DG47" s="212">
        <v>195</v>
      </c>
      <c r="DH47" s="212">
        <v>101</v>
      </c>
      <c r="DI47" s="212">
        <v>34</v>
      </c>
      <c r="DJ47" s="212">
        <v>12</v>
      </c>
      <c r="DK47" s="212">
        <v>4</v>
      </c>
      <c r="DL47" s="212">
        <v>10</v>
      </c>
      <c r="DM47" s="212">
        <v>1</v>
      </c>
      <c r="DN47" s="212">
        <v>0</v>
      </c>
      <c r="DO47" s="212">
        <v>0</v>
      </c>
      <c r="DP47" s="212">
        <v>0</v>
      </c>
      <c r="DQ47" s="212">
        <v>0</v>
      </c>
      <c r="DR47" s="212">
        <v>0</v>
      </c>
      <c r="DS47" s="212">
        <f t="shared" si="7"/>
        <v>7862</v>
      </c>
      <c r="DT47" s="49"/>
      <c r="DU47" s="212">
        <v>5589</v>
      </c>
      <c r="DV47" s="212">
        <v>1513</v>
      </c>
      <c r="DW47" s="212">
        <v>504</v>
      </c>
      <c r="DX47" s="212">
        <v>257</v>
      </c>
      <c r="DY47" s="212">
        <v>178</v>
      </c>
      <c r="DZ47" s="212">
        <v>394</v>
      </c>
      <c r="EA47" s="212">
        <v>252</v>
      </c>
      <c r="EB47" s="212">
        <v>92</v>
      </c>
      <c r="EC47" s="212">
        <v>52</v>
      </c>
      <c r="ED47" s="212">
        <v>26</v>
      </c>
      <c r="EE47" s="212">
        <v>54</v>
      </c>
      <c r="EF47" s="212">
        <v>10</v>
      </c>
      <c r="EG47" s="212">
        <v>1</v>
      </c>
      <c r="EH47" s="212"/>
      <c r="EI47" s="212"/>
      <c r="EJ47" s="212"/>
      <c r="EK47" s="212"/>
      <c r="EL47" s="212">
        <v>8922</v>
      </c>
      <c r="EM47" s="49"/>
      <c r="EN47" s="212">
        <f t="shared" si="8"/>
        <v>117</v>
      </c>
      <c r="EO47" s="212">
        <f t="shared" si="9"/>
        <v>156</v>
      </c>
      <c r="EP47" s="212">
        <f t="shared" si="10"/>
        <v>108</v>
      </c>
      <c r="EQ47" s="212">
        <f t="shared" si="11"/>
        <v>81</v>
      </c>
      <c r="ER47" s="212">
        <f t="shared" si="12"/>
        <v>74</v>
      </c>
      <c r="ES47" s="212">
        <f t="shared" si="13"/>
        <v>199</v>
      </c>
      <c r="ET47" s="212">
        <f t="shared" si="14"/>
        <v>151</v>
      </c>
      <c r="EU47" s="212">
        <f t="shared" si="15"/>
        <v>58</v>
      </c>
      <c r="EV47" s="212">
        <f t="shared" si="16"/>
        <v>40</v>
      </c>
      <c r="EW47" s="212">
        <f t="shared" si="17"/>
        <v>22</v>
      </c>
      <c r="EX47" s="212">
        <f t="shared" si="18"/>
        <v>44</v>
      </c>
      <c r="EY47" s="212">
        <f t="shared" si="19"/>
        <v>9</v>
      </c>
      <c r="EZ47" s="212">
        <f t="shared" si="20"/>
        <v>1</v>
      </c>
      <c r="FA47" s="212">
        <f t="shared" si="21"/>
        <v>0</v>
      </c>
      <c r="FB47" s="212">
        <f t="shared" si="22"/>
        <v>0</v>
      </c>
      <c r="FC47" s="212">
        <f t="shared" si="23"/>
        <v>0</v>
      </c>
      <c r="FD47" s="212">
        <f t="shared" si="24"/>
        <v>0</v>
      </c>
      <c r="FE47" s="363">
        <f t="shared" si="25"/>
        <v>1060</v>
      </c>
      <c r="FF47" s="363"/>
      <c r="FG47" s="212">
        <v>6</v>
      </c>
      <c r="FH47" s="212">
        <v>20</v>
      </c>
      <c r="FL47" s="171"/>
      <c r="FM47" s="171"/>
    </row>
    <row r="48" spans="1:169" ht="15" customHeight="1">
      <c r="A48" s="162">
        <v>39</v>
      </c>
      <c r="B48" s="162">
        <v>17</v>
      </c>
      <c r="C48" s="183">
        <v>7</v>
      </c>
      <c r="D48" s="183" t="s">
        <v>833</v>
      </c>
      <c r="E48" s="220">
        <v>12168</v>
      </c>
      <c r="F48" s="220">
        <v>1191</v>
      </c>
      <c r="G48" s="221">
        <f t="shared" si="26"/>
        <v>10977</v>
      </c>
      <c r="H48" s="212">
        <v>12165</v>
      </c>
      <c r="I48" s="212">
        <v>12181</v>
      </c>
      <c r="K48" s="212">
        <v>2065</v>
      </c>
      <c r="L48" s="212">
        <v>1986</v>
      </c>
      <c r="M48" s="212">
        <v>1863</v>
      </c>
      <c r="N48" s="212">
        <v>1321</v>
      </c>
      <c r="O48" s="212">
        <v>822</v>
      </c>
      <c r="P48" s="212">
        <v>1753</v>
      </c>
      <c r="Q48" s="212">
        <v>917</v>
      </c>
      <c r="R48" s="212">
        <v>455</v>
      </c>
      <c r="S48" s="212">
        <v>236</v>
      </c>
      <c r="T48" s="212">
        <v>156</v>
      </c>
      <c r="U48" s="212">
        <v>337</v>
      </c>
      <c r="V48" s="212">
        <v>143</v>
      </c>
      <c r="W48" s="212">
        <v>38</v>
      </c>
      <c r="X48" s="212">
        <v>33</v>
      </c>
      <c r="Y48" s="212">
        <v>10</v>
      </c>
      <c r="Z48" s="212">
        <v>21</v>
      </c>
      <c r="AA48" s="212">
        <v>9</v>
      </c>
      <c r="AB48" s="212">
        <f t="shared" si="2"/>
        <v>12165</v>
      </c>
      <c r="AC48" s="220"/>
      <c r="AD48" s="212">
        <v>219</v>
      </c>
      <c r="AE48" s="212">
        <v>554</v>
      </c>
      <c r="AF48" s="212">
        <v>667</v>
      </c>
      <c r="AG48" s="212">
        <v>512</v>
      </c>
      <c r="AH48" s="212">
        <v>359</v>
      </c>
      <c r="AI48" s="212">
        <v>991</v>
      </c>
      <c r="AJ48" s="212">
        <v>653</v>
      </c>
      <c r="AK48" s="212">
        <v>360</v>
      </c>
      <c r="AL48" s="212">
        <v>206</v>
      </c>
      <c r="AM48" s="212">
        <v>140</v>
      </c>
      <c r="AN48" s="212">
        <v>318</v>
      </c>
      <c r="AO48" s="212">
        <v>136</v>
      </c>
      <c r="AP48" s="212">
        <v>37</v>
      </c>
      <c r="AQ48" s="212">
        <v>32</v>
      </c>
      <c r="AR48" s="212">
        <v>10</v>
      </c>
      <c r="AS48" s="212">
        <v>21</v>
      </c>
      <c r="AT48" s="212">
        <v>9</v>
      </c>
      <c r="AU48" s="212">
        <f t="shared" si="3"/>
        <v>5224</v>
      </c>
      <c r="AV48" s="212"/>
      <c r="AW48" s="212">
        <v>30</v>
      </c>
      <c r="AX48" s="212">
        <v>15</v>
      </c>
      <c r="AY48" s="212">
        <v>38</v>
      </c>
      <c r="AZ48" s="212">
        <v>126</v>
      </c>
      <c r="BA48" s="212">
        <v>18</v>
      </c>
      <c r="BB48" s="212">
        <v>24</v>
      </c>
      <c r="BC48" s="212">
        <v>11</v>
      </c>
      <c r="BD48" s="212">
        <v>3</v>
      </c>
      <c r="BE48" s="212">
        <v>0</v>
      </c>
      <c r="BF48" s="212">
        <v>1</v>
      </c>
      <c r="BG48" s="212">
        <v>0</v>
      </c>
      <c r="BH48" s="212">
        <v>0</v>
      </c>
      <c r="BI48" s="212">
        <v>0</v>
      </c>
      <c r="BJ48" s="212">
        <v>0</v>
      </c>
      <c r="BK48" s="212">
        <v>0</v>
      </c>
      <c r="BL48" s="212">
        <v>0</v>
      </c>
      <c r="BM48" s="212">
        <v>0</v>
      </c>
      <c r="BN48" s="212">
        <f t="shared" si="4"/>
        <v>266</v>
      </c>
      <c r="BO48" s="212"/>
      <c r="BP48" s="212">
        <v>5</v>
      </c>
      <c r="BQ48" s="49">
        <v>0</v>
      </c>
      <c r="BR48" s="49">
        <v>1</v>
      </c>
      <c r="BS48" s="49">
        <v>1</v>
      </c>
      <c r="BT48" s="49">
        <v>1</v>
      </c>
      <c r="BU48" s="49">
        <v>6</v>
      </c>
      <c r="BV48" s="49">
        <v>2</v>
      </c>
      <c r="BW48" s="49">
        <v>1</v>
      </c>
      <c r="BX48" s="49">
        <v>3</v>
      </c>
      <c r="BY48" s="49">
        <v>1</v>
      </c>
      <c r="BZ48" s="49">
        <v>1</v>
      </c>
      <c r="CA48" s="49">
        <v>3</v>
      </c>
      <c r="CB48" s="49">
        <v>0</v>
      </c>
      <c r="CC48" s="49">
        <v>0</v>
      </c>
      <c r="CD48" s="49">
        <v>0</v>
      </c>
      <c r="CE48" s="49">
        <v>0</v>
      </c>
      <c r="CF48" s="49">
        <v>0</v>
      </c>
      <c r="CG48" s="212">
        <f t="shared" si="5"/>
        <v>25</v>
      </c>
      <c r="CH48" s="49"/>
      <c r="CI48" s="49">
        <v>154</v>
      </c>
      <c r="CJ48" s="49">
        <v>194</v>
      </c>
      <c r="CK48" s="49">
        <v>191</v>
      </c>
      <c r="CL48" s="49">
        <v>126</v>
      </c>
      <c r="CM48" s="49">
        <v>81</v>
      </c>
      <c r="CN48" s="49">
        <v>155</v>
      </c>
      <c r="CO48" s="49">
        <v>67</v>
      </c>
      <c r="CP48" s="49">
        <v>35</v>
      </c>
      <c r="CQ48" s="49">
        <v>9</v>
      </c>
      <c r="CR48" s="49">
        <v>7</v>
      </c>
      <c r="CS48" s="49">
        <v>8</v>
      </c>
      <c r="CT48" s="49">
        <v>4</v>
      </c>
      <c r="CU48" s="49">
        <v>1</v>
      </c>
      <c r="CV48" s="49">
        <v>1</v>
      </c>
      <c r="CW48" s="49">
        <v>0</v>
      </c>
      <c r="CX48" s="49">
        <v>0</v>
      </c>
      <c r="CY48" s="49">
        <v>0</v>
      </c>
      <c r="CZ48" s="49">
        <f t="shared" si="6"/>
        <v>1033</v>
      </c>
      <c r="DA48" s="49"/>
      <c r="DB48" s="212">
        <v>1657</v>
      </c>
      <c r="DC48" s="212">
        <v>1223</v>
      </c>
      <c r="DD48" s="212">
        <v>966</v>
      </c>
      <c r="DE48" s="212">
        <v>556</v>
      </c>
      <c r="DF48" s="212">
        <v>363</v>
      </c>
      <c r="DG48" s="212">
        <v>577</v>
      </c>
      <c r="DH48" s="212">
        <v>184</v>
      </c>
      <c r="DI48" s="212">
        <v>56</v>
      </c>
      <c r="DJ48" s="212">
        <v>18</v>
      </c>
      <c r="DK48" s="212">
        <v>7</v>
      </c>
      <c r="DL48" s="212">
        <v>10</v>
      </c>
      <c r="DM48" s="212">
        <v>0</v>
      </c>
      <c r="DN48" s="212">
        <v>0</v>
      </c>
      <c r="DO48" s="212">
        <v>0</v>
      </c>
      <c r="DP48" s="212">
        <v>0</v>
      </c>
      <c r="DQ48" s="212">
        <v>0</v>
      </c>
      <c r="DR48" s="212">
        <v>0</v>
      </c>
      <c r="DS48" s="212">
        <f t="shared" si="7"/>
        <v>5617</v>
      </c>
      <c r="DT48" s="49"/>
      <c r="DU48" s="212">
        <v>1659</v>
      </c>
      <c r="DV48" s="212">
        <v>1223</v>
      </c>
      <c r="DW48" s="212">
        <v>966</v>
      </c>
      <c r="DX48" s="212">
        <v>557</v>
      </c>
      <c r="DY48" s="212">
        <v>366</v>
      </c>
      <c r="DZ48" s="212">
        <v>579</v>
      </c>
      <c r="EA48" s="212">
        <v>185</v>
      </c>
      <c r="EB48" s="212">
        <v>59</v>
      </c>
      <c r="EC48" s="212">
        <v>18</v>
      </c>
      <c r="ED48" s="212">
        <v>10</v>
      </c>
      <c r="EE48" s="212">
        <v>11</v>
      </c>
      <c r="EF48" s="212"/>
      <c r="EG48" s="212"/>
      <c r="EH48" s="212"/>
      <c r="EI48" s="212"/>
      <c r="EJ48" s="212"/>
      <c r="EK48" s="212"/>
      <c r="EL48" s="212">
        <v>5633</v>
      </c>
      <c r="EM48" s="49"/>
      <c r="EN48" s="212">
        <f t="shared" si="8"/>
        <v>2</v>
      </c>
      <c r="EO48" s="212">
        <f t="shared" si="9"/>
        <v>0</v>
      </c>
      <c r="EP48" s="212">
        <f t="shared" si="10"/>
        <v>0</v>
      </c>
      <c r="EQ48" s="212">
        <f t="shared" si="11"/>
        <v>1</v>
      </c>
      <c r="ER48" s="212">
        <f t="shared" si="12"/>
        <v>3</v>
      </c>
      <c r="ES48" s="212">
        <f t="shared" si="13"/>
        <v>2</v>
      </c>
      <c r="ET48" s="212">
        <f t="shared" si="14"/>
        <v>1</v>
      </c>
      <c r="EU48" s="212">
        <f t="shared" si="15"/>
        <v>3</v>
      </c>
      <c r="EV48" s="212">
        <f t="shared" si="16"/>
        <v>0</v>
      </c>
      <c r="EW48" s="212">
        <f t="shared" si="17"/>
        <v>3</v>
      </c>
      <c r="EX48" s="212">
        <f t="shared" si="18"/>
        <v>1</v>
      </c>
      <c r="EY48" s="212">
        <f t="shared" si="19"/>
        <v>0</v>
      </c>
      <c r="EZ48" s="212">
        <f t="shared" si="20"/>
        <v>0</v>
      </c>
      <c r="FA48" s="212">
        <f t="shared" si="21"/>
        <v>0</v>
      </c>
      <c r="FB48" s="212">
        <f t="shared" si="22"/>
        <v>0</v>
      </c>
      <c r="FC48" s="212">
        <f t="shared" si="23"/>
        <v>0</v>
      </c>
      <c r="FD48" s="212">
        <f t="shared" si="24"/>
        <v>0</v>
      </c>
      <c r="FE48" s="363">
        <f t="shared" si="25"/>
        <v>16</v>
      </c>
      <c r="FF48" s="363"/>
      <c r="FG48" s="212">
        <v>0</v>
      </c>
      <c r="FH48" s="212">
        <v>3</v>
      </c>
      <c r="FL48" s="171"/>
      <c r="FM48" s="171"/>
    </row>
    <row r="49" spans="1:169" ht="15" customHeight="1">
      <c r="A49" s="162">
        <v>40</v>
      </c>
      <c r="B49" s="162">
        <v>22</v>
      </c>
      <c r="C49" s="183">
        <v>7</v>
      </c>
      <c r="D49" s="183" t="s">
        <v>1058</v>
      </c>
      <c r="E49" s="220">
        <v>16200</v>
      </c>
      <c r="F49" s="220">
        <v>800</v>
      </c>
      <c r="G49" s="221">
        <f t="shared" si="26"/>
        <v>15400</v>
      </c>
      <c r="H49" s="212">
        <v>11463</v>
      </c>
      <c r="I49" s="212">
        <v>13100</v>
      </c>
      <c r="K49" s="212">
        <v>3648</v>
      </c>
      <c r="L49" s="212">
        <v>2083</v>
      </c>
      <c r="M49" s="212">
        <v>1008</v>
      </c>
      <c r="N49" s="212">
        <v>703</v>
      </c>
      <c r="O49" s="212">
        <v>408</v>
      </c>
      <c r="P49" s="212">
        <v>1018</v>
      </c>
      <c r="Q49" s="212">
        <v>731</v>
      </c>
      <c r="R49" s="212">
        <v>356</v>
      </c>
      <c r="S49" s="212">
        <v>247</v>
      </c>
      <c r="T49" s="212">
        <v>153</v>
      </c>
      <c r="U49" s="212">
        <v>403</v>
      </c>
      <c r="V49" s="212">
        <v>298</v>
      </c>
      <c r="W49" s="212">
        <v>137</v>
      </c>
      <c r="X49" s="212">
        <v>56</v>
      </c>
      <c r="Y49" s="212">
        <v>44</v>
      </c>
      <c r="Z49" s="212">
        <v>80</v>
      </c>
      <c r="AA49" s="212">
        <v>90</v>
      </c>
      <c r="AB49" s="212">
        <f t="shared" si="2"/>
        <v>11463</v>
      </c>
      <c r="AC49" s="220"/>
      <c r="AD49" s="212">
        <v>1799</v>
      </c>
      <c r="AE49" s="212">
        <v>1064</v>
      </c>
      <c r="AF49" s="212">
        <v>555</v>
      </c>
      <c r="AG49" s="212">
        <v>430</v>
      </c>
      <c r="AH49" s="212">
        <v>244</v>
      </c>
      <c r="AI49" s="212">
        <v>693</v>
      </c>
      <c r="AJ49" s="212">
        <v>554</v>
      </c>
      <c r="AK49" s="212">
        <v>280</v>
      </c>
      <c r="AL49" s="212">
        <v>210</v>
      </c>
      <c r="AM49" s="212">
        <v>128</v>
      </c>
      <c r="AN49" s="212">
        <v>360</v>
      </c>
      <c r="AO49" s="212">
        <v>272</v>
      </c>
      <c r="AP49" s="212">
        <v>127</v>
      </c>
      <c r="AQ49" s="212">
        <v>49</v>
      </c>
      <c r="AR49" s="212">
        <v>42</v>
      </c>
      <c r="AS49" s="212">
        <v>75</v>
      </c>
      <c r="AT49" s="212">
        <v>82</v>
      </c>
      <c r="AU49" s="212">
        <f t="shared" si="3"/>
        <v>6964</v>
      </c>
      <c r="AV49" s="212"/>
      <c r="AW49" s="212">
        <v>4</v>
      </c>
      <c r="AX49" s="212">
        <v>4</v>
      </c>
      <c r="AY49" s="212">
        <v>1</v>
      </c>
      <c r="AZ49" s="212">
        <v>6</v>
      </c>
      <c r="BA49" s="212">
        <v>3</v>
      </c>
      <c r="BB49" s="212">
        <v>3</v>
      </c>
      <c r="BC49" s="212">
        <v>2</v>
      </c>
      <c r="BD49" s="212">
        <v>2</v>
      </c>
      <c r="BE49" s="212">
        <v>1</v>
      </c>
      <c r="BF49" s="212">
        <v>1</v>
      </c>
      <c r="BG49" s="212">
        <v>0</v>
      </c>
      <c r="BH49" s="212">
        <v>0</v>
      </c>
      <c r="BI49" s="212">
        <v>0</v>
      </c>
      <c r="BJ49" s="212">
        <v>0</v>
      </c>
      <c r="BK49" s="212">
        <v>0</v>
      </c>
      <c r="BL49" s="212">
        <v>0</v>
      </c>
      <c r="BM49" s="212">
        <v>0</v>
      </c>
      <c r="BN49" s="212">
        <f t="shared" si="4"/>
        <v>27</v>
      </c>
      <c r="BO49" s="212"/>
      <c r="BP49" s="212">
        <v>9</v>
      </c>
      <c r="BQ49" s="49">
        <v>5</v>
      </c>
      <c r="BR49" s="49">
        <v>9</v>
      </c>
      <c r="BS49" s="49">
        <v>3</v>
      </c>
      <c r="BT49" s="49">
        <v>1</v>
      </c>
      <c r="BU49" s="49">
        <v>11</v>
      </c>
      <c r="BV49" s="49">
        <v>9</v>
      </c>
      <c r="BW49" s="49">
        <v>3</v>
      </c>
      <c r="BX49" s="49">
        <v>5</v>
      </c>
      <c r="BY49" s="49">
        <v>5</v>
      </c>
      <c r="BZ49" s="49">
        <v>8</v>
      </c>
      <c r="CA49" s="49">
        <v>11</v>
      </c>
      <c r="CB49" s="49">
        <v>6</v>
      </c>
      <c r="CC49" s="49">
        <v>3</v>
      </c>
      <c r="CD49" s="49">
        <v>2</v>
      </c>
      <c r="CE49" s="49">
        <v>5</v>
      </c>
      <c r="CF49" s="49">
        <v>8</v>
      </c>
      <c r="CG49" s="212">
        <f t="shared" si="5"/>
        <v>103</v>
      </c>
      <c r="CH49" s="49"/>
      <c r="CI49" s="49">
        <v>328</v>
      </c>
      <c r="CJ49" s="49">
        <v>221</v>
      </c>
      <c r="CK49" s="49">
        <v>111</v>
      </c>
      <c r="CL49" s="49">
        <v>74</v>
      </c>
      <c r="CM49" s="49">
        <v>42</v>
      </c>
      <c r="CN49" s="49">
        <v>76</v>
      </c>
      <c r="CO49" s="49">
        <v>49</v>
      </c>
      <c r="CP49" s="49">
        <v>16</v>
      </c>
      <c r="CQ49" s="49">
        <v>10</v>
      </c>
      <c r="CR49" s="49">
        <v>5</v>
      </c>
      <c r="CS49" s="49">
        <v>13</v>
      </c>
      <c r="CT49" s="49">
        <v>8</v>
      </c>
      <c r="CU49" s="49">
        <v>1</v>
      </c>
      <c r="CV49" s="49">
        <v>1</v>
      </c>
      <c r="CW49" s="49">
        <v>0</v>
      </c>
      <c r="CX49" s="49">
        <v>0</v>
      </c>
      <c r="CY49" s="49">
        <v>0</v>
      </c>
      <c r="CZ49" s="49">
        <f t="shared" si="6"/>
        <v>955</v>
      </c>
      <c r="DA49" s="49"/>
      <c r="DB49" s="212">
        <v>1508</v>
      </c>
      <c r="DC49" s="212">
        <v>789</v>
      </c>
      <c r="DD49" s="212">
        <v>332</v>
      </c>
      <c r="DE49" s="212">
        <v>190</v>
      </c>
      <c r="DF49" s="212">
        <v>118</v>
      </c>
      <c r="DG49" s="212">
        <v>235</v>
      </c>
      <c r="DH49" s="212">
        <v>117</v>
      </c>
      <c r="DI49" s="212">
        <v>55</v>
      </c>
      <c r="DJ49" s="212">
        <v>21</v>
      </c>
      <c r="DK49" s="212">
        <v>14</v>
      </c>
      <c r="DL49" s="212">
        <v>22</v>
      </c>
      <c r="DM49" s="212">
        <v>7</v>
      </c>
      <c r="DN49" s="212">
        <v>3</v>
      </c>
      <c r="DO49" s="212">
        <v>3</v>
      </c>
      <c r="DP49" s="212">
        <v>0</v>
      </c>
      <c r="DQ49" s="212">
        <v>0</v>
      </c>
      <c r="DR49" s="212">
        <v>0</v>
      </c>
      <c r="DS49" s="212">
        <f t="shared" si="7"/>
        <v>3414</v>
      </c>
      <c r="DT49" s="49"/>
      <c r="DU49" s="212">
        <v>1587</v>
      </c>
      <c r="DV49" s="212">
        <v>976</v>
      </c>
      <c r="DW49" s="212">
        <v>478</v>
      </c>
      <c r="DX49" s="212">
        <v>322</v>
      </c>
      <c r="DY49" s="212">
        <v>213</v>
      </c>
      <c r="DZ49" s="212">
        <v>537</v>
      </c>
      <c r="EA49" s="212">
        <v>377</v>
      </c>
      <c r="EB49" s="212">
        <v>178</v>
      </c>
      <c r="EC49" s="212">
        <v>107</v>
      </c>
      <c r="ED49" s="212">
        <v>74</v>
      </c>
      <c r="EE49" s="212">
        <v>133</v>
      </c>
      <c r="EF49" s="212">
        <v>47</v>
      </c>
      <c r="EG49" s="212">
        <v>13</v>
      </c>
      <c r="EH49" s="212">
        <v>6</v>
      </c>
      <c r="EI49" s="212">
        <v>1</v>
      </c>
      <c r="EJ49" s="212">
        <v>2</v>
      </c>
      <c r="EK49" s="212"/>
      <c r="EL49" s="212">
        <v>5051</v>
      </c>
      <c r="EM49" s="49"/>
      <c r="EN49" s="212">
        <f t="shared" si="8"/>
        <v>79</v>
      </c>
      <c r="EO49" s="212">
        <f t="shared" si="9"/>
        <v>187</v>
      </c>
      <c r="EP49" s="212">
        <f t="shared" si="10"/>
        <v>146</v>
      </c>
      <c r="EQ49" s="212">
        <f t="shared" si="11"/>
        <v>132</v>
      </c>
      <c r="ER49" s="212">
        <f t="shared" si="12"/>
        <v>95</v>
      </c>
      <c r="ES49" s="212">
        <f t="shared" si="13"/>
        <v>302</v>
      </c>
      <c r="ET49" s="212">
        <f t="shared" si="14"/>
        <v>260</v>
      </c>
      <c r="EU49" s="212">
        <f t="shared" si="15"/>
        <v>123</v>
      </c>
      <c r="EV49" s="212">
        <f t="shared" si="16"/>
        <v>86</v>
      </c>
      <c r="EW49" s="212">
        <f t="shared" si="17"/>
        <v>60</v>
      </c>
      <c r="EX49" s="212">
        <f t="shared" si="18"/>
        <v>111</v>
      </c>
      <c r="EY49" s="212">
        <f t="shared" si="19"/>
        <v>40</v>
      </c>
      <c r="EZ49" s="212">
        <f t="shared" si="20"/>
        <v>10</v>
      </c>
      <c r="FA49" s="212">
        <f t="shared" si="21"/>
        <v>3</v>
      </c>
      <c r="FB49" s="212">
        <f t="shared" si="22"/>
        <v>1</v>
      </c>
      <c r="FC49" s="212">
        <f t="shared" si="23"/>
        <v>2</v>
      </c>
      <c r="FD49" s="212">
        <f t="shared" si="24"/>
        <v>0</v>
      </c>
      <c r="FE49" s="363">
        <f t="shared" si="25"/>
        <v>1637</v>
      </c>
      <c r="FF49" s="363"/>
      <c r="FG49" s="212">
        <v>4733</v>
      </c>
      <c r="FH49" s="212">
        <v>4</v>
      </c>
      <c r="FL49" s="171"/>
      <c r="FM49" s="171"/>
    </row>
    <row r="50" spans="1:169" ht="15" customHeight="1">
      <c r="A50" s="162">
        <v>41</v>
      </c>
      <c r="B50" s="162">
        <v>23</v>
      </c>
      <c r="C50" s="183">
        <v>7</v>
      </c>
      <c r="D50" s="183" t="s">
        <v>813</v>
      </c>
      <c r="E50" s="220">
        <v>15557</v>
      </c>
      <c r="F50" s="220">
        <v>821</v>
      </c>
      <c r="G50" s="221">
        <f t="shared" si="26"/>
        <v>14736</v>
      </c>
      <c r="H50" s="212">
        <v>15533</v>
      </c>
      <c r="I50" s="212">
        <v>17917</v>
      </c>
      <c r="K50" s="212">
        <v>5983</v>
      </c>
      <c r="L50" s="212">
        <v>3136</v>
      </c>
      <c r="M50" s="212">
        <v>1688</v>
      </c>
      <c r="N50" s="212">
        <v>942</v>
      </c>
      <c r="O50" s="212">
        <v>572</v>
      </c>
      <c r="P50" s="212">
        <v>1200</v>
      </c>
      <c r="Q50" s="212">
        <v>691</v>
      </c>
      <c r="R50" s="212">
        <v>336</v>
      </c>
      <c r="S50" s="212">
        <v>182</v>
      </c>
      <c r="T50" s="212">
        <v>115</v>
      </c>
      <c r="U50" s="212">
        <v>318</v>
      </c>
      <c r="V50" s="212">
        <v>216</v>
      </c>
      <c r="W50" s="212">
        <v>61</v>
      </c>
      <c r="X50" s="212">
        <v>28</v>
      </c>
      <c r="Y50" s="212">
        <v>18</v>
      </c>
      <c r="Z50" s="212">
        <v>34</v>
      </c>
      <c r="AA50" s="212">
        <v>13</v>
      </c>
      <c r="AB50" s="212">
        <f t="shared" si="2"/>
        <v>15533</v>
      </c>
      <c r="AC50" s="220"/>
      <c r="AD50" s="212">
        <v>586</v>
      </c>
      <c r="AE50" s="212">
        <v>447</v>
      </c>
      <c r="AF50" s="212">
        <v>291</v>
      </c>
      <c r="AG50" s="212">
        <v>211</v>
      </c>
      <c r="AH50" s="212">
        <v>134</v>
      </c>
      <c r="AI50" s="212">
        <v>393</v>
      </c>
      <c r="AJ50" s="212">
        <v>309</v>
      </c>
      <c r="AK50" s="212">
        <v>196</v>
      </c>
      <c r="AL50" s="212">
        <v>117</v>
      </c>
      <c r="AM50" s="212">
        <v>88</v>
      </c>
      <c r="AN50" s="212">
        <v>249</v>
      </c>
      <c r="AO50" s="212">
        <v>183</v>
      </c>
      <c r="AP50" s="212">
        <v>53</v>
      </c>
      <c r="AQ50" s="212">
        <v>28</v>
      </c>
      <c r="AR50" s="212">
        <v>16</v>
      </c>
      <c r="AS50" s="212">
        <v>33</v>
      </c>
      <c r="AT50" s="212">
        <v>13</v>
      </c>
      <c r="AU50" s="212">
        <f t="shared" si="3"/>
        <v>3347</v>
      </c>
      <c r="AV50" s="212"/>
      <c r="AW50" s="212">
        <v>32</v>
      </c>
      <c r="AX50" s="212">
        <v>12</v>
      </c>
      <c r="AY50" s="212">
        <v>6</v>
      </c>
      <c r="AZ50" s="212">
        <v>4</v>
      </c>
      <c r="BA50" s="212">
        <v>3</v>
      </c>
      <c r="BB50" s="212">
        <v>6</v>
      </c>
      <c r="BC50" s="212">
        <v>1</v>
      </c>
      <c r="BD50" s="212">
        <v>3</v>
      </c>
      <c r="BE50" s="212">
        <v>1</v>
      </c>
      <c r="BF50" s="212">
        <v>1</v>
      </c>
      <c r="BG50" s="212">
        <v>1</v>
      </c>
      <c r="BH50" s="212">
        <v>0</v>
      </c>
      <c r="BI50" s="212">
        <v>0</v>
      </c>
      <c r="BJ50" s="212">
        <v>0</v>
      </c>
      <c r="BK50" s="212">
        <v>0</v>
      </c>
      <c r="BL50" s="212">
        <v>0</v>
      </c>
      <c r="BM50" s="212">
        <v>0</v>
      </c>
      <c r="BN50" s="212">
        <f t="shared" si="4"/>
        <v>70</v>
      </c>
      <c r="BO50" s="212"/>
      <c r="BP50" s="212">
        <v>28</v>
      </c>
      <c r="BQ50" s="49">
        <v>7</v>
      </c>
      <c r="BR50" s="49">
        <v>13</v>
      </c>
      <c r="BS50" s="49">
        <v>4</v>
      </c>
      <c r="BT50" s="49">
        <v>5</v>
      </c>
      <c r="BU50" s="49">
        <v>14</v>
      </c>
      <c r="BV50" s="49">
        <v>14</v>
      </c>
      <c r="BW50" s="49">
        <v>12</v>
      </c>
      <c r="BX50" s="49">
        <v>6</v>
      </c>
      <c r="BY50" s="49">
        <v>3</v>
      </c>
      <c r="BZ50" s="49">
        <v>16</v>
      </c>
      <c r="CA50" s="49">
        <v>16</v>
      </c>
      <c r="CB50" s="49">
        <v>5</v>
      </c>
      <c r="CC50" s="49">
        <v>0</v>
      </c>
      <c r="CD50" s="49">
        <v>2</v>
      </c>
      <c r="CE50" s="49">
        <v>1</v>
      </c>
      <c r="CF50" s="49">
        <v>0</v>
      </c>
      <c r="CG50" s="212">
        <f t="shared" si="5"/>
        <v>146</v>
      </c>
      <c r="CH50" s="49"/>
      <c r="CI50" s="49">
        <v>2627</v>
      </c>
      <c r="CJ50" s="49">
        <v>1359</v>
      </c>
      <c r="CK50" s="49">
        <v>632</v>
      </c>
      <c r="CL50" s="49">
        <v>310</v>
      </c>
      <c r="CM50" s="49">
        <v>183</v>
      </c>
      <c r="CN50" s="49">
        <v>297</v>
      </c>
      <c r="CO50" s="49">
        <v>130</v>
      </c>
      <c r="CP50" s="49">
        <v>35</v>
      </c>
      <c r="CQ50" s="49">
        <v>17</v>
      </c>
      <c r="CR50" s="49">
        <v>9</v>
      </c>
      <c r="CS50" s="49">
        <v>21</v>
      </c>
      <c r="CT50" s="49">
        <v>7</v>
      </c>
      <c r="CU50" s="49">
        <v>3</v>
      </c>
      <c r="CV50" s="49">
        <v>0</v>
      </c>
      <c r="CW50" s="49">
        <v>0</v>
      </c>
      <c r="CX50" s="49">
        <v>0</v>
      </c>
      <c r="CY50" s="49">
        <v>0</v>
      </c>
      <c r="CZ50" s="49">
        <f t="shared" si="6"/>
        <v>5630</v>
      </c>
      <c r="DA50" s="49"/>
      <c r="DB50" s="212">
        <v>2710</v>
      </c>
      <c r="DC50" s="212">
        <v>1311</v>
      </c>
      <c r="DD50" s="212">
        <v>746</v>
      </c>
      <c r="DE50" s="212">
        <v>413</v>
      </c>
      <c r="DF50" s="212">
        <v>247</v>
      </c>
      <c r="DG50" s="212">
        <v>490</v>
      </c>
      <c r="DH50" s="212">
        <v>237</v>
      </c>
      <c r="DI50" s="212">
        <v>90</v>
      </c>
      <c r="DJ50" s="212">
        <v>41</v>
      </c>
      <c r="DK50" s="212">
        <v>14</v>
      </c>
      <c r="DL50" s="212">
        <v>31</v>
      </c>
      <c r="DM50" s="212">
        <v>10</v>
      </c>
      <c r="DN50" s="212">
        <v>0</v>
      </c>
      <c r="DO50" s="212">
        <v>0</v>
      </c>
      <c r="DP50" s="212">
        <v>0</v>
      </c>
      <c r="DQ50" s="212">
        <v>0</v>
      </c>
      <c r="DR50" s="212">
        <v>0</v>
      </c>
      <c r="DS50" s="212">
        <f t="shared" si="7"/>
        <v>6340</v>
      </c>
      <c r="DT50" s="49"/>
      <c r="DU50" s="212">
        <v>2802</v>
      </c>
      <c r="DV50" s="212">
        <v>1469</v>
      </c>
      <c r="DW50" s="212">
        <v>932</v>
      </c>
      <c r="DX50" s="212">
        <v>590</v>
      </c>
      <c r="DY50" s="212">
        <v>392</v>
      </c>
      <c r="DZ50" s="212">
        <v>964</v>
      </c>
      <c r="EA50" s="212">
        <v>744</v>
      </c>
      <c r="EB50" s="212">
        <v>336</v>
      </c>
      <c r="EC50" s="212">
        <v>161</v>
      </c>
      <c r="ED50" s="212">
        <v>108</v>
      </c>
      <c r="EE50" s="212">
        <v>178</v>
      </c>
      <c r="EF50" s="212">
        <v>40</v>
      </c>
      <c r="EG50" s="212">
        <v>6</v>
      </c>
      <c r="EH50" s="212">
        <v>2</v>
      </c>
      <c r="EI50" s="212"/>
      <c r="EJ50" s="212"/>
      <c r="EK50" s="212"/>
      <c r="EL50" s="212">
        <v>8724</v>
      </c>
      <c r="EM50" s="49"/>
      <c r="EN50" s="212">
        <f t="shared" si="8"/>
        <v>92</v>
      </c>
      <c r="EO50" s="212">
        <f t="shared" si="9"/>
        <v>158</v>
      </c>
      <c r="EP50" s="212">
        <f t="shared" si="10"/>
        <v>186</v>
      </c>
      <c r="EQ50" s="212">
        <f t="shared" si="11"/>
        <v>177</v>
      </c>
      <c r="ER50" s="212">
        <f t="shared" si="12"/>
        <v>145</v>
      </c>
      <c r="ES50" s="212">
        <f t="shared" si="13"/>
        <v>474</v>
      </c>
      <c r="ET50" s="212">
        <f t="shared" si="14"/>
        <v>507</v>
      </c>
      <c r="EU50" s="212">
        <f t="shared" si="15"/>
        <v>246</v>
      </c>
      <c r="EV50" s="212">
        <f t="shared" si="16"/>
        <v>120</v>
      </c>
      <c r="EW50" s="212">
        <f t="shared" si="17"/>
        <v>94</v>
      </c>
      <c r="EX50" s="212">
        <f t="shared" si="18"/>
        <v>147</v>
      </c>
      <c r="EY50" s="212">
        <f t="shared" si="19"/>
        <v>30</v>
      </c>
      <c r="EZ50" s="212">
        <f t="shared" si="20"/>
        <v>6</v>
      </c>
      <c r="FA50" s="212">
        <f t="shared" si="21"/>
        <v>2</v>
      </c>
      <c r="FB50" s="212">
        <f t="shared" si="22"/>
        <v>0</v>
      </c>
      <c r="FC50" s="212">
        <f t="shared" si="23"/>
        <v>0</v>
      </c>
      <c r="FD50" s="212">
        <f t="shared" si="24"/>
        <v>0</v>
      </c>
      <c r="FE50" s="363">
        <f t="shared" si="25"/>
        <v>2384</v>
      </c>
      <c r="FF50" s="363"/>
      <c r="FG50" s="212">
        <v>19</v>
      </c>
      <c r="FH50" s="212">
        <v>5</v>
      </c>
      <c r="FL50" s="171"/>
      <c r="FM50" s="171"/>
    </row>
    <row r="51" spans="1:169" ht="15" customHeight="1">
      <c r="A51" s="162">
        <v>42</v>
      </c>
      <c r="B51" s="162">
        <v>8</v>
      </c>
      <c r="C51" s="183">
        <v>8</v>
      </c>
      <c r="D51" s="183" t="s">
        <v>7</v>
      </c>
      <c r="E51" s="220">
        <v>17150</v>
      </c>
      <c r="F51" s="220">
        <v>1454</v>
      </c>
      <c r="G51" s="221">
        <f t="shared" si="26"/>
        <v>15696</v>
      </c>
      <c r="H51" s="212">
        <v>17114</v>
      </c>
      <c r="I51" s="212">
        <v>17998</v>
      </c>
      <c r="K51" s="212">
        <v>7944</v>
      </c>
      <c r="L51" s="212">
        <v>4016</v>
      </c>
      <c r="M51" s="212">
        <v>1399</v>
      </c>
      <c r="N51" s="212">
        <v>677</v>
      </c>
      <c r="O51" s="212">
        <v>321</v>
      </c>
      <c r="P51" s="212">
        <v>663</v>
      </c>
      <c r="Q51" s="212">
        <v>516</v>
      </c>
      <c r="R51" s="212">
        <v>288</v>
      </c>
      <c r="S51" s="212">
        <v>193</v>
      </c>
      <c r="T51" s="212">
        <v>174</v>
      </c>
      <c r="U51" s="212">
        <v>450</v>
      </c>
      <c r="V51" s="212">
        <v>252</v>
      </c>
      <c r="W51" s="212">
        <v>75</v>
      </c>
      <c r="X51" s="212">
        <v>38</v>
      </c>
      <c r="Y51" s="212">
        <v>25</v>
      </c>
      <c r="Z51" s="212">
        <v>47</v>
      </c>
      <c r="AA51" s="212">
        <v>36</v>
      </c>
      <c r="AB51" s="212">
        <f t="shared" si="2"/>
        <v>17114</v>
      </c>
      <c r="AC51" s="220"/>
      <c r="AD51" s="212">
        <v>295</v>
      </c>
      <c r="AE51" s="212">
        <v>192</v>
      </c>
      <c r="AF51" s="212">
        <v>98</v>
      </c>
      <c r="AG51" s="212">
        <v>74</v>
      </c>
      <c r="AH51" s="212">
        <v>59</v>
      </c>
      <c r="AI51" s="212">
        <v>229</v>
      </c>
      <c r="AJ51" s="212">
        <v>318</v>
      </c>
      <c r="AK51" s="212">
        <v>212</v>
      </c>
      <c r="AL51" s="212">
        <v>156</v>
      </c>
      <c r="AM51" s="212">
        <v>151</v>
      </c>
      <c r="AN51" s="212">
        <v>386</v>
      </c>
      <c r="AO51" s="212">
        <v>213</v>
      </c>
      <c r="AP51" s="212">
        <v>71</v>
      </c>
      <c r="AQ51" s="212">
        <v>35</v>
      </c>
      <c r="AR51" s="212">
        <v>24</v>
      </c>
      <c r="AS51" s="212">
        <v>42</v>
      </c>
      <c r="AT51" s="212">
        <v>32</v>
      </c>
      <c r="AU51" s="212">
        <f t="shared" si="3"/>
        <v>2587</v>
      </c>
      <c r="AV51" s="212"/>
      <c r="AW51" s="212">
        <v>23</v>
      </c>
      <c r="AX51" s="212">
        <v>8</v>
      </c>
      <c r="AY51" s="212">
        <v>4</v>
      </c>
      <c r="AZ51" s="212">
        <v>13</v>
      </c>
      <c r="BA51" s="212">
        <v>7</v>
      </c>
      <c r="BB51" s="212">
        <v>16</v>
      </c>
      <c r="BC51" s="212">
        <v>5</v>
      </c>
      <c r="BD51" s="212">
        <v>2</v>
      </c>
      <c r="BE51" s="212">
        <v>0</v>
      </c>
      <c r="BF51" s="212">
        <v>0</v>
      </c>
      <c r="BG51" s="212">
        <v>2</v>
      </c>
      <c r="BH51" s="212">
        <v>1</v>
      </c>
      <c r="BI51" s="212">
        <v>0</v>
      </c>
      <c r="BJ51" s="212">
        <v>0</v>
      </c>
      <c r="BK51" s="212">
        <v>0</v>
      </c>
      <c r="BL51" s="212">
        <v>0</v>
      </c>
      <c r="BM51" s="212">
        <v>0</v>
      </c>
      <c r="BN51" s="212">
        <f t="shared" si="4"/>
        <v>81</v>
      </c>
      <c r="BO51" s="212"/>
      <c r="BP51" s="212">
        <v>19</v>
      </c>
      <c r="BQ51" s="49">
        <v>18</v>
      </c>
      <c r="BR51" s="49">
        <v>12</v>
      </c>
      <c r="BS51" s="49">
        <v>9</v>
      </c>
      <c r="BT51" s="49">
        <v>5</v>
      </c>
      <c r="BU51" s="49">
        <v>13</v>
      </c>
      <c r="BV51" s="49">
        <v>12</v>
      </c>
      <c r="BW51" s="49">
        <v>14</v>
      </c>
      <c r="BX51" s="49">
        <v>10</v>
      </c>
      <c r="BY51" s="49">
        <v>5</v>
      </c>
      <c r="BZ51" s="49">
        <v>27</v>
      </c>
      <c r="CA51" s="49">
        <v>17</v>
      </c>
      <c r="CB51" s="49">
        <v>3</v>
      </c>
      <c r="CC51" s="49">
        <v>3</v>
      </c>
      <c r="CD51" s="49">
        <v>1</v>
      </c>
      <c r="CE51" s="49">
        <v>4</v>
      </c>
      <c r="CF51" s="49">
        <v>3</v>
      </c>
      <c r="CG51" s="212">
        <f t="shared" si="5"/>
        <v>175</v>
      </c>
      <c r="CH51" s="49"/>
      <c r="CI51" s="49">
        <v>2307</v>
      </c>
      <c r="CJ51" s="49">
        <v>1449</v>
      </c>
      <c r="CK51" s="49">
        <v>540</v>
      </c>
      <c r="CL51" s="49">
        <v>269</v>
      </c>
      <c r="CM51" s="49">
        <v>116</v>
      </c>
      <c r="CN51" s="49">
        <v>192</v>
      </c>
      <c r="CO51" s="49">
        <v>87</v>
      </c>
      <c r="CP51" s="49">
        <v>33</v>
      </c>
      <c r="CQ51" s="49">
        <v>10</v>
      </c>
      <c r="CR51" s="49">
        <v>8</v>
      </c>
      <c r="CS51" s="49">
        <v>20</v>
      </c>
      <c r="CT51" s="49">
        <v>16</v>
      </c>
      <c r="CU51" s="49">
        <v>1</v>
      </c>
      <c r="CV51" s="49">
        <v>0</v>
      </c>
      <c r="CW51" s="49">
        <v>0</v>
      </c>
      <c r="CX51" s="49">
        <v>1</v>
      </c>
      <c r="CY51" s="49">
        <v>1</v>
      </c>
      <c r="CZ51" s="49">
        <f t="shared" si="6"/>
        <v>5050</v>
      </c>
      <c r="DA51" s="49"/>
      <c r="DB51" s="212">
        <v>5300</v>
      </c>
      <c r="DC51" s="212">
        <v>2349</v>
      </c>
      <c r="DD51" s="212">
        <v>745</v>
      </c>
      <c r="DE51" s="212">
        <v>312</v>
      </c>
      <c r="DF51" s="212">
        <v>134</v>
      </c>
      <c r="DG51" s="212">
        <v>213</v>
      </c>
      <c r="DH51" s="212">
        <v>94</v>
      </c>
      <c r="DI51" s="212">
        <v>27</v>
      </c>
      <c r="DJ51" s="212">
        <v>17</v>
      </c>
      <c r="DK51" s="212">
        <v>10</v>
      </c>
      <c r="DL51" s="212">
        <v>15</v>
      </c>
      <c r="DM51" s="212">
        <v>5</v>
      </c>
      <c r="DN51" s="212">
        <v>0</v>
      </c>
      <c r="DO51" s="212">
        <v>0</v>
      </c>
      <c r="DP51" s="212">
        <v>0</v>
      </c>
      <c r="DQ51" s="212">
        <v>0</v>
      </c>
      <c r="DR51" s="212">
        <v>0</v>
      </c>
      <c r="DS51" s="212">
        <f t="shared" si="7"/>
        <v>9221</v>
      </c>
      <c r="DT51" s="49"/>
      <c r="DU51" s="212">
        <v>5334</v>
      </c>
      <c r="DV51" s="212">
        <v>2420</v>
      </c>
      <c r="DW51" s="212">
        <v>808</v>
      </c>
      <c r="DX51" s="212">
        <v>391</v>
      </c>
      <c r="DY51" s="212">
        <v>180</v>
      </c>
      <c r="DZ51" s="212">
        <v>422</v>
      </c>
      <c r="EA51" s="212">
        <v>292</v>
      </c>
      <c r="EB51" s="212">
        <v>109</v>
      </c>
      <c r="EC51" s="212">
        <v>51</v>
      </c>
      <c r="ED51" s="212">
        <v>37</v>
      </c>
      <c r="EE51" s="212">
        <v>52</v>
      </c>
      <c r="EF51" s="212">
        <v>8</v>
      </c>
      <c r="EG51" s="212">
        <v>1</v>
      </c>
      <c r="EH51" s="212"/>
      <c r="EI51" s="212"/>
      <c r="EJ51" s="212"/>
      <c r="EK51" s="212"/>
      <c r="EL51" s="212">
        <v>10105</v>
      </c>
      <c r="EM51" s="49"/>
      <c r="EN51" s="212">
        <f t="shared" si="8"/>
        <v>34</v>
      </c>
      <c r="EO51" s="212">
        <f t="shared" si="9"/>
        <v>71</v>
      </c>
      <c r="EP51" s="212">
        <f t="shared" si="10"/>
        <v>63</v>
      </c>
      <c r="EQ51" s="212">
        <f t="shared" si="11"/>
        <v>79</v>
      </c>
      <c r="ER51" s="212">
        <f t="shared" si="12"/>
        <v>46</v>
      </c>
      <c r="ES51" s="212">
        <f t="shared" si="13"/>
        <v>209</v>
      </c>
      <c r="ET51" s="212">
        <f t="shared" si="14"/>
        <v>198</v>
      </c>
      <c r="EU51" s="212">
        <f t="shared" si="15"/>
        <v>82</v>
      </c>
      <c r="EV51" s="212">
        <f t="shared" si="16"/>
        <v>34</v>
      </c>
      <c r="EW51" s="212">
        <f t="shared" si="17"/>
        <v>27</v>
      </c>
      <c r="EX51" s="212">
        <f t="shared" si="18"/>
        <v>37</v>
      </c>
      <c r="EY51" s="212">
        <f t="shared" si="19"/>
        <v>3</v>
      </c>
      <c r="EZ51" s="212">
        <f t="shared" si="20"/>
        <v>1</v>
      </c>
      <c r="FA51" s="212">
        <f t="shared" si="21"/>
        <v>0</v>
      </c>
      <c r="FB51" s="212">
        <f t="shared" si="22"/>
        <v>0</v>
      </c>
      <c r="FC51" s="212">
        <f t="shared" si="23"/>
        <v>0</v>
      </c>
      <c r="FD51" s="212">
        <f t="shared" si="24"/>
        <v>0</v>
      </c>
      <c r="FE51" s="363">
        <f t="shared" si="25"/>
        <v>884</v>
      </c>
      <c r="FF51" s="363"/>
      <c r="FG51" s="212">
        <v>22</v>
      </c>
      <c r="FH51" s="212">
        <v>14</v>
      </c>
      <c r="FL51" s="171"/>
      <c r="FM51" s="171"/>
    </row>
    <row r="52" spans="1:169" ht="15" customHeight="1">
      <c r="A52" s="162">
        <v>43</v>
      </c>
      <c r="B52" s="162">
        <v>16</v>
      </c>
      <c r="C52" s="183">
        <v>8</v>
      </c>
      <c r="D52" s="183" t="s">
        <v>438</v>
      </c>
      <c r="E52" s="220">
        <v>12220</v>
      </c>
      <c r="F52" s="220">
        <v>1252</v>
      </c>
      <c r="G52" s="221">
        <f t="shared" si="26"/>
        <v>10968</v>
      </c>
      <c r="H52" s="212">
        <v>11976</v>
      </c>
      <c r="I52" s="212">
        <v>14568</v>
      </c>
      <c r="K52" s="212">
        <v>7286</v>
      </c>
      <c r="L52" s="212">
        <v>1313</v>
      </c>
      <c r="M52" s="212">
        <v>594</v>
      </c>
      <c r="N52" s="212">
        <v>302</v>
      </c>
      <c r="O52" s="212">
        <v>214</v>
      </c>
      <c r="P52" s="212">
        <v>499</v>
      </c>
      <c r="Q52" s="212">
        <v>354</v>
      </c>
      <c r="R52" s="212">
        <v>210</v>
      </c>
      <c r="S52" s="212">
        <v>147</v>
      </c>
      <c r="T52" s="212">
        <v>134</v>
      </c>
      <c r="U52" s="212">
        <v>461</v>
      </c>
      <c r="V52" s="212">
        <v>332</v>
      </c>
      <c r="W52" s="212">
        <v>65</v>
      </c>
      <c r="X52" s="212">
        <v>27</v>
      </c>
      <c r="Y52" s="212">
        <v>13</v>
      </c>
      <c r="Z52" s="212">
        <v>9</v>
      </c>
      <c r="AA52" s="212">
        <v>16</v>
      </c>
      <c r="AB52" s="212">
        <f t="shared" si="2"/>
        <v>11976</v>
      </c>
      <c r="AC52" s="220"/>
      <c r="AD52" s="212">
        <v>771</v>
      </c>
      <c r="AE52" s="212">
        <v>194</v>
      </c>
      <c r="AF52" s="212">
        <v>129</v>
      </c>
      <c r="AG52" s="212">
        <v>74</v>
      </c>
      <c r="AH52" s="212">
        <v>62</v>
      </c>
      <c r="AI52" s="212">
        <v>216</v>
      </c>
      <c r="AJ52" s="212">
        <v>200</v>
      </c>
      <c r="AK52" s="212">
        <v>140</v>
      </c>
      <c r="AL52" s="212">
        <v>120</v>
      </c>
      <c r="AM52" s="212">
        <v>104</v>
      </c>
      <c r="AN52" s="212">
        <v>403</v>
      </c>
      <c r="AO52" s="212">
        <v>303</v>
      </c>
      <c r="AP52" s="212">
        <v>61</v>
      </c>
      <c r="AQ52" s="212">
        <v>25</v>
      </c>
      <c r="AR52" s="212">
        <v>12</v>
      </c>
      <c r="AS52" s="212">
        <v>8</v>
      </c>
      <c r="AT52" s="212">
        <v>15</v>
      </c>
      <c r="AU52" s="212">
        <f t="shared" si="3"/>
        <v>2837</v>
      </c>
      <c r="AV52" s="212"/>
      <c r="AW52" s="212">
        <v>117</v>
      </c>
      <c r="AX52" s="212">
        <v>25</v>
      </c>
      <c r="AY52" s="212">
        <v>11</v>
      </c>
      <c r="AZ52" s="212">
        <v>8</v>
      </c>
      <c r="BA52" s="212">
        <v>3</v>
      </c>
      <c r="BB52" s="212">
        <v>15</v>
      </c>
      <c r="BC52" s="212">
        <v>12</v>
      </c>
      <c r="BD52" s="212">
        <v>1</v>
      </c>
      <c r="BE52" s="212">
        <v>0</v>
      </c>
      <c r="BF52" s="212">
        <v>1</v>
      </c>
      <c r="BG52" s="212">
        <v>0</v>
      </c>
      <c r="BH52" s="212">
        <v>1</v>
      </c>
      <c r="BI52" s="212">
        <v>0</v>
      </c>
      <c r="BJ52" s="212">
        <v>0</v>
      </c>
      <c r="BK52" s="212">
        <v>0</v>
      </c>
      <c r="BL52" s="212">
        <v>0</v>
      </c>
      <c r="BM52" s="212">
        <v>0</v>
      </c>
      <c r="BN52" s="212">
        <f t="shared" si="4"/>
        <v>194</v>
      </c>
      <c r="BO52" s="212"/>
      <c r="BP52" s="212">
        <v>164</v>
      </c>
      <c r="BQ52" s="49">
        <v>13</v>
      </c>
      <c r="BR52" s="49">
        <v>16</v>
      </c>
      <c r="BS52" s="49">
        <v>5</v>
      </c>
      <c r="BT52" s="49">
        <v>10</v>
      </c>
      <c r="BU52" s="49">
        <v>11</v>
      </c>
      <c r="BV52" s="49">
        <v>16</v>
      </c>
      <c r="BW52" s="49">
        <v>11</v>
      </c>
      <c r="BX52" s="49">
        <v>9</v>
      </c>
      <c r="BY52" s="49">
        <v>8</v>
      </c>
      <c r="BZ52" s="49">
        <v>28</v>
      </c>
      <c r="CA52" s="49">
        <v>22</v>
      </c>
      <c r="CB52" s="49">
        <v>4</v>
      </c>
      <c r="CC52" s="49">
        <v>2</v>
      </c>
      <c r="CD52" s="49">
        <v>1</v>
      </c>
      <c r="CE52" s="49">
        <v>1</v>
      </c>
      <c r="CF52" s="49">
        <v>1</v>
      </c>
      <c r="CG52" s="212">
        <f t="shared" si="5"/>
        <v>322</v>
      </c>
      <c r="CH52" s="49"/>
      <c r="CI52" s="49">
        <v>1177</v>
      </c>
      <c r="CJ52" s="49">
        <v>303</v>
      </c>
      <c r="CK52" s="49">
        <v>116</v>
      </c>
      <c r="CL52" s="49">
        <v>63</v>
      </c>
      <c r="CM52" s="49">
        <v>48</v>
      </c>
      <c r="CN52" s="49">
        <v>62</v>
      </c>
      <c r="CO52" s="49">
        <v>34</v>
      </c>
      <c r="CP52" s="49">
        <v>12</v>
      </c>
      <c r="CQ52" s="49">
        <v>8</v>
      </c>
      <c r="CR52" s="49">
        <v>6</v>
      </c>
      <c r="CS52" s="49">
        <v>11</v>
      </c>
      <c r="CT52" s="49">
        <v>1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f t="shared" si="6"/>
        <v>1841</v>
      </c>
      <c r="DA52" s="49"/>
      <c r="DB52" s="212">
        <v>5057</v>
      </c>
      <c r="DC52" s="212">
        <v>778</v>
      </c>
      <c r="DD52" s="212">
        <v>322</v>
      </c>
      <c r="DE52" s="212">
        <v>152</v>
      </c>
      <c r="DF52" s="212">
        <v>91</v>
      </c>
      <c r="DG52" s="212">
        <v>195</v>
      </c>
      <c r="DH52" s="212">
        <v>92</v>
      </c>
      <c r="DI52" s="212">
        <v>46</v>
      </c>
      <c r="DJ52" s="212">
        <v>10</v>
      </c>
      <c r="DK52" s="212">
        <v>15</v>
      </c>
      <c r="DL52" s="212">
        <v>19</v>
      </c>
      <c r="DM52" s="212">
        <v>5</v>
      </c>
      <c r="DN52" s="212">
        <v>0</v>
      </c>
      <c r="DO52" s="212">
        <v>0</v>
      </c>
      <c r="DP52" s="212">
        <v>0</v>
      </c>
      <c r="DQ52" s="212">
        <v>0</v>
      </c>
      <c r="DR52" s="212">
        <v>0</v>
      </c>
      <c r="DS52" s="212">
        <f t="shared" si="7"/>
        <v>6782</v>
      </c>
      <c r="DT52" s="49"/>
      <c r="DU52" s="212">
        <v>5617</v>
      </c>
      <c r="DV52" s="212">
        <v>1183</v>
      </c>
      <c r="DW52" s="212">
        <v>636</v>
      </c>
      <c r="DX52" s="212">
        <v>320</v>
      </c>
      <c r="DY52" s="212">
        <v>236</v>
      </c>
      <c r="DZ52" s="212">
        <v>658</v>
      </c>
      <c r="EA52" s="212">
        <v>418</v>
      </c>
      <c r="EB52" s="212">
        <v>139</v>
      </c>
      <c r="EC52" s="212">
        <v>57</v>
      </c>
      <c r="ED52" s="212">
        <v>40</v>
      </c>
      <c r="EE52" s="212">
        <v>55</v>
      </c>
      <c r="EF52" s="212">
        <v>11</v>
      </c>
      <c r="EG52" s="212">
        <v>2</v>
      </c>
      <c r="EH52" s="212"/>
      <c r="EI52" s="212">
        <v>1</v>
      </c>
      <c r="EJ52" s="212">
        <v>1</v>
      </c>
      <c r="EK52" s="212"/>
      <c r="EL52" s="212">
        <v>9374</v>
      </c>
      <c r="EM52" s="49"/>
      <c r="EN52" s="212">
        <f t="shared" si="8"/>
        <v>560</v>
      </c>
      <c r="EO52" s="212">
        <f t="shared" si="9"/>
        <v>405</v>
      </c>
      <c r="EP52" s="212">
        <f t="shared" si="10"/>
        <v>314</v>
      </c>
      <c r="EQ52" s="212">
        <f t="shared" si="11"/>
        <v>168</v>
      </c>
      <c r="ER52" s="212">
        <f t="shared" si="12"/>
        <v>145</v>
      </c>
      <c r="ES52" s="212">
        <f t="shared" si="13"/>
        <v>463</v>
      </c>
      <c r="ET52" s="212">
        <f t="shared" si="14"/>
        <v>326</v>
      </c>
      <c r="EU52" s="212">
        <f t="shared" si="15"/>
        <v>93</v>
      </c>
      <c r="EV52" s="212">
        <f t="shared" si="16"/>
        <v>47</v>
      </c>
      <c r="EW52" s="212">
        <f t="shared" si="17"/>
        <v>25</v>
      </c>
      <c r="EX52" s="212">
        <f t="shared" si="18"/>
        <v>36</v>
      </c>
      <c r="EY52" s="212">
        <f t="shared" si="19"/>
        <v>6</v>
      </c>
      <c r="EZ52" s="212">
        <f t="shared" si="20"/>
        <v>2</v>
      </c>
      <c r="FA52" s="212">
        <f t="shared" si="21"/>
        <v>0</v>
      </c>
      <c r="FB52" s="212">
        <f t="shared" si="22"/>
        <v>1</v>
      </c>
      <c r="FC52" s="212">
        <f t="shared" si="23"/>
        <v>1</v>
      </c>
      <c r="FD52" s="212">
        <f t="shared" si="24"/>
        <v>0</v>
      </c>
      <c r="FE52" s="363">
        <f t="shared" si="25"/>
        <v>2592</v>
      </c>
      <c r="FF52" s="363"/>
      <c r="FG52" s="212">
        <v>225</v>
      </c>
      <c r="FH52" s="212">
        <v>19</v>
      </c>
      <c r="FL52" s="171"/>
      <c r="FM52" s="171"/>
    </row>
    <row r="53" spans="1:169" ht="15" customHeight="1">
      <c r="A53" s="162">
        <v>44</v>
      </c>
      <c r="B53" s="162">
        <v>32</v>
      </c>
      <c r="C53" s="183">
        <v>8</v>
      </c>
      <c r="D53" s="183" t="s">
        <v>364</v>
      </c>
      <c r="E53" s="220">
        <v>7486</v>
      </c>
      <c r="F53" s="220">
        <v>1499</v>
      </c>
      <c r="G53" s="221">
        <f t="shared" si="26"/>
        <v>5987</v>
      </c>
      <c r="H53" s="212">
        <v>7473</v>
      </c>
      <c r="I53" s="212">
        <v>8966</v>
      </c>
      <c r="K53" s="212">
        <v>4195</v>
      </c>
      <c r="L53" s="212">
        <v>641</v>
      </c>
      <c r="M53" s="212">
        <v>271</v>
      </c>
      <c r="N53" s="212">
        <v>167</v>
      </c>
      <c r="O53" s="212">
        <v>119</v>
      </c>
      <c r="P53" s="212">
        <v>342</v>
      </c>
      <c r="Q53" s="212">
        <v>352</v>
      </c>
      <c r="R53" s="212">
        <v>210</v>
      </c>
      <c r="S53" s="212">
        <v>170</v>
      </c>
      <c r="T53" s="212">
        <v>133</v>
      </c>
      <c r="U53" s="212">
        <v>476</v>
      </c>
      <c r="V53" s="212">
        <v>265</v>
      </c>
      <c r="W53" s="212">
        <v>72</v>
      </c>
      <c r="X53" s="212">
        <v>30</v>
      </c>
      <c r="Y53" s="212">
        <v>18</v>
      </c>
      <c r="Z53" s="212">
        <v>10</v>
      </c>
      <c r="AA53" s="212">
        <v>2</v>
      </c>
      <c r="AB53" s="212">
        <f t="shared" si="2"/>
        <v>7473</v>
      </c>
      <c r="AC53" s="220"/>
      <c r="AD53" s="212">
        <v>518</v>
      </c>
      <c r="AE53" s="212">
        <v>189</v>
      </c>
      <c r="AF53" s="212">
        <v>102</v>
      </c>
      <c r="AG53" s="212">
        <v>66</v>
      </c>
      <c r="AH53" s="212">
        <v>45</v>
      </c>
      <c r="AI53" s="212">
        <v>172</v>
      </c>
      <c r="AJ53" s="212">
        <v>249</v>
      </c>
      <c r="AK53" s="212">
        <v>171</v>
      </c>
      <c r="AL53" s="212">
        <v>145</v>
      </c>
      <c r="AM53" s="212">
        <v>113</v>
      </c>
      <c r="AN53" s="212">
        <v>438</v>
      </c>
      <c r="AO53" s="212">
        <v>253</v>
      </c>
      <c r="AP53" s="212">
        <v>69</v>
      </c>
      <c r="AQ53" s="212">
        <v>30</v>
      </c>
      <c r="AR53" s="212">
        <v>18</v>
      </c>
      <c r="AS53" s="212">
        <v>10</v>
      </c>
      <c r="AT53" s="212">
        <v>2</v>
      </c>
      <c r="AU53" s="212">
        <f t="shared" si="3"/>
        <v>2590</v>
      </c>
      <c r="AV53" s="212"/>
      <c r="AW53" s="212">
        <v>68</v>
      </c>
      <c r="AX53" s="212">
        <v>15</v>
      </c>
      <c r="AY53" s="212">
        <v>13</v>
      </c>
      <c r="AZ53" s="212">
        <v>10</v>
      </c>
      <c r="BA53" s="212">
        <v>3</v>
      </c>
      <c r="BB53" s="212">
        <v>13</v>
      </c>
      <c r="BC53" s="212">
        <v>12</v>
      </c>
      <c r="BD53" s="212">
        <v>9</v>
      </c>
      <c r="BE53" s="212">
        <v>2</v>
      </c>
      <c r="BF53" s="212">
        <v>1</v>
      </c>
      <c r="BG53" s="212">
        <v>2</v>
      </c>
      <c r="BH53" s="212">
        <v>0</v>
      </c>
      <c r="BI53" s="212">
        <v>0</v>
      </c>
      <c r="BJ53" s="212">
        <v>0</v>
      </c>
      <c r="BK53" s="212">
        <v>0</v>
      </c>
      <c r="BL53" s="212">
        <v>0</v>
      </c>
      <c r="BM53" s="212">
        <v>0</v>
      </c>
      <c r="BN53" s="212">
        <f t="shared" si="4"/>
        <v>148</v>
      </c>
      <c r="BO53" s="212"/>
      <c r="BP53" s="212">
        <v>57</v>
      </c>
      <c r="BQ53" s="49">
        <v>8</v>
      </c>
      <c r="BR53" s="49">
        <v>4</v>
      </c>
      <c r="BS53" s="49">
        <v>2</v>
      </c>
      <c r="BT53" s="49">
        <v>1</v>
      </c>
      <c r="BU53" s="49">
        <v>15</v>
      </c>
      <c r="BV53" s="49">
        <v>18</v>
      </c>
      <c r="BW53" s="49">
        <v>8</v>
      </c>
      <c r="BX53" s="49">
        <v>10</v>
      </c>
      <c r="BY53" s="49">
        <v>7</v>
      </c>
      <c r="BZ53" s="49">
        <v>19</v>
      </c>
      <c r="CA53" s="49">
        <v>6</v>
      </c>
      <c r="CB53" s="49">
        <v>3</v>
      </c>
      <c r="CC53" s="49">
        <v>0</v>
      </c>
      <c r="CD53" s="49">
        <v>0</v>
      </c>
      <c r="CE53" s="49">
        <v>0</v>
      </c>
      <c r="CF53" s="49">
        <v>0</v>
      </c>
      <c r="CG53" s="212">
        <f t="shared" si="5"/>
        <v>158</v>
      </c>
      <c r="CH53" s="49"/>
      <c r="CI53" s="49">
        <v>586</v>
      </c>
      <c r="CJ53" s="49">
        <v>94</v>
      </c>
      <c r="CK53" s="49">
        <v>28</v>
      </c>
      <c r="CL53" s="49">
        <v>17</v>
      </c>
      <c r="CM53" s="49">
        <v>6</v>
      </c>
      <c r="CN53" s="49">
        <v>23</v>
      </c>
      <c r="CO53" s="49">
        <v>14</v>
      </c>
      <c r="CP53" s="49">
        <v>7</v>
      </c>
      <c r="CQ53" s="49">
        <v>5</v>
      </c>
      <c r="CR53" s="49">
        <v>3</v>
      </c>
      <c r="CS53" s="49">
        <v>6</v>
      </c>
      <c r="CT53" s="49">
        <v>1</v>
      </c>
      <c r="CU53" s="49">
        <v>0</v>
      </c>
      <c r="CV53" s="49">
        <v>0</v>
      </c>
      <c r="CW53" s="49">
        <v>0</v>
      </c>
      <c r="CX53" s="49">
        <v>0</v>
      </c>
      <c r="CY53" s="49">
        <v>0</v>
      </c>
      <c r="CZ53" s="49">
        <f t="shared" si="6"/>
        <v>790</v>
      </c>
      <c r="DA53" s="49"/>
      <c r="DB53" s="212">
        <v>2966</v>
      </c>
      <c r="DC53" s="212">
        <v>335</v>
      </c>
      <c r="DD53" s="212">
        <v>124</v>
      </c>
      <c r="DE53" s="212">
        <v>72</v>
      </c>
      <c r="DF53" s="212">
        <v>64</v>
      </c>
      <c r="DG53" s="212">
        <v>119</v>
      </c>
      <c r="DH53" s="212">
        <v>59</v>
      </c>
      <c r="DI53" s="212">
        <v>15</v>
      </c>
      <c r="DJ53" s="212">
        <v>8</v>
      </c>
      <c r="DK53" s="212">
        <v>9</v>
      </c>
      <c r="DL53" s="212">
        <v>11</v>
      </c>
      <c r="DM53" s="212">
        <v>5</v>
      </c>
      <c r="DN53" s="212">
        <v>0</v>
      </c>
      <c r="DO53" s="212">
        <v>0</v>
      </c>
      <c r="DP53" s="212">
        <v>0</v>
      </c>
      <c r="DQ53" s="212">
        <v>0</v>
      </c>
      <c r="DR53" s="212">
        <v>0</v>
      </c>
      <c r="DS53" s="212">
        <f t="shared" si="7"/>
        <v>3787</v>
      </c>
      <c r="DT53" s="49"/>
      <c r="DU53" s="212">
        <v>3171</v>
      </c>
      <c r="DV53" s="212">
        <v>537</v>
      </c>
      <c r="DW53" s="212">
        <v>283</v>
      </c>
      <c r="DX53" s="212">
        <v>200</v>
      </c>
      <c r="DY53" s="212">
        <v>176</v>
      </c>
      <c r="DZ53" s="212">
        <v>397</v>
      </c>
      <c r="EA53" s="212">
        <v>280</v>
      </c>
      <c r="EB53" s="212">
        <v>83</v>
      </c>
      <c r="EC53" s="212">
        <v>48</v>
      </c>
      <c r="ED53" s="212">
        <v>33</v>
      </c>
      <c r="EE53" s="212">
        <v>55</v>
      </c>
      <c r="EF53" s="212">
        <v>17</v>
      </c>
      <c r="EG53" s="212"/>
      <c r="EH53" s="212"/>
      <c r="EI53" s="212"/>
      <c r="EJ53" s="212"/>
      <c r="EK53" s="212"/>
      <c r="EL53" s="212">
        <v>5280</v>
      </c>
      <c r="EM53" s="49"/>
      <c r="EN53" s="212">
        <f t="shared" si="8"/>
        <v>205</v>
      </c>
      <c r="EO53" s="212">
        <f t="shared" si="9"/>
        <v>202</v>
      </c>
      <c r="EP53" s="212">
        <f t="shared" si="10"/>
        <v>159</v>
      </c>
      <c r="EQ53" s="212">
        <f t="shared" si="11"/>
        <v>128</v>
      </c>
      <c r="ER53" s="212">
        <f t="shared" si="12"/>
        <v>112</v>
      </c>
      <c r="ES53" s="212">
        <f t="shared" si="13"/>
        <v>278</v>
      </c>
      <c r="ET53" s="212">
        <f t="shared" si="14"/>
        <v>221</v>
      </c>
      <c r="EU53" s="212">
        <f t="shared" si="15"/>
        <v>68</v>
      </c>
      <c r="EV53" s="212">
        <f t="shared" si="16"/>
        <v>40</v>
      </c>
      <c r="EW53" s="212">
        <f t="shared" si="17"/>
        <v>24</v>
      </c>
      <c r="EX53" s="212">
        <f t="shared" si="18"/>
        <v>44</v>
      </c>
      <c r="EY53" s="212">
        <f t="shared" si="19"/>
        <v>12</v>
      </c>
      <c r="EZ53" s="212">
        <f t="shared" si="20"/>
        <v>0</v>
      </c>
      <c r="FA53" s="212">
        <f t="shared" si="21"/>
        <v>0</v>
      </c>
      <c r="FB53" s="212">
        <f t="shared" si="22"/>
        <v>0</v>
      </c>
      <c r="FC53" s="212">
        <f t="shared" si="23"/>
        <v>0</v>
      </c>
      <c r="FD53" s="212">
        <f t="shared" si="24"/>
        <v>0</v>
      </c>
      <c r="FE53" s="363">
        <f t="shared" si="25"/>
        <v>1493</v>
      </c>
      <c r="FF53" s="363"/>
      <c r="FG53" s="212">
        <v>6</v>
      </c>
      <c r="FH53" s="212">
        <v>8</v>
      </c>
      <c r="FL53" s="171"/>
      <c r="FM53" s="171"/>
    </row>
    <row r="54" spans="1:169" ht="15" customHeight="1">
      <c r="A54" s="162">
        <v>45</v>
      </c>
      <c r="B54" s="162">
        <v>2</v>
      </c>
      <c r="C54" s="183">
        <v>9</v>
      </c>
      <c r="D54" s="183" t="s">
        <v>365</v>
      </c>
      <c r="E54" s="220">
        <v>153</v>
      </c>
      <c r="F54" s="220">
        <v>52</v>
      </c>
      <c r="G54" s="221">
        <f t="shared" si="26"/>
        <v>101</v>
      </c>
      <c r="H54" s="212">
        <v>151</v>
      </c>
      <c r="I54" s="212">
        <v>151</v>
      </c>
      <c r="K54" s="212">
        <v>37</v>
      </c>
      <c r="L54" s="212">
        <v>5</v>
      </c>
      <c r="M54" s="212">
        <v>4</v>
      </c>
      <c r="N54" s="212">
        <v>4</v>
      </c>
      <c r="O54" s="212">
        <v>4</v>
      </c>
      <c r="P54" s="212">
        <v>6</v>
      </c>
      <c r="Q54" s="212">
        <v>14</v>
      </c>
      <c r="R54" s="212">
        <v>21</v>
      </c>
      <c r="S54" s="212">
        <v>8</v>
      </c>
      <c r="T54" s="212">
        <v>8</v>
      </c>
      <c r="U54" s="212">
        <v>8</v>
      </c>
      <c r="V54" s="212">
        <v>17</v>
      </c>
      <c r="W54" s="212">
        <v>3</v>
      </c>
      <c r="X54" s="212">
        <v>5</v>
      </c>
      <c r="Y54" s="212">
        <v>2</v>
      </c>
      <c r="Z54" s="212">
        <v>3</v>
      </c>
      <c r="AA54" s="212">
        <v>2</v>
      </c>
      <c r="AB54" s="212">
        <f t="shared" si="2"/>
        <v>151</v>
      </c>
      <c r="AC54" s="220"/>
      <c r="AD54" s="212">
        <v>3</v>
      </c>
      <c r="AE54" s="212">
        <v>2</v>
      </c>
      <c r="AF54" s="212">
        <v>0</v>
      </c>
      <c r="AG54" s="212">
        <v>0</v>
      </c>
      <c r="AH54" s="212">
        <v>0</v>
      </c>
      <c r="AI54" s="212">
        <v>1</v>
      </c>
      <c r="AJ54" s="212">
        <v>2</v>
      </c>
      <c r="AK54" s="212">
        <v>9</v>
      </c>
      <c r="AL54" s="212">
        <v>4</v>
      </c>
      <c r="AM54" s="212">
        <v>2</v>
      </c>
      <c r="AN54" s="212">
        <v>3</v>
      </c>
      <c r="AO54" s="212">
        <v>2</v>
      </c>
      <c r="AP54" s="212">
        <v>2</v>
      </c>
      <c r="AQ54" s="212">
        <v>4</v>
      </c>
      <c r="AR54" s="212">
        <v>0</v>
      </c>
      <c r="AS54" s="212">
        <v>1</v>
      </c>
      <c r="AT54" s="212">
        <v>2</v>
      </c>
      <c r="AU54" s="212">
        <f t="shared" si="3"/>
        <v>37</v>
      </c>
      <c r="AV54" s="212"/>
      <c r="AW54" s="212">
        <v>0</v>
      </c>
      <c r="AX54" s="212">
        <v>0</v>
      </c>
      <c r="AY54" s="212">
        <v>0</v>
      </c>
      <c r="AZ54" s="212">
        <v>0</v>
      </c>
      <c r="BA54" s="212">
        <v>0</v>
      </c>
      <c r="BB54" s="212">
        <v>0</v>
      </c>
      <c r="BC54" s="212">
        <v>0</v>
      </c>
      <c r="BD54" s="212">
        <v>0</v>
      </c>
      <c r="BE54" s="212">
        <v>0</v>
      </c>
      <c r="BF54" s="212">
        <v>0</v>
      </c>
      <c r="BG54" s="212">
        <v>0</v>
      </c>
      <c r="BH54" s="212">
        <v>0</v>
      </c>
      <c r="BI54" s="212">
        <v>0</v>
      </c>
      <c r="BJ54" s="212">
        <v>0</v>
      </c>
      <c r="BK54" s="212">
        <v>0</v>
      </c>
      <c r="BL54" s="212">
        <v>0</v>
      </c>
      <c r="BM54" s="212">
        <v>0</v>
      </c>
      <c r="BN54" s="212">
        <f t="shared" si="4"/>
        <v>0</v>
      </c>
      <c r="BO54" s="212"/>
      <c r="BP54" s="212">
        <v>8</v>
      </c>
      <c r="BQ54" s="49">
        <v>0</v>
      </c>
      <c r="BR54" s="49">
        <v>1</v>
      </c>
      <c r="BS54" s="49">
        <v>0</v>
      </c>
      <c r="BT54" s="49">
        <v>0</v>
      </c>
      <c r="BU54" s="49">
        <v>0</v>
      </c>
      <c r="BV54" s="49">
        <v>2</v>
      </c>
      <c r="BW54" s="49">
        <v>1</v>
      </c>
      <c r="BX54" s="49">
        <v>0</v>
      </c>
      <c r="BY54" s="49">
        <v>1</v>
      </c>
      <c r="BZ54" s="49">
        <v>3</v>
      </c>
      <c r="CA54" s="49">
        <v>3</v>
      </c>
      <c r="CB54" s="49">
        <v>0</v>
      </c>
      <c r="CC54" s="49">
        <v>1</v>
      </c>
      <c r="CD54" s="49">
        <v>2</v>
      </c>
      <c r="CE54" s="49">
        <v>2</v>
      </c>
      <c r="CF54" s="49">
        <v>0</v>
      </c>
      <c r="CG54" s="212">
        <f t="shared" si="5"/>
        <v>24</v>
      </c>
      <c r="CH54" s="49"/>
      <c r="CI54" s="49">
        <v>19</v>
      </c>
      <c r="CJ54" s="49">
        <v>0</v>
      </c>
      <c r="CK54" s="49">
        <v>1</v>
      </c>
      <c r="CL54" s="49">
        <v>1</v>
      </c>
      <c r="CM54" s="49">
        <v>0</v>
      </c>
      <c r="CN54" s="49">
        <v>1</v>
      </c>
      <c r="CO54" s="49">
        <v>1</v>
      </c>
      <c r="CP54" s="49">
        <v>0</v>
      </c>
      <c r="CQ54" s="49">
        <v>0</v>
      </c>
      <c r="CR54" s="49">
        <v>1</v>
      </c>
      <c r="CS54" s="49">
        <v>1</v>
      </c>
      <c r="CT54" s="49">
        <v>1</v>
      </c>
      <c r="CU54" s="49">
        <v>1</v>
      </c>
      <c r="CV54" s="49">
        <v>0</v>
      </c>
      <c r="CW54" s="49">
        <v>0</v>
      </c>
      <c r="CX54" s="49">
        <v>0</v>
      </c>
      <c r="CY54" s="49">
        <v>0</v>
      </c>
      <c r="CZ54" s="49">
        <f t="shared" si="6"/>
        <v>27</v>
      </c>
      <c r="DA54" s="49"/>
      <c r="DB54" s="212">
        <v>7</v>
      </c>
      <c r="DC54" s="212">
        <v>3</v>
      </c>
      <c r="DD54" s="212">
        <v>2</v>
      </c>
      <c r="DE54" s="212">
        <v>3</v>
      </c>
      <c r="DF54" s="212">
        <v>4</v>
      </c>
      <c r="DG54" s="212">
        <v>4</v>
      </c>
      <c r="DH54" s="212">
        <v>9</v>
      </c>
      <c r="DI54" s="212">
        <v>11</v>
      </c>
      <c r="DJ54" s="212">
        <v>4</v>
      </c>
      <c r="DK54" s="212">
        <v>4</v>
      </c>
      <c r="DL54" s="212">
        <v>1</v>
      </c>
      <c r="DM54" s="212">
        <v>11</v>
      </c>
      <c r="DN54" s="212">
        <v>0</v>
      </c>
      <c r="DO54" s="212">
        <v>0</v>
      </c>
      <c r="DP54" s="212">
        <v>0</v>
      </c>
      <c r="DQ54" s="212">
        <v>0</v>
      </c>
      <c r="DR54" s="212">
        <v>0</v>
      </c>
      <c r="DS54" s="212">
        <f t="shared" si="7"/>
        <v>63</v>
      </c>
      <c r="DT54" s="49"/>
      <c r="DU54" s="212">
        <v>7</v>
      </c>
      <c r="DV54" s="212">
        <v>3</v>
      </c>
      <c r="DW54" s="212">
        <v>2</v>
      </c>
      <c r="DX54" s="212">
        <v>3</v>
      </c>
      <c r="DY54" s="212">
        <v>4</v>
      </c>
      <c r="DZ54" s="212">
        <v>4</v>
      </c>
      <c r="EA54" s="212">
        <v>9</v>
      </c>
      <c r="EB54" s="212">
        <v>11</v>
      </c>
      <c r="EC54" s="212">
        <v>4</v>
      </c>
      <c r="ED54" s="212">
        <v>4</v>
      </c>
      <c r="EE54" s="212">
        <v>1</v>
      </c>
      <c r="EF54" s="212">
        <v>11</v>
      </c>
      <c r="EG54" s="212"/>
      <c r="EH54" s="212"/>
      <c r="EI54" s="212"/>
      <c r="EJ54" s="212"/>
      <c r="EK54" s="212"/>
      <c r="EL54" s="212">
        <v>63</v>
      </c>
      <c r="EM54" s="49"/>
      <c r="EN54" s="212">
        <f t="shared" si="8"/>
        <v>0</v>
      </c>
      <c r="EO54" s="212">
        <f t="shared" si="9"/>
        <v>0</v>
      </c>
      <c r="EP54" s="212">
        <f t="shared" si="10"/>
        <v>0</v>
      </c>
      <c r="EQ54" s="212">
        <f t="shared" si="11"/>
        <v>0</v>
      </c>
      <c r="ER54" s="212">
        <f t="shared" si="12"/>
        <v>0</v>
      </c>
      <c r="ES54" s="212">
        <f t="shared" si="13"/>
        <v>0</v>
      </c>
      <c r="ET54" s="212">
        <f t="shared" si="14"/>
        <v>0</v>
      </c>
      <c r="EU54" s="212">
        <f t="shared" si="15"/>
        <v>0</v>
      </c>
      <c r="EV54" s="212">
        <f t="shared" si="16"/>
        <v>0</v>
      </c>
      <c r="EW54" s="212">
        <f t="shared" si="17"/>
        <v>0</v>
      </c>
      <c r="EX54" s="212">
        <f t="shared" si="18"/>
        <v>0</v>
      </c>
      <c r="EY54" s="212">
        <f t="shared" si="19"/>
        <v>0</v>
      </c>
      <c r="EZ54" s="212">
        <f t="shared" si="20"/>
        <v>0</v>
      </c>
      <c r="FA54" s="212">
        <f t="shared" si="21"/>
        <v>0</v>
      </c>
      <c r="FB54" s="212">
        <f t="shared" si="22"/>
        <v>0</v>
      </c>
      <c r="FC54" s="212">
        <f t="shared" si="23"/>
        <v>0</v>
      </c>
      <c r="FD54" s="212">
        <f t="shared" si="24"/>
        <v>0</v>
      </c>
      <c r="FE54" s="363">
        <f t="shared" si="25"/>
        <v>0</v>
      </c>
      <c r="FF54" s="363"/>
      <c r="FG54" s="212">
        <v>1</v>
      </c>
      <c r="FH54" s="212">
        <v>1</v>
      </c>
      <c r="FL54" s="171"/>
      <c r="FM54" s="171"/>
    </row>
    <row r="55" spans="1:169" ht="15" customHeight="1">
      <c r="A55" s="162">
        <v>46</v>
      </c>
      <c r="B55" s="162">
        <v>3</v>
      </c>
      <c r="C55" s="183">
        <v>9</v>
      </c>
      <c r="D55" s="183" t="s">
        <v>629</v>
      </c>
      <c r="E55" s="220">
        <v>5107</v>
      </c>
      <c r="F55" s="220">
        <v>1182</v>
      </c>
      <c r="G55" s="221">
        <f t="shared" si="26"/>
        <v>3925</v>
      </c>
      <c r="H55" s="212">
        <v>4797</v>
      </c>
      <c r="I55" s="212">
        <v>5182</v>
      </c>
      <c r="K55" s="212">
        <v>1595</v>
      </c>
      <c r="L55" s="212">
        <v>567</v>
      </c>
      <c r="M55" s="212">
        <v>312</v>
      </c>
      <c r="N55" s="212">
        <v>172</v>
      </c>
      <c r="O55" s="212">
        <v>151</v>
      </c>
      <c r="P55" s="212">
        <v>429</v>
      </c>
      <c r="Q55" s="212">
        <v>324</v>
      </c>
      <c r="R55" s="212">
        <v>244</v>
      </c>
      <c r="S55" s="212">
        <v>183</v>
      </c>
      <c r="T55" s="212">
        <v>113</v>
      </c>
      <c r="U55" s="212">
        <v>333</v>
      </c>
      <c r="V55" s="212">
        <v>240</v>
      </c>
      <c r="W55" s="212">
        <v>72</v>
      </c>
      <c r="X55" s="212">
        <v>28</v>
      </c>
      <c r="Y55" s="212">
        <v>16</v>
      </c>
      <c r="Z55" s="212">
        <v>16</v>
      </c>
      <c r="AA55" s="212">
        <v>2</v>
      </c>
      <c r="AB55" s="212">
        <f t="shared" si="2"/>
        <v>4797</v>
      </c>
      <c r="AC55" s="220"/>
      <c r="AD55" s="212">
        <v>116</v>
      </c>
      <c r="AE55" s="212">
        <v>65</v>
      </c>
      <c r="AF55" s="212">
        <v>59</v>
      </c>
      <c r="AG55" s="212">
        <v>50</v>
      </c>
      <c r="AH55" s="212">
        <v>37</v>
      </c>
      <c r="AI55" s="212">
        <v>152</v>
      </c>
      <c r="AJ55" s="212">
        <v>156</v>
      </c>
      <c r="AK55" s="212">
        <v>137</v>
      </c>
      <c r="AL55" s="212">
        <v>109</v>
      </c>
      <c r="AM55" s="212">
        <v>71</v>
      </c>
      <c r="AN55" s="212">
        <v>225</v>
      </c>
      <c r="AO55" s="212">
        <v>158</v>
      </c>
      <c r="AP55" s="212">
        <v>50</v>
      </c>
      <c r="AQ55" s="212">
        <v>16</v>
      </c>
      <c r="AR55" s="212">
        <v>10</v>
      </c>
      <c r="AS55" s="212">
        <v>14</v>
      </c>
      <c r="AT55" s="212">
        <v>2</v>
      </c>
      <c r="AU55" s="212">
        <f t="shared" si="3"/>
        <v>1427</v>
      </c>
      <c r="AV55" s="212"/>
      <c r="AW55" s="212">
        <v>27</v>
      </c>
      <c r="AX55" s="212">
        <v>19</v>
      </c>
      <c r="AY55" s="212">
        <v>9</v>
      </c>
      <c r="AZ55" s="212">
        <v>7</v>
      </c>
      <c r="BA55" s="212">
        <v>7</v>
      </c>
      <c r="BB55" s="212">
        <v>29</v>
      </c>
      <c r="BC55" s="212">
        <v>8</v>
      </c>
      <c r="BD55" s="212">
        <v>1</v>
      </c>
      <c r="BE55" s="212">
        <v>3</v>
      </c>
      <c r="BF55" s="212">
        <v>1</v>
      </c>
      <c r="BG55" s="212">
        <v>0</v>
      </c>
      <c r="BH55" s="212">
        <v>0</v>
      </c>
      <c r="BI55" s="212">
        <v>0</v>
      </c>
      <c r="BJ55" s="212">
        <v>0</v>
      </c>
      <c r="BK55" s="212">
        <v>0</v>
      </c>
      <c r="BL55" s="212">
        <v>0</v>
      </c>
      <c r="BM55" s="212">
        <v>0</v>
      </c>
      <c r="BN55" s="212">
        <f t="shared" si="4"/>
        <v>111</v>
      </c>
      <c r="BO55" s="212"/>
      <c r="BP55" s="212">
        <v>49</v>
      </c>
      <c r="BQ55" s="49">
        <v>25</v>
      </c>
      <c r="BR55" s="49">
        <v>16</v>
      </c>
      <c r="BS55" s="49">
        <v>8</v>
      </c>
      <c r="BT55" s="49">
        <v>9</v>
      </c>
      <c r="BU55" s="49">
        <v>27</v>
      </c>
      <c r="BV55" s="49">
        <v>41</v>
      </c>
      <c r="BW55" s="49">
        <v>41</v>
      </c>
      <c r="BX55" s="49">
        <v>30</v>
      </c>
      <c r="BY55" s="49">
        <v>23</v>
      </c>
      <c r="BZ55" s="49">
        <v>66</v>
      </c>
      <c r="CA55" s="49">
        <v>55</v>
      </c>
      <c r="CB55" s="49">
        <v>14</v>
      </c>
      <c r="CC55" s="49">
        <v>8</v>
      </c>
      <c r="CD55" s="49">
        <v>4</v>
      </c>
      <c r="CE55" s="49">
        <v>0</v>
      </c>
      <c r="CF55" s="49">
        <v>0</v>
      </c>
      <c r="CG55" s="212">
        <f t="shared" si="5"/>
        <v>416</v>
      </c>
      <c r="CH55" s="49"/>
      <c r="CI55" s="49">
        <v>508</v>
      </c>
      <c r="CJ55" s="49">
        <v>75</v>
      </c>
      <c r="CK55" s="49">
        <v>49</v>
      </c>
      <c r="CL55" s="49">
        <v>20</v>
      </c>
      <c r="CM55" s="49">
        <v>21</v>
      </c>
      <c r="CN55" s="49">
        <v>56</v>
      </c>
      <c r="CO55" s="49">
        <v>34</v>
      </c>
      <c r="CP55" s="49">
        <v>20</v>
      </c>
      <c r="CQ55" s="49">
        <v>24</v>
      </c>
      <c r="CR55" s="49">
        <v>8</v>
      </c>
      <c r="CS55" s="49">
        <v>23</v>
      </c>
      <c r="CT55" s="49">
        <v>20</v>
      </c>
      <c r="CU55" s="49">
        <v>6</v>
      </c>
      <c r="CV55" s="49">
        <v>4</v>
      </c>
      <c r="CW55" s="49">
        <v>2</v>
      </c>
      <c r="CX55" s="49">
        <v>2</v>
      </c>
      <c r="CY55" s="49">
        <v>0</v>
      </c>
      <c r="CZ55" s="49">
        <f t="shared" si="6"/>
        <v>872</v>
      </c>
      <c r="DA55" s="49"/>
      <c r="DB55" s="212">
        <v>895</v>
      </c>
      <c r="DC55" s="212">
        <v>383</v>
      </c>
      <c r="DD55" s="212">
        <v>179</v>
      </c>
      <c r="DE55" s="212">
        <v>87</v>
      </c>
      <c r="DF55" s="212">
        <v>77</v>
      </c>
      <c r="DG55" s="212">
        <v>165</v>
      </c>
      <c r="DH55" s="212">
        <v>85</v>
      </c>
      <c r="DI55" s="212">
        <v>45</v>
      </c>
      <c r="DJ55" s="212">
        <v>17</v>
      </c>
      <c r="DK55" s="212">
        <v>10</v>
      </c>
      <c r="DL55" s="212">
        <v>19</v>
      </c>
      <c r="DM55" s="212">
        <v>7</v>
      </c>
      <c r="DN55" s="212">
        <v>2</v>
      </c>
      <c r="DO55" s="212">
        <v>0</v>
      </c>
      <c r="DP55" s="212">
        <v>0</v>
      </c>
      <c r="DQ55" s="212">
        <v>0</v>
      </c>
      <c r="DR55" s="212">
        <v>0</v>
      </c>
      <c r="DS55" s="212">
        <f t="shared" si="7"/>
        <v>1971</v>
      </c>
      <c r="DT55" s="49"/>
      <c r="DU55" s="212">
        <v>896</v>
      </c>
      <c r="DV55" s="212">
        <v>386</v>
      </c>
      <c r="DW55" s="212">
        <v>185</v>
      </c>
      <c r="DX55" s="212">
        <v>91</v>
      </c>
      <c r="DY55" s="212">
        <v>87</v>
      </c>
      <c r="DZ55" s="212">
        <v>206</v>
      </c>
      <c r="EA55" s="212">
        <v>150</v>
      </c>
      <c r="EB55" s="212">
        <v>81</v>
      </c>
      <c r="EC55" s="212">
        <v>50</v>
      </c>
      <c r="ED55" s="212">
        <v>35</v>
      </c>
      <c r="EE55" s="212">
        <v>108</v>
      </c>
      <c r="EF55" s="212">
        <v>70</v>
      </c>
      <c r="EG55" s="212">
        <v>10</v>
      </c>
      <c r="EH55" s="212">
        <v>1</v>
      </c>
      <c r="EI55" s="212"/>
      <c r="EJ55" s="212"/>
      <c r="EK55" s="212"/>
      <c r="EL55" s="212">
        <v>2356</v>
      </c>
      <c r="EM55" s="49"/>
      <c r="EN55" s="212">
        <f t="shared" si="8"/>
        <v>1</v>
      </c>
      <c r="EO55" s="212">
        <f t="shared" si="9"/>
        <v>3</v>
      </c>
      <c r="EP55" s="212">
        <f t="shared" si="10"/>
        <v>6</v>
      </c>
      <c r="EQ55" s="212">
        <f t="shared" si="11"/>
        <v>4</v>
      </c>
      <c r="ER55" s="212">
        <f t="shared" si="12"/>
        <v>10</v>
      </c>
      <c r="ES55" s="212">
        <f t="shared" si="13"/>
        <v>41</v>
      </c>
      <c r="ET55" s="212">
        <f t="shared" si="14"/>
        <v>65</v>
      </c>
      <c r="EU55" s="212">
        <f t="shared" si="15"/>
        <v>36</v>
      </c>
      <c r="EV55" s="212">
        <f t="shared" si="16"/>
        <v>33</v>
      </c>
      <c r="EW55" s="212">
        <f t="shared" si="17"/>
        <v>25</v>
      </c>
      <c r="EX55" s="212">
        <f t="shared" si="18"/>
        <v>89</v>
      </c>
      <c r="EY55" s="212">
        <f t="shared" si="19"/>
        <v>63</v>
      </c>
      <c r="EZ55" s="212">
        <f t="shared" si="20"/>
        <v>8</v>
      </c>
      <c r="FA55" s="212">
        <f t="shared" si="21"/>
        <v>1</v>
      </c>
      <c r="FB55" s="212">
        <f t="shared" si="22"/>
        <v>0</v>
      </c>
      <c r="FC55" s="212">
        <f t="shared" si="23"/>
        <v>0</v>
      </c>
      <c r="FD55" s="212">
        <f t="shared" si="24"/>
        <v>0</v>
      </c>
      <c r="FE55" s="363">
        <f t="shared" si="25"/>
        <v>385</v>
      </c>
      <c r="FF55" s="363"/>
      <c r="FG55" s="212">
        <v>279</v>
      </c>
      <c r="FH55" s="212">
        <v>31</v>
      </c>
      <c r="FL55" s="171"/>
      <c r="FM55" s="171"/>
    </row>
    <row r="56" spans="1:169" ht="15" customHeight="1">
      <c r="A56" s="162">
        <v>47</v>
      </c>
      <c r="B56" s="162">
        <v>12</v>
      </c>
      <c r="C56" s="183">
        <v>9</v>
      </c>
      <c r="D56" s="183" t="s">
        <v>257</v>
      </c>
      <c r="E56" s="220">
        <v>7952</v>
      </c>
      <c r="F56" s="220">
        <v>3715</v>
      </c>
      <c r="G56" s="221">
        <f t="shared" si="26"/>
        <v>4237</v>
      </c>
      <c r="H56" s="212">
        <v>7826</v>
      </c>
      <c r="I56" s="212">
        <v>8841</v>
      </c>
      <c r="K56" s="212">
        <v>448</v>
      </c>
      <c r="L56" s="212">
        <v>493</v>
      </c>
      <c r="M56" s="212">
        <v>456</v>
      </c>
      <c r="N56" s="212">
        <v>310</v>
      </c>
      <c r="O56" s="212">
        <v>471</v>
      </c>
      <c r="P56" s="212">
        <v>1384</v>
      </c>
      <c r="Q56" s="212">
        <v>2484</v>
      </c>
      <c r="R56" s="212">
        <v>494</v>
      </c>
      <c r="S56" s="212">
        <v>445</v>
      </c>
      <c r="T56" s="212">
        <v>197</v>
      </c>
      <c r="U56" s="212">
        <v>391</v>
      </c>
      <c r="V56" s="212">
        <v>164</v>
      </c>
      <c r="W56" s="212">
        <v>41</v>
      </c>
      <c r="X56" s="212">
        <v>23</v>
      </c>
      <c r="Y56" s="212">
        <v>8</v>
      </c>
      <c r="Z56" s="212">
        <v>12</v>
      </c>
      <c r="AA56" s="212">
        <v>5</v>
      </c>
      <c r="AB56" s="212">
        <f t="shared" si="2"/>
        <v>7826</v>
      </c>
      <c r="AC56" s="220"/>
      <c r="AD56" s="212">
        <v>20</v>
      </c>
      <c r="AE56" s="212">
        <v>47</v>
      </c>
      <c r="AF56" s="212">
        <v>56</v>
      </c>
      <c r="AG56" s="212">
        <v>31</v>
      </c>
      <c r="AH56" s="212">
        <v>92</v>
      </c>
      <c r="AI56" s="212">
        <v>381</v>
      </c>
      <c r="AJ56" s="212">
        <v>1353</v>
      </c>
      <c r="AK56" s="212">
        <v>255</v>
      </c>
      <c r="AL56" s="212">
        <v>257</v>
      </c>
      <c r="AM56" s="212">
        <v>112</v>
      </c>
      <c r="AN56" s="212">
        <v>231</v>
      </c>
      <c r="AO56" s="212">
        <v>106</v>
      </c>
      <c r="AP56" s="212">
        <v>22</v>
      </c>
      <c r="AQ56" s="212">
        <v>12</v>
      </c>
      <c r="AR56" s="212">
        <v>6</v>
      </c>
      <c r="AS56" s="212">
        <v>6</v>
      </c>
      <c r="AT56" s="212">
        <v>2</v>
      </c>
      <c r="AU56" s="212">
        <f t="shared" si="3"/>
        <v>2989</v>
      </c>
      <c r="AV56" s="212"/>
      <c r="AW56" s="212">
        <v>3</v>
      </c>
      <c r="AX56" s="212">
        <v>2</v>
      </c>
      <c r="AY56" s="212">
        <v>3</v>
      </c>
      <c r="AZ56" s="212">
        <v>1</v>
      </c>
      <c r="BA56" s="212">
        <v>8</v>
      </c>
      <c r="BB56" s="212">
        <v>20</v>
      </c>
      <c r="BC56" s="212">
        <v>45</v>
      </c>
      <c r="BD56" s="212">
        <v>8</v>
      </c>
      <c r="BE56" s="212">
        <v>2</v>
      </c>
      <c r="BF56" s="212">
        <v>1</v>
      </c>
      <c r="BG56" s="212">
        <v>1</v>
      </c>
      <c r="BH56" s="212">
        <v>0</v>
      </c>
      <c r="BI56" s="212">
        <v>0</v>
      </c>
      <c r="BJ56" s="212">
        <v>0</v>
      </c>
      <c r="BK56" s="212">
        <v>0</v>
      </c>
      <c r="BL56" s="212">
        <v>0</v>
      </c>
      <c r="BM56" s="212">
        <v>0</v>
      </c>
      <c r="BN56" s="212">
        <f t="shared" si="4"/>
        <v>94</v>
      </c>
      <c r="BO56" s="212"/>
      <c r="BP56" s="212">
        <v>5</v>
      </c>
      <c r="BQ56" s="49">
        <v>2</v>
      </c>
      <c r="BR56" s="49">
        <v>1</v>
      </c>
      <c r="BS56" s="49">
        <v>3</v>
      </c>
      <c r="BT56" s="49">
        <v>3</v>
      </c>
      <c r="BU56" s="49">
        <v>17</v>
      </c>
      <c r="BV56" s="49">
        <v>44</v>
      </c>
      <c r="BW56" s="49">
        <v>12</v>
      </c>
      <c r="BX56" s="49">
        <v>22</v>
      </c>
      <c r="BY56" s="49">
        <v>11</v>
      </c>
      <c r="BZ56" s="49">
        <v>32</v>
      </c>
      <c r="CA56" s="49">
        <v>20</v>
      </c>
      <c r="CB56" s="49">
        <v>7</v>
      </c>
      <c r="CC56" s="49">
        <v>5</v>
      </c>
      <c r="CD56" s="49">
        <v>1</v>
      </c>
      <c r="CE56" s="49">
        <v>4</v>
      </c>
      <c r="CF56" s="49">
        <v>2</v>
      </c>
      <c r="CG56" s="212">
        <f t="shared" si="5"/>
        <v>191</v>
      </c>
      <c r="CH56" s="49"/>
      <c r="CI56" s="49">
        <v>71</v>
      </c>
      <c r="CJ56" s="49">
        <v>62</v>
      </c>
      <c r="CK56" s="49">
        <v>46</v>
      </c>
      <c r="CL56" s="49">
        <v>41</v>
      </c>
      <c r="CM56" s="49">
        <v>54</v>
      </c>
      <c r="CN56" s="49">
        <v>152</v>
      </c>
      <c r="CO56" s="49">
        <v>212</v>
      </c>
      <c r="CP56" s="49">
        <v>54</v>
      </c>
      <c r="CQ56" s="49">
        <v>48</v>
      </c>
      <c r="CR56" s="49">
        <v>20</v>
      </c>
      <c r="CS56" s="49">
        <v>24</v>
      </c>
      <c r="CT56" s="49">
        <v>10</v>
      </c>
      <c r="CU56" s="49">
        <v>3</v>
      </c>
      <c r="CV56" s="49">
        <v>0</v>
      </c>
      <c r="CW56" s="49">
        <v>0</v>
      </c>
      <c r="CX56" s="49">
        <v>0</v>
      </c>
      <c r="CY56" s="49">
        <v>0</v>
      </c>
      <c r="CZ56" s="49">
        <f t="shared" si="6"/>
        <v>797</v>
      </c>
      <c r="DA56" s="49"/>
      <c r="DB56" s="212">
        <v>349</v>
      </c>
      <c r="DC56" s="212">
        <v>380</v>
      </c>
      <c r="DD56" s="212">
        <v>350</v>
      </c>
      <c r="DE56" s="212">
        <v>234</v>
      </c>
      <c r="DF56" s="212">
        <v>314</v>
      </c>
      <c r="DG56" s="212">
        <v>814</v>
      </c>
      <c r="DH56" s="212">
        <v>830</v>
      </c>
      <c r="DI56" s="212">
        <v>165</v>
      </c>
      <c r="DJ56" s="212">
        <v>116</v>
      </c>
      <c r="DK56" s="212">
        <v>53</v>
      </c>
      <c r="DL56" s="212">
        <v>103</v>
      </c>
      <c r="DM56" s="212">
        <v>28</v>
      </c>
      <c r="DN56" s="212">
        <v>9</v>
      </c>
      <c r="DO56" s="212">
        <v>6</v>
      </c>
      <c r="DP56" s="212">
        <v>1</v>
      </c>
      <c r="DQ56" s="212">
        <v>2</v>
      </c>
      <c r="DR56" s="212">
        <v>1</v>
      </c>
      <c r="DS56" s="212">
        <f t="shared" si="7"/>
        <v>3755</v>
      </c>
      <c r="DT56" s="49"/>
      <c r="DU56" s="212">
        <v>352</v>
      </c>
      <c r="DV56" s="212">
        <v>391</v>
      </c>
      <c r="DW56" s="212">
        <v>358</v>
      </c>
      <c r="DX56" s="212">
        <v>240</v>
      </c>
      <c r="DY56" s="212">
        <v>328</v>
      </c>
      <c r="DZ56" s="212">
        <v>914</v>
      </c>
      <c r="EA56" s="212">
        <v>1252</v>
      </c>
      <c r="EB56" s="212">
        <v>269</v>
      </c>
      <c r="EC56" s="212">
        <v>206</v>
      </c>
      <c r="ED56" s="212">
        <v>104</v>
      </c>
      <c r="EE56" s="212">
        <v>219</v>
      </c>
      <c r="EF56" s="212">
        <v>95</v>
      </c>
      <c r="EG56" s="212">
        <v>28</v>
      </c>
      <c r="EH56" s="212">
        <v>6</v>
      </c>
      <c r="EI56" s="212">
        <v>5</v>
      </c>
      <c r="EJ56" s="212">
        <v>2</v>
      </c>
      <c r="EK56" s="212">
        <v>1</v>
      </c>
      <c r="EL56" s="212">
        <v>4770</v>
      </c>
      <c r="EM56" s="49"/>
      <c r="EN56" s="212">
        <f t="shared" si="8"/>
        <v>3</v>
      </c>
      <c r="EO56" s="212">
        <f t="shared" si="9"/>
        <v>11</v>
      </c>
      <c r="EP56" s="212">
        <f t="shared" si="10"/>
        <v>8</v>
      </c>
      <c r="EQ56" s="212">
        <f t="shared" si="11"/>
        <v>6</v>
      </c>
      <c r="ER56" s="212">
        <f t="shared" si="12"/>
        <v>14</v>
      </c>
      <c r="ES56" s="212">
        <f t="shared" si="13"/>
        <v>100</v>
      </c>
      <c r="ET56" s="212">
        <f t="shared" si="14"/>
        <v>422</v>
      </c>
      <c r="EU56" s="212">
        <f t="shared" si="15"/>
        <v>104</v>
      </c>
      <c r="EV56" s="212">
        <f t="shared" si="16"/>
        <v>90</v>
      </c>
      <c r="EW56" s="212">
        <f t="shared" si="17"/>
        <v>51</v>
      </c>
      <c r="EX56" s="212">
        <f t="shared" si="18"/>
        <v>116</v>
      </c>
      <c r="EY56" s="212">
        <f t="shared" si="19"/>
        <v>67</v>
      </c>
      <c r="EZ56" s="212">
        <f t="shared" si="20"/>
        <v>19</v>
      </c>
      <c r="FA56" s="212">
        <f t="shared" si="21"/>
        <v>0</v>
      </c>
      <c r="FB56" s="212">
        <f t="shared" si="22"/>
        <v>4</v>
      </c>
      <c r="FC56" s="212">
        <f t="shared" si="23"/>
        <v>0</v>
      </c>
      <c r="FD56" s="212">
        <f t="shared" si="24"/>
        <v>0</v>
      </c>
      <c r="FE56" s="363">
        <f t="shared" si="25"/>
        <v>1015</v>
      </c>
      <c r="FF56" s="363"/>
      <c r="FG56" s="212">
        <v>47</v>
      </c>
      <c r="FH56" s="212">
        <v>79</v>
      </c>
      <c r="FL56" s="171"/>
      <c r="FM56" s="171"/>
    </row>
    <row r="57" spans="1:169" ht="15" customHeight="1">
      <c r="A57" s="162">
        <v>48</v>
      </c>
      <c r="B57" s="162">
        <v>13</v>
      </c>
      <c r="C57" s="183">
        <v>9</v>
      </c>
      <c r="D57" s="183" t="s">
        <v>101</v>
      </c>
      <c r="E57" s="220">
        <v>7864</v>
      </c>
      <c r="F57" s="220">
        <v>2607</v>
      </c>
      <c r="G57" s="221">
        <f t="shared" si="26"/>
        <v>5257</v>
      </c>
      <c r="H57" s="212">
        <v>7014</v>
      </c>
      <c r="I57" s="212">
        <v>8420</v>
      </c>
      <c r="K57" s="212">
        <v>1315</v>
      </c>
      <c r="L57" s="212">
        <v>617</v>
      </c>
      <c r="M57" s="212">
        <v>545</v>
      </c>
      <c r="N57" s="212">
        <v>329</v>
      </c>
      <c r="O57" s="212">
        <v>370</v>
      </c>
      <c r="P57" s="212">
        <v>1157</v>
      </c>
      <c r="Q57" s="212">
        <v>911</v>
      </c>
      <c r="R57" s="212">
        <v>454</v>
      </c>
      <c r="S57" s="212">
        <v>290</v>
      </c>
      <c r="T57" s="212">
        <v>206</v>
      </c>
      <c r="U57" s="212">
        <v>423</v>
      </c>
      <c r="V57" s="212">
        <v>234</v>
      </c>
      <c r="W57" s="212">
        <v>61</v>
      </c>
      <c r="X57" s="212">
        <v>37</v>
      </c>
      <c r="Y57" s="212">
        <v>24</v>
      </c>
      <c r="Z57" s="212">
        <v>31</v>
      </c>
      <c r="AA57" s="212">
        <v>10</v>
      </c>
      <c r="AB57" s="212">
        <f t="shared" si="2"/>
        <v>7014</v>
      </c>
      <c r="AC57" s="220"/>
      <c r="AD57" s="212">
        <v>111</v>
      </c>
      <c r="AE57" s="212">
        <v>48</v>
      </c>
      <c r="AF57" s="212">
        <v>50</v>
      </c>
      <c r="AG57" s="212">
        <v>42</v>
      </c>
      <c r="AH57" s="212">
        <v>42</v>
      </c>
      <c r="AI57" s="212">
        <v>194</v>
      </c>
      <c r="AJ57" s="212">
        <v>214</v>
      </c>
      <c r="AK57" s="212">
        <v>167</v>
      </c>
      <c r="AL57" s="212">
        <v>117</v>
      </c>
      <c r="AM57" s="212">
        <v>101</v>
      </c>
      <c r="AN57" s="212">
        <v>220</v>
      </c>
      <c r="AO57" s="212">
        <v>154</v>
      </c>
      <c r="AP57" s="212">
        <v>44</v>
      </c>
      <c r="AQ57" s="212">
        <v>25</v>
      </c>
      <c r="AR57" s="212">
        <v>16</v>
      </c>
      <c r="AS57" s="212">
        <v>29</v>
      </c>
      <c r="AT57" s="212">
        <v>10</v>
      </c>
      <c r="AU57" s="212">
        <f t="shared" si="3"/>
        <v>1584</v>
      </c>
      <c r="AV57" s="212"/>
      <c r="AW57" s="212">
        <v>10</v>
      </c>
      <c r="AX57" s="212">
        <v>3</v>
      </c>
      <c r="AY57" s="212">
        <v>3</v>
      </c>
      <c r="AZ57" s="212">
        <v>5</v>
      </c>
      <c r="BA57" s="212">
        <v>3</v>
      </c>
      <c r="BB57" s="212">
        <v>5</v>
      </c>
      <c r="BC57" s="212">
        <v>3</v>
      </c>
      <c r="BD57" s="212">
        <v>1</v>
      </c>
      <c r="BE57" s="212">
        <v>0</v>
      </c>
      <c r="BF57" s="212">
        <v>1</v>
      </c>
      <c r="BG57" s="212">
        <v>1</v>
      </c>
      <c r="BH57" s="212">
        <v>0</v>
      </c>
      <c r="BI57" s="212">
        <v>0</v>
      </c>
      <c r="BJ57" s="212">
        <v>0</v>
      </c>
      <c r="BK57" s="212">
        <v>0</v>
      </c>
      <c r="BL57" s="212">
        <v>0</v>
      </c>
      <c r="BM57" s="212">
        <v>0</v>
      </c>
      <c r="BN57" s="212">
        <f t="shared" si="4"/>
        <v>35</v>
      </c>
      <c r="BO57" s="212"/>
      <c r="BP57" s="212">
        <v>37</v>
      </c>
      <c r="BQ57" s="49">
        <v>26</v>
      </c>
      <c r="BR57" s="49">
        <v>12</v>
      </c>
      <c r="BS57" s="49">
        <v>6</v>
      </c>
      <c r="BT57" s="49">
        <v>8</v>
      </c>
      <c r="BU57" s="49">
        <v>27</v>
      </c>
      <c r="BV57" s="49">
        <v>37</v>
      </c>
      <c r="BW57" s="49">
        <v>28</v>
      </c>
      <c r="BX57" s="49">
        <v>23</v>
      </c>
      <c r="BY57" s="49">
        <v>19</v>
      </c>
      <c r="BZ57" s="49">
        <v>75</v>
      </c>
      <c r="CA57" s="49">
        <v>38</v>
      </c>
      <c r="CB57" s="49">
        <v>10</v>
      </c>
      <c r="CC57" s="49">
        <v>8</v>
      </c>
      <c r="CD57" s="49">
        <v>8</v>
      </c>
      <c r="CE57" s="49">
        <v>1</v>
      </c>
      <c r="CF57" s="49">
        <v>0</v>
      </c>
      <c r="CG57" s="212">
        <f t="shared" si="5"/>
        <v>363</v>
      </c>
      <c r="CH57" s="49"/>
      <c r="CI57" s="49">
        <v>129</v>
      </c>
      <c r="CJ57" s="49">
        <v>34</v>
      </c>
      <c r="CK57" s="49">
        <v>43</v>
      </c>
      <c r="CL57" s="49">
        <v>30</v>
      </c>
      <c r="CM57" s="49">
        <v>26</v>
      </c>
      <c r="CN57" s="49">
        <v>93</v>
      </c>
      <c r="CO57" s="49">
        <v>83</v>
      </c>
      <c r="CP57" s="49">
        <v>35</v>
      </c>
      <c r="CQ57" s="49">
        <v>16</v>
      </c>
      <c r="CR57" s="49">
        <v>19</v>
      </c>
      <c r="CS57" s="49">
        <v>25</v>
      </c>
      <c r="CT57" s="49">
        <v>3</v>
      </c>
      <c r="CU57" s="49">
        <v>2</v>
      </c>
      <c r="CV57" s="49">
        <v>0</v>
      </c>
      <c r="CW57" s="49">
        <v>0</v>
      </c>
      <c r="CX57" s="49">
        <v>0</v>
      </c>
      <c r="CY57" s="49">
        <v>0</v>
      </c>
      <c r="CZ57" s="49">
        <f t="shared" si="6"/>
        <v>538</v>
      </c>
      <c r="DA57" s="49"/>
      <c r="DB57" s="212">
        <v>1028</v>
      </c>
      <c r="DC57" s="212">
        <v>506</v>
      </c>
      <c r="DD57" s="212">
        <v>437</v>
      </c>
      <c r="DE57" s="212">
        <v>246</v>
      </c>
      <c r="DF57" s="212">
        <v>291</v>
      </c>
      <c r="DG57" s="212">
        <v>838</v>
      </c>
      <c r="DH57" s="212">
        <v>574</v>
      </c>
      <c r="DI57" s="212">
        <v>223</v>
      </c>
      <c r="DJ57" s="212">
        <v>134</v>
      </c>
      <c r="DK57" s="212">
        <v>66</v>
      </c>
      <c r="DL57" s="212">
        <v>102</v>
      </c>
      <c r="DM57" s="212">
        <v>39</v>
      </c>
      <c r="DN57" s="212">
        <v>5</v>
      </c>
      <c r="DO57" s="212">
        <v>4</v>
      </c>
      <c r="DP57" s="212">
        <v>0</v>
      </c>
      <c r="DQ57" s="212">
        <v>1</v>
      </c>
      <c r="DR57" s="212">
        <v>0</v>
      </c>
      <c r="DS57" s="212">
        <f t="shared" si="7"/>
        <v>4494</v>
      </c>
      <c r="DT57" s="49"/>
      <c r="DU57" s="212">
        <v>1052</v>
      </c>
      <c r="DV57" s="212">
        <v>545</v>
      </c>
      <c r="DW57" s="212">
        <v>465</v>
      </c>
      <c r="DX57" s="212">
        <v>284</v>
      </c>
      <c r="DY57" s="212">
        <v>343</v>
      </c>
      <c r="DZ57" s="212">
        <v>1075</v>
      </c>
      <c r="EA57" s="212">
        <v>887</v>
      </c>
      <c r="EB57" s="212">
        <v>380</v>
      </c>
      <c r="EC57" s="212">
        <v>239</v>
      </c>
      <c r="ED57" s="212">
        <v>154</v>
      </c>
      <c r="EE57" s="212">
        <v>292</v>
      </c>
      <c r="EF57" s="212">
        <v>141</v>
      </c>
      <c r="EG57" s="212">
        <v>32</v>
      </c>
      <c r="EH57" s="212">
        <v>7</v>
      </c>
      <c r="EI57" s="212"/>
      <c r="EJ57" s="212">
        <v>2</v>
      </c>
      <c r="EK57" s="212">
        <v>2</v>
      </c>
      <c r="EL57" s="212">
        <v>5900</v>
      </c>
      <c r="EM57" s="49"/>
      <c r="EN57" s="212">
        <f t="shared" si="8"/>
        <v>24</v>
      </c>
      <c r="EO57" s="212">
        <f t="shared" si="9"/>
        <v>39</v>
      </c>
      <c r="EP57" s="212">
        <f t="shared" si="10"/>
        <v>28</v>
      </c>
      <c r="EQ57" s="212">
        <f t="shared" si="11"/>
        <v>38</v>
      </c>
      <c r="ER57" s="212">
        <f t="shared" si="12"/>
        <v>52</v>
      </c>
      <c r="ES57" s="212">
        <f t="shared" si="13"/>
        <v>237</v>
      </c>
      <c r="ET57" s="212">
        <f t="shared" si="14"/>
        <v>313</v>
      </c>
      <c r="EU57" s="212">
        <f t="shared" si="15"/>
        <v>157</v>
      </c>
      <c r="EV57" s="212">
        <f t="shared" si="16"/>
        <v>105</v>
      </c>
      <c r="EW57" s="212">
        <f t="shared" si="17"/>
        <v>88</v>
      </c>
      <c r="EX57" s="212">
        <f t="shared" si="18"/>
        <v>190</v>
      </c>
      <c r="EY57" s="212">
        <f t="shared" si="19"/>
        <v>102</v>
      </c>
      <c r="EZ57" s="212">
        <f t="shared" si="20"/>
        <v>27</v>
      </c>
      <c r="FA57" s="212">
        <f t="shared" si="21"/>
        <v>3</v>
      </c>
      <c r="FB57" s="212">
        <f t="shared" si="22"/>
        <v>0</v>
      </c>
      <c r="FC57" s="212">
        <f t="shared" si="23"/>
        <v>1</v>
      </c>
      <c r="FD57" s="212">
        <f t="shared" si="24"/>
        <v>2</v>
      </c>
      <c r="FE57" s="363">
        <f t="shared" si="25"/>
        <v>1406</v>
      </c>
      <c r="FF57" s="363"/>
      <c r="FG57" s="212">
        <v>805</v>
      </c>
      <c r="FH57" s="212">
        <v>45</v>
      </c>
      <c r="FL57" s="171"/>
      <c r="FM57" s="171"/>
    </row>
    <row r="58" spans="1:169" ht="15" customHeight="1">
      <c r="A58" s="162">
        <v>49</v>
      </c>
      <c r="B58" s="162">
        <v>41</v>
      </c>
      <c r="C58" s="183">
        <v>9</v>
      </c>
      <c r="D58" s="183" t="s">
        <v>1096</v>
      </c>
      <c r="E58" s="220">
        <v>21845</v>
      </c>
      <c r="F58" s="220">
        <v>2169</v>
      </c>
      <c r="G58" s="221">
        <f t="shared" si="26"/>
        <v>19676</v>
      </c>
      <c r="H58" s="212">
        <v>14307</v>
      </c>
      <c r="I58" s="212">
        <v>14649</v>
      </c>
      <c r="K58" s="212">
        <v>8074</v>
      </c>
      <c r="L58" s="212">
        <v>989</v>
      </c>
      <c r="M58" s="212">
        <v>697</v>
      </c>
      <c r="N58" s="212">
        <v>343</v>
      </c>
      <c r="O58" s="212">
        <v>493</v>
      </c>
      <c r="P58" s="212">
        <v>1111</v>
      </c>
      <c r="Q58" s="212">
        <v>862</v>
      </c>
      <c r="R58" s="212">
        <v>421</v>
      </c>
      <c r="S58" s="212">
        <v>231</v>
      </c>
      <c r="T58" s="212">
        <v>168</v>
      </c>
      <c r="U58" s="212">
        <v>396</v>
      </c>
      <c r="V58" s="212">
        <v>302</v>
      </c>
      <c r="W58" s="212">
        <v>95</v>
      </c>
      <c r="X58" s="212">
        <v>50</v>
      </c>
      <c r="Y58" s="212">
        <v>22</v>
      </c>
      <c r="Z58" s="212">
        <v>34</v>
      </c>
      <c r="AA58" s="212">
        <v>19</v>
      </c>
      <c r="AB58" s="212">
        <f t="shared" si="2"/>
        <v>14307</v>
      </c>
      <c r="AC58" s="220"/>
      <c r="AD58" s="212">
        <v>606</v>
      </c>
      <c r="AE58" s="212">
        <v>102</v>
      </c>
      <c r="AF58" s="212">
        <v>60</v>
      </c>
      <c r="AG58" s="212">
        <v>26</v>
      </c>
      <c r="AH58" s="212">
        <v>37</v>
      </c>
      <c r="AI58" s="212">
        <v>94</v>
      </c>
      <c r="AJ58" s="212">
        <v>95</v>
      </c>
      <c r="AK58" s="212">
        <v>60</v>
      </c>
      <c r="AL58" s="212">
        <v>53</v>
      </c>
      <c r="AM58" s="212">
        <v>48</v>
      </c>
      <c r="AN58" s="212">
        <v>121</v>
      </c>
      <c r="AO58" s="212">
        <v>77</v>
      </c>
      <c r="AP58" s="212">
        <v>31</v>
      </c>
      <c r="AQ58" s="212">
        <v>19</v>
      </c>
      <c r="AR58" s="212">
        <v>7</v>
      </c>
      <c r="AS58" s="212">
        <v>15</v>
      </c>
      <c r="AT58" s="212">
        <v>13</v>
      </c>
      <c r="AU58" s="212">
        <f t="shared" si="3"/>
        <v>1464</v>
      </c>
      <c r="AV58" s="212"/>
      <c r="AW58" s="212">
        <v>138</v>
      </c>
      <c r="AX58" s="212">
        <v>9</v>
      </c>
      <c r="AY58" s="212">
        <v>13</v>
      </c>
      <c r="AZ58" s="212">
        <v>5</v>
      </c>
      <c r="BA58" s="212">
        <v>17</v>
      </c>
      <c r="BB58" s="212">
        <v>37</v>
      </c>
      <c r="BC58" s="212">
        <v>40</v>
      </c>
      <c r="BD58" s="212">
        <v>23</v>
      </c>
      <c r="BE58" s="212">
        <v>13</v>
      </c>
      <c r="BF58" s="212">
        <v>9</v>
      </c>
      <c r="BG58" s="212">
        <v>21</v>
      </c>
      <c r="BH58" s="212">
        <v>11</v>
      </c>
      <c r="BI58" s="212">
        <v>2</v>
      </c>
      <c r="BJ58" s="212">
        <v>2</v>
      </c>
      <c r="BK58" s="212">
        <v>1</v>
      </c>
      <c r="BL58" s="212">
        <v>0</v>
      </c>
      <c r="BM58" s="212">
        <v>0</v>
      </c>
      <c r="BN58" s="212">
        <f t="shared" si="4"/>
        <v>341</v>
      </c>
      <c r="BO58" s="212"/>
      <c r="BP58" s="212">
        <v>316</v>
      </c>
      <c r="BQ58" s="49">
        <v>67</v>
      </c>
      <c r="BR58" s="49">
        <v>38</v>
      </c>
      <c r="BS58" s="49">
        <v>20</v>
      </c>
      <c r="BT58" s="49">
        <v>21</v>
      </c>
      <c r="BU58" s="49">
        <v>39</v>
      </c>
      <c r="BV58" s="49">
        <v>49</v>
      </c>
      <c r="BW58" s="49">
        <v>41</v>
      </c>
      <c r="BX58" s="49">
        <v>24</v>
      </c>
      <c r="BY58" s="49">
        <v>19</v>
      </c>
      <c r="BZ58" s="49">
        <v>56</v>
      </c>
      <c r="CA58" s="49">
        <v>62</v>
      </c>
      <c r="CB58" s="49">
        <v>23</v>
      </c>
      <c r="CC58" s="49">
        <v>13</v>
      </c>
      <c r="CD58" s="49">
        <v>10</v>
      </c>
      <c r="CE58" s="49">
        <v>15</v>
      </c>
      <c r="CF58" s="49">
        <v>4</v>
      </c>
      <c r="CG58" s="212">
        <f t="shared" si="5"/>
        <v>817</v>
      </c>
      <c r="CH58" s="49"/>
      <c r="CI58" s="49">
        <v>749</v>
      </c>
      <c r="CJ58" s="49">
        <v>60</v>
      </c>
      <c r="CK58" s="49">
        <v>69</v>
      </c>
      <c r="CL58" s="49">
        <v>33</v>
      </c>
      <c r="CM58" s="49">
        <v>31</v>
      </c>
      <c r="CN58" s="49">
        <v>123</v>
      </c>
      <c r="CO58" s="49">
        <v>121</v>
      </c>
      <c r="CP58" s="49">
        <v>63</v>
      </c>
      <c r="CQ58" s="49">
        <v>27</v>
      </c>
      <c r="CR58" s="49">
        <v>27</v>
      </c>
      <c r="CS58" s="49">
        <v>45</v>
      </c>
      <c r="CT58" s="49">
        <v>26</v>
      </c>
      <c r="CU58" s="49">
        <v>6</v>
      </c>
      <c r="CV58" s="49">
        <v>0</v>
      </c>
      <c r="CW58" s="49">
        <v>0</v>
      </c>
      <c r="CX58" s="49">
        <v>0</v>
      </c>
      <c r="CY58" s="49">
        <v>0</v>
      </c>
      <c r="CZ58" s="49">
        <f t="shared" si="6"/>
        <v>1380</v>
      </c>
      <c r="DA58" s="49"/>
      <c r="DB58" s="212">
        <v>6265</v>
      </c>
      <c r="DC58" s="212">
        <v>751</v>
      </c>
      <c r="DD58" s="212">
        <v>517</v>
      </c>
      <c r="DE58" s="212">
        <v>259</v>
      </c>
      <c r="DF58" s="212">
        <v>387</v>
      </c>
      <c r="DG58" s="212">
        <v>818</v>
      </c>
      <c r="DH58" s="212">
        <v>557</v>
      </c>
      <c r="DI58" s="212">
        <v>234</v>
      </c>
      <c r="DJ58" s="212">
        <v>114</v>
      </c>
      <c r="DK58" s="212">
        <v>65</v>
      </c>
      <c r="DL58" s="212">
        <v>153</v>
      </c>
      <c r="DM58" s="212">
        <v>126</v>
      </c>
      <c r="DN58" s="212">
        <v>33</v>
      </c>
      <c r="DO58" s="212">
        <v>16</v>
      </c>
      <c r="DP58" s="212">
        <v>4</v>
      </c>
      <c r="DQ58" s="212">
        <v>4</v>
      </c>
      <c r="DR58" s="212">
        <v>2</v>
      </c>
      <c r="DS58" s="212">
        <f t="shared" si="7"/>
        <v>10305</v>
      </c>
      <c r="DT58" s="49"/>
      <c r="DU58" s="212">
        <v>6272</v>
      </c>
      <c r="DV58" s="212">
        <v>753</v>
      </c>
      <c r="DW58" s="212">
        <v>520</v>
      </c>
      <c r="DX58" s="212">
        <v>261</v>
      </c>
      <c r="DY58" s="212">
        <v>392</v>
      </c>
      <c r="DZ58" s="212">
        <v>850</v>
      </c>
      <c r="EA58" s="212">
        <v>633</v>
      </c>
      <c r="EB58" s="212">
        <v>259</v>
      </c>
      <c r="EC58" s="212">
        <v>135</v>
      </c>
      <c r="ED58" s="212">
        <v>82</v>
      </c>
      <c r="EE58" s="212">
        <v>209</v>
      </c>
      <c r="EF58" s="212">
        <v>187</v>
      </c>
      <c r="EG58" s="212">
        <v>54</v>
      </c>
      <c r="EH58" s="212">
        <v>25</v>
      </c>
      <c r="EI58" s="212">
        <v>5</v>
      </c>
      <c r="EJ58" s="212">
        <v>8</v>
      </c>
      <c r="EK58" s="212">
        <v>2</v>
      </c>
      <c r="EL58" s="212">
        <v>10647</v>
      </c>
      <c r="EM58" s="49"/>
      <c r="EN58" s="212">
        <f t="shared" si="8"/>
        <v>7</v>
      </c>
      <c r="EO58" s="212">
        <f t="shared" si="9"/>
        <v>2</v>
      </c>
      <c r="EP58" s="212">
        <f t="shared" si="10"/>
        <v>3</v>
      </c>
      <c r="EQ58" s="212">
        <f t="shared" si="11"/>
        <v>2</v>
      </c>
      <c r="ER58" s="212">
        <f t="shared" si="12"/>
        <v>5</v>
      </c>
      <c r="ES58" s="212">
        <f t="shared" si="13"/>
        <v>32</v>
      </c>
      <c r="ET58" s="212">
        <f t="shared" si="14"/>
        <v>76</v>
      </c>
      <c r="EU58" s="212">
        <f t="shared" si="15"/>
        <v>25</v>
      </c>
      <c r="EV58" s="212">
        <f t="shared" si="16"/>
        <v>21</v>
      </c>
      <c r="EW58" s="212">
        <f t="shared" si="17"/>
        <v>17</v>
      </c>
      <c r="EX58" s="212">
        <f t="shared" si="18"/>
        <v>56</v>
      </c>
      <c r="EY58" s="212">
        <f t="shared" si="19"/>
        <v>61</v>
      </c>
      <c r="EZ58" s="212">
        <f t="shared" si="20"/>
        <v>21</v>
      </c>
      <c r="FA58" s="212">
        <f t="shared" si="21"/>
        <v>9</v>
      </c>
      <c r="FB58" s="212">
        <f t="shared" si="22"/>
        <v>1</v>
      </c>
      <c r="FC58" s="212">
        <f t="shared" si="23"/>
        <v>4</v>
      </c>
      <c r="FD58" s="212">
        <f t="shared" si="24"/>
        <v>0</v>
      </c>
      <c r="FE58" s="363">
        <f t="shared" si="25"/>
        <v>342</v>
      </c>
      <c r="FF58" s="363"/>
      <c r="FG58" s="212">
        <v>7491</v>
      </c>
      <c r="FH58" s="212">
        <v>47</v>
      </c>
      <c r="FL58" s="171"/>
      <c r="FM58" s="171"/>
    </row>
    <row r="59" spans="1:169" ht="15" customHeight="1">
      <c r="A59" s="162">
        <v>50</v>
      </c>
      <c r="B59" s="162">
        <v>47</v>
      </c>
      <c r="C59" s="183">
        <v>9</v>
      </c>
      <c r="D59" s="183" t="s">
        <v>501</v>
      </c>
      <c r="E59" s="220">
        <v>8332</v>
      </c>
      <c r="F59" s="220">
        <v>3217</v>
      </c>
      <c r="G59" s="221">
        <f t="shared" si="26"/>
        <v>5115</v>
      </c>
      <c r="H59" s="212">
        <v>7845</v>
      </c>
      <c r="I59" s="212">
        <v>8544</v>
      </c>
      <c r="K59" s="212">
        <v>1175</v>
      </c>
      <c r="L59" s="212">
        <v>789</v>
      </c>
      <c r="M59" s="212">
        <v>656</v>
      </c>
      <c r="N59" s="212">
        <v>389</v>
      </c>
      <c r="O59" s="212">
        <v>378</v>
      </c>
      <c r="P59" s="212">
        <v>1067</v>
      </c>
      <c r="Q59" s="212">
        <v>1056</v>
      </c>
      <c r="R59" s="212">
        <v>539</v>
      </c>
      <c r="S59" s="212">
        <v>357</v>
      </c>
      <c r="T59" s="212">
        <v>256</v>
      </c>
      <c r="U59" s="212">
        <v>625</v>
      </c>
      <c r="V59" s="212">
        <v>350</v>
      </c>
      <c r="W59" s="212">
        <v>108</v>
      </c>
      <c r="X59" s="212">
        <v>35</v>
      </c>
      <c r="Y59" s="212">
        <v>22</v>
      </c>
      <c r="Z59" s="212">
        <v>33</v>
      </c>
      <c r="AA59" s="212">
        <v>10</v>
      </c>
      <c r="AB59" s="212">
        <f t="shared" si="2"/>
        <v>7845</v>
      </c>
      <c r="AC59" s="220"/>
      <c r="AD59" s="212">
        <v>124</v>
      </c>
      <c r="AE59" s="212">
        <v>70</v>
      </c>
      <c r="AF59" s="212">
        <v>75</v>
      </c>
      <c r="AG59" s="212">
        <v>47</v>
      </c>
      <c r="AH59" s="212">
        <v>42</v>
      </c>
      <c r="AI59" s="212">
        <v>160</v>
      </c>
      <c r="AJ59" s="212">
        <v>229</v>
      </c>
      <c r="AK59" s="212">
        <v>158</v>
      </c>
      <c r="AL59" s="212">
        <v>130</v>
      </c>
      <c r="AM59" s="212">
        <v>100</v>
      </c>
      <c r="AN59" s="212">
        <v>285</v>
      </c>
      <c r="AO59" s="212">
        <v>171</v>
      </c>
      <c r="AP59" s="212">
        <v>57</v>
      </c>
      <c r="AQ59" s="212">
        <v>27</v>
      </c>
      <c r="AR59" s="212">
        <v>12</v>
      </c>
      <c r="AS59" s="212">
        <v>28</v>
      </c>
      <c r="AT59" s="212">
        <v>10</v>
      </c>
      <c r="AU59" s="212">
        <f t="shared" si="3"/>
        <v>1725</v>
      </c>
      <c r="AV59" s="212"/>
      <c r="AW59" s="212">
        <v>14</v>
      </c>
      <c r="AX59" s="212">
        <v>2</v>
      </c>
      <c r="AY59" s="212">
        <v>3</v>
      </c>
      <c r="AZ59" s="212">
        <v>1</v>
      </c>
      <c r="BA59" s="212">
        <v>2</v>
      </c>
      <c r="BB59" s="212">
        <v>8</v>
      </c>
      <c r="BC59" s="212">
        <v>12</v>
      </c>
      <c r="BD59" s="212">
        <v>2</v>
      </c>
      <c r="BE59" s="212">
        <v>2</v>
      </c>
      <c r="BF59" s="212">
        <v>1</v>
      </c>
      <c r="BG59" s="212">
        <v>1</v>
      </c>
      <c r="BH59" s="212">
        <v>0</v>
      </c>
      <c r="BI59" s="212">
        <v>0</v>
      </c>
      <c r="BJ59" s="212">
        <v>0</v>
      </c>
      <c r="BK59" s="212">
        <v>0</v>
      </c>
      <c r="BL59" s="212">
        <v>0</v>
      </c>
      <c r="BM59" s="212">
        <v>0</v>
      </c>
      <c r="BN59" s="212">
        <f t="shared" si="4"/>
        <v>48</v>
      </c>
      <c r="BO59" s="212"/>
      <c r="BP59" s="212">
        <v>23</v>
      </c>
      <c r="BQ59" s="49">
        <v>19</v>
      </c>
      <c r="BR59" s="49">
        <v>4</v>
      </c>
      <c r="BS59" s="49">
        <v>5</v>
      </c>
      <c r="BT59" s="49">
        <v>8</v>
      </c>
      <c r="BU59" s="49">
        <v>31</v>
      </c>
      <c r="BV59" s="49">
        <v>50</v>
      </c>
      <c r="BW59" s="49">
        <v>38</v>
      </c>
      <c r="BX59" s="49">
        <v>32</v>
      </c>
      <c r="BY59" s="49">
        <v>19</v>
      </c>
      <c r="BZ59" s="49">
        <v>68</v>
      </c>
      <c r="CA59" s="49">
        <v>92</v>
      </c>
      <c r="CB59" s="49">
        <v>30</v>
      </c>
      <c r="CC59" s="49">
        <v>7</v>
      </c>
      <c r="CD59" s="49">
        <v>10</v>
      </c>
      <c r="CE59" s="49">
        <v>5</v>
      </c>
      <c r="CF59" s="49">
        <v>0</v>
      </c>
      <c r="CG59" s="212">
        <f t="shared" si="5"/>
        <v>441</v>
      </c>
      <c r="CH59" s="49"/>
      <c r="CI59" s="49">
        <v>488</v>
      </c>
      <c r="CJ59" s="49">
        <v>348</v>
      </c>
      <c r="CK59" s="49">
        <v>303</v>
      </c>
      <c r="CL59" s="49">
        <v>168</v>
      </c>
      <c r="CM59" s="49">
        <v>166</v>
      </c>
      <c r="CN59" s="49">
        <v>379</v>
      </c>
      <c r="CO59" s="49">
        <v>382</v>
      </c>
      <c r="CP59" s="49">
        <v>162</v>
      </c>
      <c r="CQ59" s="49">
        <v>78</v>
      </c>
      <c r="CR59" s="49">
        <v>48</v>
      </c>
      <c r="CS59" s="49">
        <v>93</v>
      </c>
      <c r="CT59" s="49">
        <v>29</v>
      </c>
      <c r="CU59" s="49">
        <v>5</v>
      </c>
      <c r="CV59" s="49">
        <v>0</v>
      </c>
      <c r="CW59" s="49">
        <v>0</v>
      </c>
      <c r="CX59" s="49">
        <v>0</v>
      </c>
      <c r="CY59" s="49">
        <v>0</v>
      </c>
      <c r="CZ59" s="49">
        <f t="shared" si="6"/>
        <v>2649</v>
      </c>
      <c r="DA59" s="49"/>
      <c r="DB59" s="212">
        <v>526</v>
      </c>
      <c r="DC59" s="212">
        <v>350</v>
      </c>
      <c r="DD59" s="212">
        <v>271</v>
      </c>
      <c r="DE59" s="212">
        <v>168</v>
      </c>
      <c r="DF59" s="212">
        <v>160</v>
      </c>
      <c r="DG59" s="212">
        <v>489</v>
      </c>
      <c r="DH59" s="212">
        <v>383</v>
      </c>
      <c r="DI59" s="212">
        <v>179</v>
      </c>
      <c r="DJ59" s="212">
        <v>115</v>
      </c>
      <c r="DK59" s="212">
        <v>88</v>
      </c>
      <c r="DL59" s="212">
        <v>178</v>
      </c>
      <c r="DM59" s="212">
        <v>58</v>
      </c>
      <c r="DN59" s="212">
        <v>16</v>
      </c>
      <c r="DO59" s="212">
        <v>1</v>
      </c>
      <c r="DP59" s="212">
        <v>0</v>
      </c>
      <c r="DQ59" s="212">
        <v>0</v>
      </c>
      <c r="DR59" s="212">
        <v>0</v>
      </c>
      <c r="DS59" s="212">
        <f t="shared" si="7"/>
        <v>2982</v>
      </c>
      <c r="DT59" s="49"/>
      <c r="DU59" s="212">
        <v>527</v>
      </c>
      <c r="DV59" s="212">
        <v>351</v>
      </c>
      <c r="DW59" s="212">
        <v>281</v>
      </c>
      <c r="DX59" s="212">
        <v>176</v>
      </c>
      <c r="DY59" s="212">
        <v>173</v>
      </c>
      <c r="DZ59" s="212">
        <v>548</v>
      </c>
      <c r="EA59" s="212">
        <v>497</v>
      </c>
      <c r="EB59" s="212">
        <v>270</v>
      </c>
      <c r="EC59" s="212">
        <v>197</v>
      </c>
      <c r="ED59" s="212">
        <v>147</v>
      </c>
      <c r="EE59" s="212">
        <v>325</v>
      </c>
      <c r="EF59" s="212">
        <v>145</v>
      </c>
      <c r="EG59" s="212">
        <v>36</v>
      </c>
      <c r="EH59" s="212">
        <v>5</v>
      </c>
      <c r="EI59" s="212">
        <v>2</v>
      </c>
      <c r="EJ59" s="212">
        <v>1</v>
      </c>
      <c r="EK59" s="212"/>
      <c r="EL59" s="212">
        <v>3681</v>
      </c>
      <c r="EM59" s="49"/>
      <c r="EN59" s="212">
        <f t="shared" si="8"/>
        <v>1</v>
      </c>
      <c r="EO59" s="212">
        <f t="shared" si="9"/>
        <v>1</v>
      </c>
      <c r="EP59" s="212">
        <f t="shared" si="10"/>
        <v>10</v>
      </c>
      <c r="EQ59" s="212">
        <f t="shared" si="11"/>
        <v>8</v>
      </c>
      <c r="ER59" s="212">
        <f t="shared" si="12"/>
        <v>13</v>
      </c>
      <c r="ES59" s="212">
        <f t="shared" si="13"/>
        <v>59</v>
      </c>
      <c r="ET59" s="212">
        <f t="shared" si="14"/>
        <v>114</v>
      </c>
      <c r="EU59" s="212">
        <f t="shared" si="15"/>
        <v>91</v>
      </c>
      <c r="EV59" s="212">
        <f t="shared" si="16"/>
        <v>82</v>
      </c>
      <c r="EW59" s="212">
        <f t="shared" si="17"/>
        <v>59</v>
      </c>
      <c r="EX59" s="212">
        <f t="shared" si="18"/>
        <v>147</v>
      </c>
      <c r="EY59" s="212">
        <f t="shared" si="19"/>
        <v>87</v>
      </c>
      <c r="EZ59" s="212">
        <f t="shared" si="20"/>
        <v>20</v>
      </c>
      <c r="FA59" s="212">
        <f t="shared" si="21"/>
        <v>4</v>
      </c>
      <c r="FB59" s="212">
        <f t="shared" si="22"/>
        <v>2</v>
      </c>
      <c r="FC59" s="212">
        <f t="shared" si="23"/>
        <v>1</v>
      </c>
      <c r="FD59" s="212">
        <f t="shared" si="24"/>
        <v>0</v>
      </c>
      <c r="FE59" s="363">
        <f t="shared" si="25"/>
        <v>699</v>
      </c>
      <c r="FF59" s="363"/>
      <c r="FG59" s="212">
        <v>436</v>
      </c>
      <c r="FH59" s="212">
        <v>51</v>
      </c>
      <c r="FL59" s="171"/>
      <c r="FM59" s="171"/>
    </row>
    <row r="60" spans="1:169" s="151" customFormat="1" ht="15" customHeight="1">
      <c r="A60" s="643">
        <v>51</v>
      </c>
      <c r="B60" s="643">
        <v>51</v>
      </c>
      <c r="C60" s="628"/>
      <c r="D60" s="187" t="s">
        <v>1104</v>
      </c>
      <c r="E60" s="433">
        <f>SUM(E10:E59)</f>
        <v>752881</v>
      </c>
      <c r="F60" s="433">
        <f>SUM(F10:F59)</f>
        <v>52764</v>
      </c>
      <c r="G60" s="433">
        <f>SUM(G10:G59)</f>
        <v>700117</v>
      </c>
      <c r="H60" s="433">
        <v>776308</v>
      </c>
      <c r="I60" s="433">
        <f>SUM(I10:I59)</f>
        <v>846902</v>
      </c>
      <c r="J60" s="214"/>
      <c r="K60" s="363">
        <v>394929</v>
      </c>
      <c r="L60" s="363">
        <v>106197</v>
      </c>
      <c r="M60" s="363">
        <v>59042</v>
      </c>
      <c r="N60" s="363">
        <v>45185</v>
      </c>
      <c r="O60" s="363">
        <v>32011</v>
      </c>
      <c r="P60" s="363">
        <v>52658</v>
      </c>
      <c r="Q60" s="363">
        <v>30356</v>
      </c>
      <c r="R60" s="363">
        <v>14276</v>
      </c>
      <c r="S60" s="363">
        <v>8558</v>
      </c>
      <c r="T60" s="363">
        <v>6005</v>
      </c>
      <c r="U60" s="363">
        <v>13584</v>
      </c>
      <c r="V60" s="363">
        <v>7574</v>
      </c>
      <c r="W60" s="363">
        <v>2377</v>
      </c>
      <c r="X60" s="363">
        <v>1133</v>
      </c>
      <c r="Y60" s="363">
        <v>671</v>
      </c>
      <c r="Z60" s="363">
        <v>1067</v>
      </c>
      <c r="AA60" s="363">
        <v>685</v>
      </c>
      <c r="AB60" s="363">
        <f>SUM(AB10:AB59)</f>
        <v>776308</v>
      </c>
      <c r="AC60" s="433"/>
      <c r="AD60" s="363">
        <f t="shared" ref="AD60:AU60" si="27">SUM(AD10:AD59)</f>
        <v>22570</v>
      </c>
      <c r="AE60" s="363">
        <f t="shared" si="27"/>
        <v>10582</v>
      </c>
      <c r="AF60" s="363">
        <f t="shared" si="27"/>
        <v>7000</v>
      </c>
      <c r="AG60" s="363">
        <f t="shared" si="27"/>
        <v>5093</v>
      </c>
      <c r="AH60" s="363">
        <f t="shared" si="27"/>
        <v>3749</v>
      </c>
      <c r="AI60" s="363">
        <f t="shared" si="27"/>
        <v>11833</v>
      </c>
      <c r="AJ60" s="363">
        <f t="shared" si="27"/>
        <v>12230</v>
      </c>
      <c r="AK60" s="363">
        <f t="shared" si="27"/>
        <v>7401</v>
      </c>
      <c r="AL60" s="363">
        <f t="shared" si="27"/>
        <v>4974</v>
      </c>
      <c r="AM60" s="363">
        <f t="shared" si="27"/>
        <v>3610</v>
      </c>
      <c r="AN60" s="363">
        <f t="shared" si="27"/>
        <v>8768</v>
      </c>
      <c r="AO60" s="363">
        <f t="shared" si="27"/>
        <v>5092</v>
      </c>
      <c r="AP60" s="363">
        <f t="shared" si="27"/>
        <v>1648</v>
      </c>
      <c r="AQ60" s="363">
        <f t="shared" si="27"/>
        <v>800</v>
      </c>
      <c r="AR60" s="363">
        <f t="shared" si="27"/>
        <v>475</v>
      </c>
      <c r="AS60" s="363">
        <f t="shared" si="27"/>
        <v>792</v>
      </c>
      <c r="AT60" s="363">
        <f t="shared" si="27"/>
        <v>527</v>
      </c>
      <c r="AU60" s="363">
        <f t="shared" si="27"/>
        <v>107144</v>
      </c>
      <c r="AV60" s="363"/>
      <c r="AW60" s="363">
        <f t="shared" ref="AW60:BN60" si="28">SUM(AW10:AW59)</f>
        <v>5383</v>
      </c>
      <c r="AX60" s="363">
        <f t="shared" si="28"/>
        <v>1493</v>
      </c>
      <c r="AY60" s="363">
        <f t="shared" si="28"/>
        <v>777</v>
      </c>
      <c r="AZ60" s="363">
        <f t="shared" si="28"/>
        <v>585</v>
      </c>
      <c r="BA60" s="363">
        <f t="shared" si="28"/>
        <v>305</v>
      </c>
      <c r="BB60" s="363">
        <f t="shared" si="28"/>
        <v>671</v>
      </c>
      <c r="BC60" s="363">
        <f t="shared" si="28"/>
        <v>341</v>
      </c>
      <c r="BD60" s="363">
        <f t="shared" si="28"/>
        <v>110</v>
      </c>
      <c r="BE60" s="363">
        <f t="shared" si="28"/>
        <v>50</v>
      </c>
      <c r="BF60" s="363">
        <f t="shared" si="28"/>
        <v>31</v>
      </c>
      <c r="BG60" s="363">
        <f t="shared" si="28"/>
        <v>57</v>
      </c>
      <c r="BH60" s="363">
        <f t="shared" si="28"/>
        <v>20</v>
      </c>
      <c r="BI60" s="363">
        <f t="shared" si="28"/>
        <v>2</v>
      </c>
      <c r="BJ60" s="363">
        <f t="shared" si="28"/>
        <v>3</v>
      </c>
      <c r="BK60" s="363">
        <f t="shared" si="28"/>
        <v>1</v>
      </c>
      <c r="BL60" s="363">
        <f t="shared" si="28"/>
        <v>0</v>
      </c>
      <c r="BM60" s="363">
        <f t="shared" si="28"/>
        <v>0</v>
      </c>
      <c r="BN60" s="363">
        <f t="shared" si="28"/>
        <v>9829</v>
      </c>
      <c r="BO60" s="363"/>
      <c r="BP60" s="363">
        <f t="shared" ref="BP60:CG60" si="29">SUM(BP10:BP59)</f>
        <v>5789</v>
      </c>
      <c r="BQ60" s="363">
        <f t="shared" si="29"/>
        <v>1804</v>
      </c>
      <c r="BR60" s="363">
        <f t="shared" si="29"/>
        <v>1155</v>
      </c>
      <c r="BS60" s="363">
        <f t="shared" si="29"/>
        <v>806</v>
      </c>
      <c r="BT60" s="363">
        <f t="shared" si="29"/>
        <v>674</v>
      </c>
      <c r="BU60" s="363">
        <f t="shared" si="29"/>
        <v>2162</v>
      </c>
      <c r="BV60" s="363">
        <f t="shared" si="29"/>
        <v>2372</v>
      </c>
      <c r="BW60" s="363">
        <f t="shared" si="29"/>
        <v>1509</v>
      </c>
      <c r="BX60" s="363">
        <f t="shared" si="29"/>
        <v>1054</v>
      </c>
      <c r="BY60" s="363">
        <f t="shared" si="29"/>
        <v>821</v>
      </c>
      <c r="BZ60" s="363">
        <f t="shared" si="29"/>
        <v>2067</v>
      </c>
      <c r="CA60" s="363">
        <f t="shared" si="29"/>
        <v>1410</v>
      </c>
      <c r="CB60" s="363">
        <f t="shared" si="29"/>
        <v>481</v>
      </c>
      <c r="CC60" s="363">
        <f t="shared" si="29"/>
        <v>246</v>
      </c>
      <c r="CD60" s="363">
        <f t="shared" si="29"/>
        <v>154</v>
      </c>
      <c r="CE60" s="363">
        <f t="shared" si="29"/>
        <v>232</v>
      </c>
      <c r="CF60" s="363">
        <f t="shared" si="29"/>
        <v>145</v>
      </c>
      <c r="CG60" s="363">
        <f t="shared" si="29"/>
        <v>22881</v>
      </c>
      <c r="CH60" s="160"/>
      <c r="CI60" s="363">
        <f t="shared" ref="CI60:CZ60" si="30">SUM(CI10:CI59)</f>
        <v>46920</v>
      </c>
      <c r="CJ60" s="363">
        <f t="shared" si="30"/>
        <v>12893</v>
      </c>
      <c r="CK60" s="363">
        <f t="shared" si="30"/>
        <v>6226</v>
      </c>
      <c r="CL60" s="363">
        <f t="shared" si="30"/>
        <v>3673</v>
      </c>
      <c r="CM60" s="363">
        <f t="shared" si="30"/>
        <v>2454</v>
      </c>
      <c r="CN60" s="363">
        <f t="shared" si="30"/>
        <v>5342</v>
      </c>
      <c r="CO60" s="363">
        <f t="shared" si="30"/>
        <v>3604</v>
      </c>
      <c r="CP60" s="363">
        <f t="shared" si="30"/>
        <v>1451</v>
      </c>
      <c r="CQ60" s="363">
        <f t="shared" si="30"/>
        <v>665</v>
      </c>
      <c r="CR60" s="363">
        <f t="shared" si="30"/>
        <v>456</v>
      </c>
      <c r="CS60" s="363">
        <f t="shared" si="30"/>
        <v>788</v>
      </c>
      <c r="CT60" s="363">
        <f t="shared" si="30"/>
        <v>296</v>
      </c>
      <c r="CU60" s="363">
        <f t="shared" si="30"/>
        <v>68</v>
      </c>
      <c r="CV60" s="363">
        <f t="shared" si="30"/>
        <v>19</v>
      </c>
      <c r="CW60" s="363">
        <f t="shared" si="30"/>
        <v>10</v>
      </c>
      <c r="CX60" s="363">
        <f t="shared" si="30"/>
        <v>7</v>
      </c>
      <c r="CY60" s="363">
        <f t="shared" si="30"/>
        <v>3</v>
      </c>
      <c r="CZ60" s="363">
        <f t="shared" si="30"/>
        <v>84875</v>
      </c>
      <c r="DA60" s="160"/>
      <c r="DB60" s="363">
        <f t="shared" ref="DB60:DS60" si="31">SUM(DB10:DB59)</f>
        <v>314267</v>
      </c>
      <c r="DC60" s="363">
        <f t="shared" si="31"/>
        <v>79425</v>
      </c>
      <c r="DD60" s="363">
        <f t="shared" si="31"/>
        <v>43884</v>
      </c>
      <c r="DE60" s="363">
        <f t="shared" si="31"/>
        <v>35028</v>
      </c>
      <c r="DF60" s="363">
        <f t="shared" si="31"/>
        <v>24829</v>
      </c>
      <c r="DG60" s="363">
        <f t="shared" si="31"/>
        <v>32650</v>
      </c>
      <c r="DH60" s="363">
        <f t="shared" si="31"/>
        <v>11809</v>
      </c>
      <c r="DI60" s="363">
        <f t="shared" si="31"/>
        <v>3805</v>
      </c>
      <c r="DJ60" s="363">
        <f t="shared" si="31"/>
        <v>1815</v>
      </c>
      <c r="DK60" s="363">
        <f t="shared" si="31"/>
        <v>1087</v>
      </c>
      <c r="DL60" s="363">
        <f t="shared" si="31"/>
        <v>1904</v>
      </c>
      <c r="DM60" s="363">
        <f t="shared" si="31"/>
        <v>756</v>
      </c>
      <c r="DN60" s="363">
        <f t="shared" si="31"/>
        <v>178</v>
      </c>
      <c r="DO60" s="363">
        <f t="shared" si="31"/>
        <v>65</v>
      </c>
      <c r="DP60" s="363">
        <f t="shared" si="31"/>
        <v>31</v>
      </c>
      <c r="DQ60" s="363">
        <f t="shared" si="31"/>
        <v>36</v>
      </c>
      <c r="DR60" s="363">
        <f t="shared" si="31"/>
        <v>10</v>
      </c>
      <c r="DS60" s="363">
        <f t="shared" si="31"/>
        <v>551579</v>
      </c>
      <c r="DT60" s="160"/>
      <c r="DU60" s="363">
        <v>322897</v>
      </c>
      <c r="DV60" s="363">
        <v>87495</v>
      </c>
      <c r="DW60" s="363">
        <v>50520</v>
      </c>
      <c r="DX60" s="363">
        <v>40486</v>
      </c>
      <c r="DY60" s="363">
        <v>29231</v>
      </c>
      <c r="DZ60" s="363">
        <v>46079</v>
      </c>
      <c r="EA60" s="363">
        <v>22853</v>
      </c>
      <c r="EB60" s="363">
        <v>8165</v>
      </c>
      <c r="EC60" s="363">
        <v>4187</v>
      </c>
      <c r="ED60" s="363">
        <v>2646</v>
      </c>
      <c r="EE60" s="363">
        <v>4809</v>
      </c>
      <c r="EF60" s="363">
        <v>2003</v>
      </c>
      <c r="EG60" s="363">
        <v>483</v>
      </c>
      <c r="EH60" s="363">
        <v>147</v>
      </c>
      <c r="EI60" s="363">
        <v>65</v>
      </c>
      <c r="EJ60" s="363">
        <v>75</v>
      </c>
      <c r="EK60" s="363">
        <v>32</v>
      </c>
      <c r="EL60" s="363">
        <v>622173</v>
      </c>
      <c r="EM60" s="160"/>
      <c r="EN60" s="363">
        <f t="shared" si="8"/>
        <v>8630</v>
      </c>
      <c r="EO60" s="363">
        <f t="shared" si="9"/>
        <v>8070</v>
      </c>
      <c r="EP60" s="363">
        <f t="shared" si="10"/>
        <v>6636</v>
      </c>
      <c r="EQ60" s="363">
        <f t="shared" si="11"/>
        <v>5458</v>
      </c>
      <c r="ER60" s="363">
        <f t="shared" si="12"/>
        <v>4402</v>
      </c>
      <c r="ES60" s="363">
        <f t="shared" si="13"/>
        <v>13429</v>
      </c>
      <c r="ET60" s="363">
        <f t="shared" si="14"/>
        <v>11044</v>
      </c>
      <c r="EU60" s="363">
        <f t="shared" si="15"/>
        <v>4360</v>
      </c>
      <c r="EV60" s="363">
        <f t="shared" si="16"/>
        <v>2372</v>
      </c>
      <c r="EW60" s="363">
        <f t="shared" si="17"/>
        <v>1559</v>
      </c>
      <c r="EX60" s="363">
        <f t="shared" si="18"/>
        <v>2905</v>
      </c>
      <c r="EY60" s="363">
        <f t="shared" si="19"/>
        <v>1247</v>
      </c>
      <c r="EZ60" s="363">
        <f t="shared" si="20"/>
        <v>305</v>
      </c>
      <c r="FA60" s="363">
        <f t="shared" si="21"/>
        <v>82</v>
      </c>
      <c r="FB60" s="363">
        <f t="shared" si="22"/>
        <v>34</v>
      </c>
      <c r="FC60" s="363">
        <f t="shared" si="23"/>
        <v>39</v>
      </c>
      <c r="FD60" s="363">
        <f t="shared" si="24"/>
        <v>22</v>
      </c>
      <c r="FE60" s="363">
        <f t="shared" si="25"/>
        <v>70594</v>
      </c>
      <c r="FF60" s="363"/>
      <c r="FG60" s="363">
        <f>SUM(FG10:FG59)</f>
        <v>36735</v>
      </c>
      <c r="FH60" s="160">
        <f>SUM(FH10:FH59)</f>
        <v>868</v>
      </c>
      <c r="FJ60" s="214">
        <f>FG60+FH60</f>
        <v>37603</v>
      </c>
      <c r="FL60" s="109"/>
      <c r="FM60" s="109"/>
    </row>
    <row r="61" spans="1:169" ht="15" customHeight="1">
      <c r="AA61" s="281" t="s">
        <v>1396</v>
      </c>
      <c r="AB61" s="210">
        <f>AU60+BN60+CG60+CZ60+DS60+FJ60</f>
        <v>813911</v>
      </c>
      <c r="AC61" s="213"/>
      <c r="FL61" s="171"/>
      <c r="FM61" s="171"/>
    </row>
    <row r="62" spans="1:169" ht="15" customHeight="1">
      <c r="G62" s="217"/>
      <c r="AC62" s="213"/>
    </row>
    <row r="63" spans="1:169" ht="15" customHeight="1" thickBot="1">
      <c r="G63" s="217"/>
      <c r="AC63" s="213"/>
    </row>
    <row r="64" spans="1:169" ht="15" customHeight="1" thickBot="1">
      <c r="A64" s="178"/>
      <c r="B64" s="178"/>
      <c r="C64" s="188"/>
      <c r="D64" s="188"/>
      <c r="E64" s="222" t="s">
        <v>354</v>
      </c>
      <c r="F64" s="223"/>
      <c r="G64" s="224"/>
      <c r="H64" s="223"/>
      <c r="I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56"/>
      <c r="AC64" s="254"/>
      <c r="AD64" s="258" t="s">
        <v>1059</v>
      </c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P64" s="223" t="s">
        <v>1059</v>
      </c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B64" s="439" t="s">
        <v>1059</v>
      </c>
      <c r="DC64" s="223"/>
      <c r="DD64" s="223"/>
      <c r="DE64" s="223"/>
      <c r="DF64" s="223"/>
      <c r="DG64" s="223"/>
      <c r="DH64" s="223"/>
      <c r="DI64" s="223"/>
      <c r="DJ64" s="223"/>
      <c r="DK64" s="223"/>
      <c r="DL64" s="223"/>
      <c r="DM64" s="223"/>
      <c r="DN64" s="223"/>
      <c r="DO64" s="223"/>
      <c r="DP64" s="223"/>
      <c r="DQ64" s="223"/>
      <c r="DR64" s="223"/>
      <c r="DS64" s="223"/>
      <c r="DU64" s="223"/>
      <c r="DV64" s="223"/>
      <c r="DW64" s="223"/>
      <c r="DX64" s="223"/>
      <c r="DY64" s="223"/>
      <c r="DZ64" s="223"/>
      <c r="EA64" s="223"/>
      <c r="EB64" s="223"/>
      <c r="EC64" s="223"/>
      <c r="ED64" s="223"/>
      <c r="EE64" s="223"/>
      <c r="EF64" s="223"/>
      <c r="EG64" s="223"/>
      <c r="EH64" s="223"/>
      <c r="EI64" s="223"/>
      <c r="EJ64" s="223"/>
      <c r="EK64" s="223"/>
      <c r="EL64" s="438"/>
      <c r="EN64" s="258" t="s">
        <v>1059</v>
      </c>
      <c r="EO64" s="223"/>
      <c r="EP64" s="223"/>
      <c r="EQ64" s="223"/>
      <c r="ER64" s="223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132"/>
      <c r="FH64" s="252" t="s">
        <v>1060</v>
      </c>
      <c r="FJ64" s="454" t="s">
        <v>198</v>
      </c>
      <c r="FK64" s="455"/>
      <c r="FL64" s="456"/>
    </row>
    <row r="65" spans="1:168" s="30" customFormat="1" ht="15" customHeight="1" thickBot="1">
      <c r="A65" s="188"/>
      <c r="B65" s="189" t="s">
        <v>568</v>
      </c>
      <c r="C65" s="189"/>
      <c r="D65" s="188"/>
      <c r="E65" s="225" t="s">
        <v>616</v>
      </c>
      <c r="F65" s="226"/>
      <c r="G65" s="217"/>
      <c r="H65" s="210" t="s">
        <v>847</v>
      </c>
      <c r="I65" s="210"/>
      <c r="J65" s="210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0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0"/>
      <c r="BP65" s="213"/>
      <c r="CH65" s="28"/>
      <c r="DA65" s="28"/>
      <c r="DB65" s="213"/>
      <c r="DC65" s="213"/>
      <c r="DD65" s="213"/>
      <c r="DE65" s="213"/>
      <c r="DF65" s="213"/>
      <c r="DG65" s="213"/>
      <c r="DH65" s="213"/>
      <c r="DI65" s="213"/>
      <c r="DJ65" s="213"/>
      <c r="DK65" s="213"/>
      <c r="DL65" s="213"/>
      <c r="DM65" s="213"/>
      <c r="DN65" s="213"/>
      <c r="DO65" s="213"/>
      <c r="DP65" s="213"/>
      <c r="DQ65" s="213"/>
      <c r="DR65" s="213"/>
      <c r="DS65" s="213"/>
      <c r="DT65" s="28"/>
      <c r="DU65" s="213"/>
      <c r="DV65" s="213"/>
      <c r="DW65" s="213"/>
      <c r="DX65" s="213"/>
      <c r="DY65" s="213"/>
      <c r="DZ65" s="213"/>
      <c r="EA65" s="213"/>
      <c r="EB65" s="213"/>
      <c r="EC65" s="213"/>
      <c r="ED65" s="213"/>
      <c r="EE65" s="213"/>
      <c r="EF65" s="238"/>
      <c r="EG65" s="238"/>
      <c r="EH65" s="213"/>
      <c r="EI65" s="213"/>
      <c r="EJ65" s="213"/>
      <c r="EK65" s="213"/>
      <c r="EL65" s="213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 t="s">
        <v>1292</v>
      </c>
      <c r="FH65" s="28"/>
      <c r="FI65" s="28"/>
      <c r="FJ65" s="269" t="s">
        <v>586</v>
      </c>
      <c r="FK65" s="130" t="s">
        <v>199</v>
      </c>
      <c r="FL65" s="130" t="s">
        <v>361</v>
      </c>
    </row>
    <row r="66" spans="1:168" s="30" customFormat="1" ht="15" customHeight="1" thickBot="1">
      <c r="A66" s="188"/>
      <c r="B66" s="189" t="s">
        <v>740</v>
      </c>
      <c r="C66" s="189"/>
      <c r="D66" s="188"/>
      <c r="E66" s="226" t="s">
        <v>1313</v>
      </c>
      <c r="F66" s="226" t="s">
        <v>513</v>
      </c>
      <c r="G66" s="217" t="s">
        <v>1188</v>
      </c>
      <c r="H66" s="210" t="s">
        <v>215</v>
      </c>
      <c r="I66" s="210"/>
      <c r="J66" s="210"/>
      <c r="K66" s="237" t="s">
        <v>819</v>
      </c>
      <c r="L66" s="238"/>
      <c r="M66" s="238"/>
      <c r="N66" s="238"/>
      <c r="O66" s="238"/>
      <c r="P66" s="239" t="s">
        <v>819</v>
      </c>
      <c r="Q66" s="238"/>
      <c r="R66" s="238"/>
      <c r="S66" s="238"/>
      <c r="T66" s="238"/>
      <c r="U66" s="238"/>
      <c r="V66" s="238"/>
      <c r="W66" s="239" t="s">
        <v>819</v>
      </c>
      <c r="X66" s="238"/>
      <c r="Y66" s="238"/>
      <c r="Z66" s="238"/>
      <c r="AA66" s="239" t="s">
        <v>819</v>
      </c>
      <c r="AB66" s="255"/>
      <c r="AC66" s="213"/>
      <c r="AD66" s="257" t="s">
        <v>720</v>
      </c>
      <c r="AE66" s="238"/>
      <c r="AF66" s="238"/>
      <c r="AG66" s="238"/>
      <c r="AH66" s="238"/>
      <c r="AI66" s="239" t="s">
        <v>720</v>
      </c>
      <c r="AJ66" s="238"/>
      <c r="AK66" s="238"/>
      <c r="AL66" s="238"/>
      <c r="AM66" s="238"/>
      <c r="AN66" s="238"/>
      <c r="AO66" s="238"/>
      <c r="AP66" s="239" t="s">
        <v>720</v>
      </c>
      <c r="AQ66" s="238"/>
      <c r="AR66" s="238"/>
      <c r="AS66" s="238"/>
      <c r="AT66" s="239" t="s">
        <v>720</v>
      </c>
      <c r="AU66" s="240"/>
      <c r="AV66" s="210"/>
      <c r="AW66" s="237" t="s">
        <v>971</v>
      </c>
      <c r="AX66" s="238"/>
      <c r="AY66" s="238"/>
      <c r="AZ66" s="238"/>
      <c r="BA66" s="238"/>
      <c r="BB66" s="238"/>
      <c r="BC66" s="238"/>
      <c r="BD66" s="238"/>
      <c r="BE66" s="239" t="s">
        <v>971</v>
      </c>
      <c r="BF66" s="238"/>
      <c r="BG66" s="238"/>
      <c r="BH66" s="238"/>
      <c r="BI66" s="238"/>
      <c r="BJ66" s="238"/>
      <c r="BK66" s="238"/>
      <c r="BL66" s="238"/>
      <c r="BM66" s="239" t="s">
        <v>971</v>
      </c>
      <c r="BN66" s="240"/>
      <c r="BO66" s="210"/>
      <c r="BP66" s="237" t="s">
        <v>220</v>
      </c>
      <c r="BQ66" s="238"/>
      <c r="BR66" s="238"/>
      <c r="BS66" s="238"/>
      <c r="BT66" s="238"/>
      <c r="BU66" s="238"/>
      <c r="BV66" s="238"/>
      <c r="BW66" s="238"/>
      <c r="BX66" s="238"/>
      <c r="BY66" s="241"/>
      <c r="BZ66" s="238"/>
      <c r="CA66" s="239" t="s">
        <v>759</v>
      </c>
      <c r="CB66" s="238"/>
      <c r="CC66" s="238"/>
      <c r="CD66" s="238"/>
      <c r="CE66" s="238"/>
      <c r="CF66" s="238"/>
      <c r="CG66" s="240"/>
      <c r="CH66" s="28"/>
      <c r="CI66" s="237" t="s">
        <v>774</v>
      </c>
      <c r="CJ66" s="238"/>
      <c r="CK66" s="238"/>
      <c r="CL66" s="238"/>
      <c r="CM66" s="238"/>
      <c r="CN66" s="238"/>
      <c r="CO66" s="238"/>
      <c r="CP66" s="239" t="s">
        <v>565</v>
      </c>
      <c r="CQ66" s="238"/>
      <c r="CR66" s="238"/>
      <c r="CS66" s="238"/>
      <c r="CT66" s="238"/>
      <c r="CU66" s="239" t="s">
        <v>565</v>
      </c>
      <c r="CV66" s="238"/>
      <c r="CW66" s="238"/>
      <c r="CX66" s="238"/>
      <c r="CY66" s="238"/>
      <c r="CZ66" s="240"/>
      <c r="DA66" s="28"/>
      <c r="DB66" s="237" t="s">
        <v>621</v>
      </c>
      <c r="DC66" s="238"/>
      <c r="DD66" s="238"/>
      <c r="DE66" s="238"/>
      <c r="DF66" s="238"/>
      <c r="DG66" s="238"/>
      <c r="DH66" s="238"/>
      <c r="DI66" s="238"/>
      <c r="DJ66" s="238"/>
      <c r="DK66" s="238"/>
      <c r="DL66" s="238"/>
      <c r="DM66" s="239" t="s">
        <v>219</v>
      </c>
      <c r="DN66" s="238"/>
      <c r="DO66" s="238"/>
      <c r="DP66" s="238"/>
      <c r="DQ66" s="238"/>
      <c r="DR66" s="238"/>
      <c r="DS66" s="238"/>
      <c r="DT66" s="28"/>
      <c r="DU66" s="237" t="s">
        <v>706</v>
      </c>
      <c r="DV66" s="238"/>
      <c r="DW66" s="238"/>
      <c r="DX66" s="238"/>
      <c r="DY66" s="238"/>
      <c r="DZ66" s="238"/>
      <c r="EA66" s="238"/>
      <c r="EB66" s="238"/>
      <c r="EC66" s="238"/>
      <c r="ED66" s="238"/>
      <c r="EE66" s="238"/>
      <c r="EF66" s="446"/>
      <c r="EG66" s="642" t="s">
        <v>706</v>
      </c>
      <c r="EH66" s="238"/>
      <c r="EI66" s="238"/>
      <c r="EJ66" s="238"/>
      <c r="EK66" s="238"/>
      <c r="EL66" s="240"/>
      <c r="EM66" s="28"/>
      <c r="EN66" s="237" t="s">
        <v>1119</v>
      </c>
      <c r="EO66" s="238"/>
      <c r="EP66" s="238"/>
      <c r="EQ66" s="238"/>
      <c r="ER66" s="238"/>
      <c r="ES66" s="238"/>
      <c r="ET66" s="238"/>
      <c r="EU66" s="238"/>
      <c r="EV66" s="238"/>
      <c r="EW66" s="238"/>
      <c r="EX66" s="238"/>
      <c r="EY66" s="239" t="s">
        <v>1103</v>
      </c>
      <c r="EZ66" s="238"/>
      <c r="FA66" s="238"/>
      <c r="FB66" s="238"/>
      <c r="FC66" s="238"/>
      <c r="FD66" s="238"/>
      <c r="FE66" s="243"/>
      <c r="FF66" s="629"/>
      <c r="FG66" s="28" t="s">
        <v>1291</v>
      </c>
      <c r="FH66" s="629"/>
      <c r="FI66" s="28"/>
      <c r="FJ66" s="269" t="s">
        <v>585</v>
      </c>
      <c r="FK66" s="130" t="s">
        <v>77</v>
      </c>
      <c r="FL66" s="130" t="s">
        <v>861</v>
      </c>
    </row>
    <row r="67" spans="1:168" ht="15" customHeight="1">
      <c r="A67" s="178"/>
      <c r="B67" s="190" t="s">
        <v>741</v>
      </c>
      <c r="C67" s="189" t="s">
        <v>515</v>
      </c>
      <c r="D67" s="188" t="s">
        <v>518</v>
      </c>
      <c r="E67" s="227" t="s">
        <v>1314</v>
      </c>
      <c r="F67" s="227" t="s">
        <v>729</v>
      </c>
      <c r="G67" s="217" t="s">
        <v>676</v>
      </c>
      <c r="H67" s="210" t="s">
        <v>563</v>
      </c>
      <c r="K67" s="124" t="s">
        <v>903</v>
      </c>
      <c r="L67" s="124" t="s">
        <v>903</v>
      </c>
      <c r="M67" s="124" t="s">
        <v>903</v>
      </c>
      <c r="N67" s="124" t="s">
        <v>903</v>
      </c>
      <c r="O67" s="124" t="s">
        <v>903</v>
      </c>
      <c r="P67" s="124" t="s">
        <v>903</v>
      </c>
      <c r="Q67" s="124" t="s">
        <v>903</v>
      </c>
      <c r="R67" s="124" t="s">
        <v>903</v>
      </c>
      <c r="S67" s="124" t="s">
        <v>903</v>
      </c>
      <c r="T67" s="124" t="s">
        <v>903</v>
      </c>
      <c r="U67" s="124" t="s">
        <v>903</v>
      </c>
      <c r="V67" s="124" t="s">
        <v>903</v>
      </c>
      <c r="W67" s="124" t="s">
        <v>903</v>
      </c>
      <c r="X67" s="124" t="s">
        <v>903</v>
      </c>
      <c r="Y67" s="124" t="s">
        <v>903</v>
      </c>
      <c r="Z67" s="124" t="s">
        <v>903</v>
      </c>
      <c r="AA67" s="124" t="s">
        <v>903</v>
      </c>
      <c r="AB67" s="215" t="s">
        <v>1313</v>
      </c>
      <c r="AC67" s="215"/>
      <c r="AD67" s="124" t="s">
        <v>903</v>
      </c>
      <c r="AE67" s="124" t="s">
        <v>903</v>
      </c>
      <c r="AF67" s="124" t="s">
        <v>903</v>
      </c>
      <c r="AG67" s="124" t="s">
        <v>903</v>
      </c>
      <c r="AH67" s="124" t="s">
        <v>903</v>
      </c>
      <c r="AI67" s="124" t="s">
        <v>903</v>
      </c>
      <c r="AJ67" s="124" t="s">
        <v>903</v>
      </c>
      <c r="AK67" s="124" t="s">
        <v>903</v>
      </c>
      <c r="AL67" s="124" t="s">
        <v>903</v>
      </c>
      <c r="AM67" s="124" t="s">
        <v>903</v>
      </c>
      <c r="AN67" s="124" t="s">
        <v>903</v>
      </c>
      <c r="AO67" s="124" t="s">
        <v>903</v>
      </c>
      <c r="AP67" s="124" t="s">
        <v>903</v>
      </c>
      <c r="AQ67" s="124" t="s">
        <v>903</v>
      </c>
      <c r="AR67" s="124" t="s">
        <v>903</v>
      </c>
      <c r="AS67" s="124" t="s">
        <v>903</v>
      </c>
      <c r="AT67" s="124" t="s">
        <v>903</v>
      </c>
      <c r="AU67" s="215" t="s">
        <v>1313</v>
      </c>
      <c r="AW67" s="124" t="s">
        <v>903</v>
      </c>
      <c r="AX67" s="124" t="s">
        <v>903</v>
      </c>
      <c r="AY67" s="124" t="s">
        <v>903</v>
      </c>
      <c r="AZ67" s="124" t="s">
        <v>903</v>
      </c>
      <c r="BA67" s="124" t="s">
        <v>903</v>
      </c>
      <c r="BB67" s="124" t="s">
        <v>903</v>
      </c>
      <c r="BC67" s="124" t="s">
        <v>903</v>
      </c>
      <c r="BD67" s="124" t="s">
        <v>903</v>
      </c>
      <c r="BE67" s="124" t="s">
        <v>903</v>
      </c>
      <c r="BF67" s="124" t="s">
        <v>903</v>
      </c>
      <c r="BG67" s="124" t="s">
        <v>903</v>
      </c>
      <c r="BH67" s="124" t="s">
        <v>903</v>
      </c>
      <c r="BI67" s="124" t="s">
        <v>903</v>
      </c>
      <c r="BJ67" s="124" t="s">
        <v>903</v>
      </c>
      <c r="BK67" s="124" t="s">
        <v>903</v>
      </c>
      <c r="BL67" s="124" t="s">
        <v>903</v>
      </c>
      <c r="BM67" s="124" t="s">
        <v>903</v>
      </c>
      <c r="BN67" s="215" t="s">
        <v>1313</v>
      </c>
      <c r="BP67" s="124" t="s">
        <v>903</v>
      </c>
      <c r="BQ67" s="124" t="s">
        <v>903</v>
      </c>
      <c r="BR67" s="124" t="s">
        <v>903</v>
      </c>
      <c r="BS67" s="124" t="s">
        <v>903</v>
      </c>
      <c r="BT67" s="124" t="s">
        <v>903</v>
      </c>
      <c r="BU67" s="124" t="s">
        <v>903</v>
      </c>
      <c r="BV67" s="124" t="s">
        <v>903</v>
      </c>
      <c r="BW67" s="124" t="s">
        <v>903</v>
      </c>
      <c r="BX67" s="124" t="s">
        <v>903</v>
      </c>
      <c r="BY67" s="124" t="s">
        <v>903</v>
      </c>
      <c r="BZ67" s="124" t="s">
        <v>903</v>
      </c>
      <c r="CA67" s="124" t="s">
        <v>903</v>
      </c>
      <c r="CB67" s="124" t="s">
        <v>903</v>
      </c>
      <c r="CC67" s="124" t="s">
        <v>903</v>
      </c>
      <c r="CD67" s="124" t="s">
        <v>903</v>
      </c>
      <c r="CE67" s="124" t="s">
        <v>903</v>
      </c>
      <c r="CF67" s="124" t="s">
        <v>903</v>
      </c>
      <c r="CG67" s="215" t="s">
        <v>1313</v>
      </c>
      <c r="CI67" s="124" t="s">
        <v>903</v>
      </c>
      <c r="CJ67" s="124" t="s">
        <v>903</v>
      </c>
      <c r="CK67" s="124" t="s">
        <v>903</v>
      </c>
      <c r="CL67" s="124" t="s">
        <v>903</v>
      </c>
      <c r="CM67" s="124" t="s">
        <v>903</v>
      </c>
      <c r="CN67" s="124" t="s">
        <v>903</v>
      </c>
      <c r="CO67" s="124" t="s">
        <v>903</v>
      </c>
      <c r="CP67" s="124" t="s">
        <v>903</v>
      </c>
      <c r="CQ67" s="124" t="s">
        <v>903</v>
      </c>
      <c r="CR67" s="124" t="s">
        <v>903</v>
      </c>
      <c r="CS67" s="124" t="s">
        <v>903</v>
      </c>
      <c r="CT67" s="124" t="s">
        <v>903</v>
      </c>
      <c r="CU67" s="124" t="s">
        <v>903</v>
      </c>
      <c r="CV67" s="124" t="s">
        <v>903</v>
      </c>
      <c r="CW67" s="124" t="s">
        <v>903</v>
      </c>
      <c r="CX67" s="124" t="s">
        <v>903</v>
      </c>
      <c r="CY67" s="124" t="s">
        <v>903</v>
      </c>
      <c r="CZ67" s="215" t="s">
        <v>1313</v>
      </c>
      <c r="DB67" s="437" t="s">
        <v>903</v>
      </c>
      <c r="DC67" s="437" t="s">
        <v>903</v>
      </c>
      <c r="DD67" s="437" t="s">
        <v>903</v>
      </c>
      <c r="DE67" s="437" t="s">
        <v>903</v>
      </c>
      <c r="DF67" s="437" t="s">
        <v>903</v>
      </c>
      <c r="DG67" s="437" t="s">
        <v>903</v>
      </c>
      <c r="DH67" s="437" t="s">
        <v>903</v>
      </c>
      <c r="DI67" s="437" t="s">
        <v>903</v>
      </c>
      <c r="DJ67" s="437" t="s">
        <v>903</v>
      </c>
      <c r="DK67" s="437" t="s">
        <v>903</v>
      </c>
      <c r="DL67" s="437" t="s">
        <v>903</v>
      </c>
      <c r="DM67" s="437" t="s">
        <v>903</v>
      </c>
      <c r="DN67" s="437" t="s">
        <v>903</v>
      </c>
      <c r="DO67" s="437" t="s">
        <v>903</v>
      </c>
      <c r="DP67" s="437" t="s">
        <v>903</v>
      </c>
      <c r="DQ67" s="437" t="s">
        <v>903</v>
      </c>
      <c r="DR67" s="437" t="s">
        <v>903</v>
      </c>
      <c r="DS67" s="215" t="s">
        <v>1313</v>
      </c>
      <c r="DU67" s="437" t="s">
        <v>711</v>
      </c>
      <c r="DV67" s="437" t="s">
        <v>711</v>
      </c>
      <c r="DW67" s="437" t="s">
        <v>711</v>
      </c>
      <c r="DX67" s="437" t="s">
        <v>711</v>
      </c>
      <c r="DY67" s="437" t="s">
        <v>711</v>
      </c>
      <c r="DZ67" s="437" t="s">
        <v>711</v>
      </c>
      <c r="EA67" s="437" t="s">
        <v>711</v>
      </c>
      <c r="EB67" s="437" t="s">
        <v>711</v>
      </c>
      <c r="EC67" s="437" t="s">
        <v>711</v>
      </c>
      <c r="ED67" s="437" t="s">
        <v>711</v>
      </c>
      <c r="EE67" s="437" t="s">
        <v>711</v>
      </c>
      <c r="EF67" s="437" t="s">
        <v>711</v>
      </c>
      <c r="EG67" s="437" t="s">
        <v>711</v>
      </c>
      <c r="EH67" s="437" t="s">
        <v>711</v>
      </c>
      <c r="EI67" s="437" t="s">
        <v>711</v>
      </c>
      <c r="EJ67" s="437" t="s">
        <v>711</v>
      </c>
      <c r="EK67" s="437" t="s">
        <v>711</v>
      </c>
      <c r="EL67" s="215" t="s">
        <v>1313</v>
      </c>
      <c r="EN67" s="124" t="s">
        <v>711</v>
      </c>
      <c r="EO67" s="124" t="s">
        <v>711</v>
      </c>
      <c r="EP67" s="124" t="s">
        <v>711</v>
      </c>
      <c r="EQ67" s="124" t="s">
        <v>711</v>
      </c>
      <c r="ER67" s="124" t="s">
        <v>711</v>
      </c>
      <c r="ES67" s="124" t="s">
        <v>711</v>
      </c>
      <c r="ET67" s="124" t="s">
        <v>711</v>
      </c>
      <c r="EU67" s="124" t="s">
        <v>711</v>
      </c>
      <c r="EV67" s="124" t="s">
        <v>711</v>
      </c>
      <c r="EW67" s="124" t="s">
        <v>711</v>
      </c>
      <c r="EX67" s="242" t="s">
        <v>711</v>
      </c>
      <c r="EY67" s="242" t="s">
        <v>711</v>
      </c>
      <c r="EZ67" s="242" t="s">
        <v>711</v>
      </c>
      <c r="FA67" s="242" t="s">
        <v>711</v>
      </c>
      <c r="FB67" s="242" t="s">
        <v>711</v>
      </c>
      <c r="FC67" s="124" t="s">
        <v>711</v>
      </c>
      <c r="FD67" s="124" t="s">
        <v>711</v>
      </c>
      <c r="FE67" s="215" t="s">
        <v>106</v>
      </c>
      <c r="FF67" s="215"/>
      <c r="FG67" s="215"/>
      <c r="FH67" s="215"/>
      <c r="FJ67" s="269" t="s">
        <v>587</v>
      </c>
      <c r="FK67" s="37" t="s">
        <v>162</v>
      </c>
      <c r="FL67" s="37" t="s">
        <v>200</v>
      </c>
    </row>
    <row r="68" spans="1:168" s="171" customFormat="1" ht="15" customHeight="1">
      <c r="A68" s="194"/>
      <c r="B68" s="179" t="s">
        <v>483</v>
      </c>
      <c r="C68" s="191" t="s">
        <v>483</v>
      </c>
      <c r="D68" s="192" t="s">
        <v>511</v>
      </c>
      <c r="E68" s="228" t="s">
        <v>512</v>
      </c>
      <c r="F68" s="228" t="s">
        <v>1132</v>
      </c>
      <c r="G68" s="219" t="s">
        <v>206</v>
      </c>
      <c r="H68" s="211" t="s">
        <v>722</v>
      </c>
      <c r="I68" s="211" t="s">
        <v>569</v>
      </c>
      <c r="J68" s="210"/>
      <c r="K68" s="124" t="s">
        <v>564</v>
      </c>
      <c r="L68" s="216" t="s">
        <v>845</v>
      </c>
      <c r="M68" s="124" t="s">
        <v>668</v>
      </c>
      <c r="N68" s="124" t="s">
        <v>669</v>
      </c>
      <c r="O68" s="124" t="s">
        <v>670</v>
      </c>
      <c r="P68" s="124" t="s">
        <v>671</v>
      </c>
      <c r="Q68" s="124" t="s">
        <v>672</v>
      </c>
      <c r="R68" s="124" t="s">
        <v>673</v>
      </c>
      <c r="S68" s="124" t="s">
        <v>1080</v>
      </c>
      <c r="T68" s="124" t="s">
        <v>573</v>
      </c>
      <c r="U68" s="124" t="s">
        <v>574</v>
      </c>
      <c r="V68" s="124" t="s">
        <v>575</v>
      </c>
      <c r="W68" s="124" t="s">
        <v>576</v>
      </c>
      <c r="X68" s="124" t="s">
        <v>466</v>
      </c>
      <c r="Y68" s="124" t="s">
        <v>433</v>
      </c>
      <c r="Z68" s="124" t="s">
        <v>697</v>
      </c>
      <c r="AA68" s="124" t="s">
        <v>698</v>
      </c>
      <c r="AB68" s="215" t="s">
        <v>903</v>
      </c>
      <c r="AC68" s="215"/>
      <c r="AD68" s="124" t="s">
        <v>564</v>
      </c>
      <c r="AE68" s="216" t="s">
        <v>845</v>
      </c>
      <c r="AF68" s="124" t="s">
        <v>668</v>
      </c>
      <c r="AG68" s="124" t="s">
        <v>669</v>
      </c>
      <c r="AH68" s="124" t="s">
        <v>670</v>
      </c>
      <c r="AI68" s="124" t="s">
        <v>671</v>
      </c>
      <c r="AJ68" s="124" t="s">
        <v>672</v>
      </c>
      <c r="AK68" s="124" t="s">
        <v>673</v>
      </c>
      <c r="AL68" s="124" t="s">
        <v>1080</v>
      </c>
      <c r="AM68" s="124" t="s">
        <v>573</v>
      </c>
      <c r="AN68" s="124" t="s">
        <v>574</v>
      </c>
      <c r="AO68" s="124" t="s">
        <v>575</v>
      </c>
      <c r="AP68" s="124" t="s">
        <v>576</v>
      </c>
      <c r="AQ68" s="124" t="s">
        <v>466</v>
      </c>
      <c r="AR68" s="124" t="s">
        <v>433</v>
      </c>
      <c r="AS68" s="124" t="s">
        <v>697</v>
      </c>
      <c r="AT68" s="124" t="s">
        <v>698</v>
      </c>
      <c r="AU68" s="215" t="s">
        <v>903</v>
      </c>
      <c r="AV68" s="210"/>
      <c r="AW68" s="124" t="s">
        <v>564</v>
      </c>
      <c r="AX68" s="216" t="s">
        <v>845</v>
      </c>
      <c r="AY68" s="124" t="s">
        <v>668</v>
      </c>
      <c r="AZ68" s="124" t="s">
        <v>669</v>
      </c>
      <c r="BA68" s="124" t="s">
        <v>670</v>
      </c>
      <c r="BB68" s="124" t="s">
        <v>671</v>
      </c>
      <c r="BC68" s="124" t="s">
        <v>672</v>
      </c>
      <c r="BD68" s="124" t="s">
        <v>673</v>
      </c>
      <c r="BE68" s="124" t="s">
        <v>1080</v>
      </c>
      <c r="BF68" s="124" t="s">
        <v>573</v>
      </c>
      <c r="BG68" s="124" t="s">
        <v>574</v>
      </c>
      <c r="BH68" s="124" t="s">
        <v>575</v>
      </c>
      <c r="BI68" s="124" t="s">
        <v>576</v>
      </c>
      <c r="BJ68" s="124" t="s">
        <v>466</v>
      </c>
      <c r="BK68" s="124" t="s">
        <v>433</v>
      </c>
      <c r="BL68" s="124" t="s">
        <v>697</v>
      </c>
      <c r="BM68" s="124" t="s">
        <v>698</v>
      </c>
      <c r="BN68" s="215" t="s">
        <v>903</v>
      </c>
      <c r="BO68" s="210"/>
      <c r="BP68" s="124" t="s">
        <v>564</v>
      </c>
      <c r="BQ68" s="216" t="s">
        <v>845</v>
      </c>
      <c r="BR68" s="124" t="s">
        <v>668</v>
      </c>
      <c r="BS68" s="124" t="s">
        <v>669</v>
      </c>
      <c r="BT68" s="124" t="s">
        <v>670</v>
      </c>
      <c r="BU68" s="124" t="s">
        <v>671</v>
      </c>
      <c r="BV68" s="124" t="s">
        <v>672</v>
      </c>
      <c r="BW68" s="124" t="s">
        <v>673</v>
      </c>
      <c r="BX68" s="124" t="s">
        <v>1080</v>
      </c>
      <c r="BY68" s="124" t="s">
        <v>573</v>
      </c>
      <c r="BZ68" s="124" t="s">
        <v>574</v>
      </c>
      <c r="CA68" s="124" t="s">
        <v>575</v>
      </c>
      <c r="CB68" s="124" t="s">
        <v>576</v>
      </c>
      <c r="CC68" s="124" t="s">
        <v>466</v>
      </c>
      <c r="CD68" s="124" t="s">
        <v>433</v>
      </c>
      <c r="CE68" s="124" t="s">
        <v>697</v>
      </c>
      <c r="CF68" s="124" t="s">
        <v>698</v>
      </c>
      <c r="CG68" s="215" t="s">
        <v>903</v>
      </c>
      <c r="CH68" s="28"/>
      <c r="CI68" s="124" t="s">
        <v>564</v>
      </c>
      <c r="CJ68" s="216" t="s">
        <v>845</v>
      </c>
      <c r="CK68" s="124" t="s">
        <v>668</v>
      </c>
      <c r="CL68" s="124" t="s">
        <v>669</v>
      </c>
      <c r="CM68" s="124" t="s">
        <v>670</v>
      </c>
      <c r="CN68" s="124" t="s">
        <v>671</v>
      </c>
      <c r="CO68" s="124" t="s">
        <v>672</v>
      </c>
      <c r="CP68" s="124" t="s">
        <v>673</v>
      </c>
      <c r="CQ68" s="124" t="s">
        <v>1080</v>
      </c>
      <c r="CR68" s="124" t="s">
        <v>573</v>
      </c>
      <c r="CS68" s="124" t="s">
        <v>574</v>
      </c>
      <c r="CT68" s="124" t="s">
        <v>575</v>
      </c>
      <c r="CU68" s="124" t="s">
        <v>576</v>
      </c>
      <c r="CV68" s="124" t="s">
        <v>466</v>
      </c>
      <c r="CW68" s="124" t="s">
        <v>433</v>
      </c>
      <c r="CX68" s="124" t="s">
        <v>697</v>
      </c>
      <c r="CY68" s="124" t="s">
        <v>698</v>
      </c>
      <c r="CZ68" s="215" t="s">
        <v>903</v>
      </c>
      <c r="DA68" s="28"/>
      <c r="DB68" s="437" t="s">
        <v>564</v>
      </c>
      <c r="DC68" s="437" t="s">
        <v>845</v>
      </c>
      <c r="DD68" s="437" t="s">
        <v>668</v>
      </c>
      <c r="DE68" s="437" t="s">
        <v>669</v>
      </c>
      <c r="DF68" s="437" t="s">
        <v>670</v>
      </c>
      <c r="DG68" s="437" t="s">
        <v>671</v>
      </c>
      <c r="DH68" s="437" t="s">
        <v>672</v>
      </c>
      <c r="DI68" s="437" t="s">
        <v>673</v>
      </c>
      <c r="DJ68" s="437" t="s">
        <v>1080</v>
      </c>
      <c r="DK68" s="437" t="s">
        <v>573</v>
      </c>
      <c r="DL68" s="437" t="s">
        <v>574</v>
      </c>
      <c r="DM68" s="437" t="s">
        <v>575</v>
      </c>
      <c r="DN68" s="437" t="s">
        <v>576</v>
      </c>
      <c r="DO68" s="437" t="s">
        <v>466</v>
      </c>
      <c r="DP68" s="437" t="s">
        <v>433</v>
      </c>
      <c r="DQ68" s="437" t="s">
        <v>697</v>
      </c>
      <c r="DR68" s="437" t="s">
        <v>698</v>
      </c>
      <c r="DS68" s="215" t="s">
        <v>903</v>
      </c>
      <c r="DT68" s="28"/>
      <c r="DU68" s="437" t="s">
        <v>564</v>
      </c>
      <c r="DV68" s="437" t="s">
        <v>845</v>
      </c>
      <c r="DW68" s="437" t="s">
        <v>668</v>
      </c>
      <c r="DX68" s="437" t="s">
        <v>669</v>
      </c>
      <c r="DY68" s="437" t="s">
        <v>670</v>
      </c>
      <c r="DZ68" s="437" t="s">
        <v>671</v>
      </c>
      <c r="EA68" s="437" t="s">
        <v>672</v>
      </c>
      <c r="EB68" s="437" t="s">
        <v>673</v>
      </c>
      <c r="EC68" s="437" t="s">
        <v>1080</v>
      </c>
      <c r="ED68" s="437" t="s">
        <v>573</v>
      </c>
      <c r="EE68" s="437" t="s">
        <v>574</v>
      </c>
      <c r="EF68" s="437" t="s">
        <v>575</v>
      </c>
      <c r="EG68" s="437" t="s">
        <v>576</v>
      </c>
      <c r="EH68" s="437" t="s">
        <v>466</v>
      </c>
      <c r="EI68" s="437" t="s">
        <v>433</v>
      </c>
      <c r="EJ68" s="437" t="s">
        <v>697</v>
      </c>
      <c r="EK68" s="437" t="s">
        <v>698</v>
      </c>
      <c r="EL68" s="215" t="s">
        <v>311</v>
      </c>
      <c r="EM68" s="28"/>
      <c r="EN68" s="124" t="s">
        <v>564</v>
      </c>
      <c r="EO68" s="216" t="s">
        <v>845</v>
      </c>
      <c r="EP68" s="124" t="s">
        <v>668</v>
      </c>
      <c r="EQ68" s="124" t="s">
        <v>669</v>
      </c>
      <c r="ER68" s="124" t="s">
        <v>670</v>
      </c>
      <c r="ES68" s="124" t="s">
        <v>671</v>
      </c>
      <c r="ET68" s="124" t="s">
        <v>672</v>
      </c>
      <c r="EU68" s="124" t="s">
        <v>673</v>
      </c>
      <c r="EV68" s="124" t="s">
        <v>1080</v>
      </c>
      <c r="EW68" s="124" t="s">
        <v>573</v>
      </c>
      <c r="EX68" s="124" t="s">
        <v>574</v>
      </c>
      <c r="EY68" s="124" t="s">
        <v>575</v>
      </c>
      <c r="EZ68" s="124" t="s">
        <v>576</v>
      </c>
      <c r="FA68" s="124" t="s">
        <v>466</v>
      </c>
      <c r="FB68" s="124" t="s">
        <v>433</v>
      </c>
      <c r="FC68" s="124" t="s">
        <v>697</v>
      </c>
      <c r="FD68" s="124" t="s">
        <v>698</v>
      </c>
      <c r="FE68" s="215" t="s">
        <v>107</v>
      </c>
      <c r="FF68" s="215"/>
      <c r="FG68" s="635" t="s">
        <v>1224</v>
      </c>
      <c r="FH68" s="635" t="s">
        <v>1290</v>
      </c>
      <c r="FI68" s="28"/>
      <c r="FJ68" s="270" t="s">
        <v>588</v>
      </c>
      <c r="FK68" s="129" t="s">
        <v>160</v>
      </c>
      <c r="FL68" s="129" t="s">
        <v>284</v>
      </c>
    </row>
    <row r="69" spans="1:168" ht="15" customHeight="1">
      <c r="A69" s="178"/>
      <c r="B69" s="178">
        <v>1</v>
      </c>
      <c r="C69" s="188">
        <v>1</v>
      </c>
      <c r="D69" s="188" t="s">
        <v>685</v>
      </c>
      <c r="E69" s="229">
        <v>64120.999999999993</v>
      </c>
      <c r="F69" s="217">
        <v>0</v>
      </c>
      <c r="G69" s="217">
        <f>E69-F69</f>
        <v>64120.999999999993</v>
      </c>
      <c r="H69" s="210">
        <v>63303</v>
      </c>
      <c r="I69" s="210">
        <v>63725</v>
      </c>
      <c r="K69" s="210">
        <v>60315</v>
      </c>
      <c r="L69" s="210">
        <v>704</v>
      </c>
      <c r="M69" s="210">
        <v>28</v>
      </c>
      <c r="N69" s="210">
        <v>74</v>
      </c>
      <c r="O69" s="210">
        <v>47</v>
      </c>
      <c r="P69" s="210">
        <v>349</v>
      </c>
      <c r="Q69" s="210">
        <v>0</v>
      </c>
      <c r="R69" s="210">
        <v>286</v>
      </c>
      <c r="S69" s="210">
        <v>0</v>
      </c>
      <c r="T69" s="210">
        <v>0</v>
      </c>
      <c r="U69" s="210">
        <v>0</v>
      </c>
      <c r="V69" s="210">
        <v>1500</v>
      </c>
      <c r="W69" s="210">
        <v>0</v>
      </c>
      <c r="X69" s="210">
        <v>0</v>
      </c>
      <c r="Y69" s="210">
        <v>0</v>
      </c>
      <c r="Z69" s="210">
        <v>0</v>
      </c>
      <c r="AA69" s="210">
        <v>0</v>
      </c>
      <c r="AB69" s="210">
        <f>SUM(K69:AA69)</f>
        <v>63303</v>
      </c>
      <c r="AD69" s="210">
        <v>0</v>
      </c>
      <c r="AE69" s="210">
        <v>0</v>
      </c>
      <c r="AF69" s="210">
        <v>0</v>
      </c>
      <c r="AG69" s="210">
        <v>0</v>
      </c>
      <c r="AH69" s="210">
        <v>0</v>
      </c>
      <c r="AI69" s="210">
        <v>140</v>
      </c>
      <c r="AJ69" s="210">
        <v>0</v>
      </c>
      <c r="AK69" s="210">
        <v>0</v>
      </c>
      <c r="AL69" s="210">
        <v>0</v>
      </c>
      <c r="AM69" s="210">
        <v>0</v>
      </c>
      <c r="AN69" s="210">
        <v>0</v>
      </c>
      <c r="AO69" s="210">
        <v>0</v>
      </c>
      <c r="AP69" s="210">
        <v>0</v>
      </c>
      <c r="AQ69" s="210">
        <v>0</v>
      </c>
      <c r="AR69" s="210">
        <v>0</v>
      </c>
      <c r="AS69" s="210">
        <v>0</v>
      </c>
      <c r="AT69" s="210">
        <v>0</v>
      </c>
      <c r="AU69" s="210">
        <f>SUM(AD69:AT69)</f>
        <v>140</v>
      </c>
      <c r="AW69" s="210">
        <v>0</v>
      </c>
      <c r="AX69" s="210">
        <v>0</v>
      </c>
      <c r="AY69" s="210">
        <v>0</v>
      </c>
      <c r="AZ69" s="210">
        <v>0</v>
      </c>
      <c r="BA69" s="210">
        <v>0</v>
      </c>
      <c r="BB69" s="210">
        <v>0</v>
      </c>
      <c r="BC69" s="210">
        <v>0</v>
      </c>
      <c r="BD69" s="210">
        <v>0</v>
      </c>
      <c r="BE69" s="210">
        <v>0</v>
      </c>
      <c r="BF69" s="210">
        <v>0</v>
      </c>
      <c r="BG69" s="210">
        <v>0</v>
      </c>
      <c r="BH69" s="210">
        <v>0</v>
      </c>
      <c r="BI69" s="210">
        <v>0</v>
      </c>
      <c r="BJ69" s="210">
        <v>0</v>
      </c>
      <c r="BK69" s="210">
        <v>0</v>
      </c>
      <c r="BL69" s="210">
        <v>0</v>
      </c>
      <c r="BM69" s="210">
        <v>0</v>
      </c>
      <c r="BN69" s="210">
        <f>SUM(AW69:BM69)</f>
        <v>0</v>
      </c>
      <c r="BP69" s="210">
        <v>15</v>
      </c>
      <c r="BQ69" s="28">
        <v>0</v>
      </c>
      <c r="BR69" s="28">
        <v>0</v>
      </c>
      <c r="BS69" s="28">
        <v>36</v>
      </c>
      <c r="BT69" s="28">
        <v>0</v>
      </c>
      <c r="BU69" s="28">
        <v>123</v>
      </c>
      <c r="BV69" s="28">
        <v>0</v>
      </c>
      <c r="BW69" s="28">
        <v>0</v>
      </c>
      <c r="BX69" s="28">
        <v>0</v>
      </c>
      <c r="BY69" s="28">
        <v>0</v>
      </c>
      <c r="BZ69" s="28">
        <v>0</v>
      </c>
      <c r="CA69" s="28">
        <v>1500</v>
      </c>
      <c r="CB69" s="28">
        <v>0</v>
      </c>
      <c r="CC69" s="28">
        <v>0</v>
      </c>
      <c r="CD69" s="28">
        <v>0</v>
      </c>
      <c r="CE69" s="28">
        <v>0</v>
      </c>
      <c r="CF69" s="28">
        <v>0</v>
      </c>
      <c r="CG69" s="210">
        <f>SUM(BP69:CF69)</f>
        <v>1674</v>
      </c>
      <c r="CI69" s="28">
        <v>13</v>
      </c>
      <c r="CJ69" s="28">
        <v>14</v>
      </c>
      <c r="CK69" s="28">
        <v>0</v>
      </c>
      <c r="CL69" s="28">
        <v>0</v>
      </c>
      <c r="CM69" s="28">
        <v>0</v>
      </c>
      <c r="CN69" s="28">
        <v>0</v>
      </c>
      <c r="CO69" s="28">
        <v>0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8">
        <f>SUM(CI69:CY69)</f>
        <v>27</v>
      </c>
      <c r="DB69" s="210">
        <v>60287</v>
      </c>
      <c r="DC69" s="210">
        <v>690</v>
      </c>
      <c r="DD69" s="210">
        <v>28</v>
      </c>
      <c r="DE69" s="210">
        <v>38</v>
      </c>
      <c r="DF69" s="210">
        <v>47</v>
      </c>
      <c r="DG69" s="210">
        <v>86</v>
      </c>
      <c r="DH69" s="210">
        <v>0</v>
      </c>
      <c r="DI69" s="210">
        <v>286</v>
      </c>
      <c r="DJ69" s="210">
        <v>0</v>
      </c>
      <c r="DK69" s="210">
        <v>0</v>
      </c>
      <c r="DL69" s="210">
        <v>0</v>
      </c>
      <c r="DM69" s="210">
        <v>0</v>
      </c>
      <c r="DN69" s="210">
        <v>0</v>
      </c>
      <c r="DO69" s="210">
        <v>0</v>
      </c>
      <c r="DP69" s="210">
        <v>0</v>
      </c>
      <c r="DQ69" s="210">
        <v>0</v>
      </c>
      <c r="DR69" s="210">
        <v>0</v>
      </c>
      <c r="DS69" s="210">
        <f>SUM(DB69:DR69)</f>
        <v>61462</v>
      </c>
      <c r="DU69" s="210">
        <v>60436</v>
      </c>
      <c r="DV69" s="210">
        <v>724</v>
      </c>
      <c r="DW69" s="210">
        <v>77</v>
      </c>
      <c r="DX69" s="210">
        <v>38</v>
      </c>
      <c r="DY69" s="210">
        <v>47</v>
      </c>
      <c r="DZ69" s="210">
        <v>166</v>
      </c>
      <c r="EA69" s="210">
        <v>110</v>
      </c>
      <c r="EB69" s="210">
        <v>286</v>
      </c>
      <c r="EL69" s="210">
        <v>61884</v>
      </c>
      <c r="EN69" s="212">
        <f t="shared" si="8"/>
        <v>149</v>
      </c>
      <c r="EO69" s="212">
        <f t="shared" si="9"/>
        <v>34</v>
      </c>
      <c r="EP69" s="212">
        <f t="shared" si="10"/>
        <v>49</v>
      </c>
      <c r="EQ69" s="212">
        <f t="shared" si="11"/>
        <v>0</v>
      </c>
      <c r="ER69" s="212">
        <f t="shared" si="12"/>
        <v>0</v>
      </c>
      <c r="ES69" s="212">
        <f t="shared" si="13"/>
        <v>80</v>
      </c>
      <c r="ET69" s="212">
        <f t="shared" si="14"/>
        <v>110</v>
      </c>
      <c r="EU69" s="212">
        <f t="shared" si="15"/>
        <v>0</v>
      </c>
      <c r="EV69" s="212">
        <f t="shared" si="16"/>
        <v>0</v>
      </c>
      <c r="EW69" s="212">
        <f t="shared" si="17"/>
        <v>0</v>
      </c>
      <c r="EX69" s="212">
        <f t="shared" si="18"/>
        <v>0</v>
      </c>
      <c r="EY69" s="212">
        <f t="shared" si="19"/>
        <v>0</v>
      </c>
      <c r="EZ69" s="212">
        <f t="shared" si="20"/>
        <v>0</v>
      </c>
      <c r="FA69" s="212">
        <f t="shared" si="21"/>
        <v>0</v>
      </c>
      <c r="FB69" s="212">
        <f t="shared" si="22"/>
        <v>0</v>
      </c>
      <c r="FC69" s="212">
        <f t="shared" si="23"/>
        <v>0</v>
      </c>
      <c r="FD69" s="212">
        <f t="shared" si="24"/>
        <v>0</v>
      </c>
      <c r="FE69" s="363">
        <f t="shared" si="25"/>
        <v>422</v>
      </c>
      <c r="FF69" s="363"/>
      <c r="FG69" s="210">
        <v>216</v>
      </c>
      <c r="FH69" s="210">
        <v>0</v>
      </c>
      <c r="FJ69" s="271">
        <f>'(B.) Opyt'' non-urb lands'!J12</f>
        <v>3.8</v>
      </c>
      <c r="FK69" s="271">
        <f>'(B.) Opyt'' non-urb lands'!K12</f>
        <v>1.8525364649562421</v>
      </c>
      <c r="FL69" s="271">
        <f>'(B.) Opyt'' non-urb lands'!L12</f>
        <v>2</v>
      </c>
    </row>
    <row r="70" spans="1:168" ht="15" customHeight="1">
      <c r="A70" s="178"/>
      <c r="B70" s="178">
        <v>7</v>
      </c>
      <c r="C70" s="188">
        <v>1</v>
      </c>
      <c r="D70" s="188" t="s">
        <v>426</v>
      </c>
      <c r="E70" s="229">
        <v>1479924</v>
      </c>
      <c r="F70" s="213">
        <v>521570.00000000006</v>
      </c>
      <c r="G70" s="221">
        <f>E70-F70</f>
        <v>958354</v>
      </c>
      <c r="H70" s="210">
        <v>1275000</v>
      </c>
      <c r="I70" s="210">
        <v>1422936</v>
      </c>
      <c r="K70" s="210">
        <v>117488</v>
      </c>
      <c r="L70" s="210">
        <v>91291</v>
      </c>
      <c r="M70" s="210">
        <v>58577</v>
      </c>
      <c r="N70" s="210">
        <v>38232</v>
      </c>
      <c r="O70" s="210">
        <v>32901</v>
      </c>
      <c r="P70" s="210">
        <v>83039</v>
      </c>
      <c r="Q70" s="210">
        <v>67053</v>
      </c>
      <c r="R70" s="210">
        <v>40345</v>
      </c>
      <c r="S70" s="210">
        <v>31179</v>
      </c>
      <c r="T70" s="210">
        <v>22311</v>
      </c>
      <c r="U70" s="210">
        <v>83163</v>
      </c>
      <c r="V70" s="210">
        <v>119612</v>
      </c>
      <c r="W70" s="210">
        <v>73348</v>
      </c>
      <c r="X70" s="210">
        <v>52681</v>
      </c>
      <c r="Y70" s="210">
        <v>45403</v>
      </c>
      <c r="Z70" s="210">
        <v>68494</v>
      </c>
      <c r="AA70" s="210">
        <v>249883</v>
      </c>
      <c r="AB70" s="210">
        <f t="shared" ref="AB70:AB118" si="32">SUM(K70:AA70)</f>
        <v>1275000</v>
      </c>
      <c r="AD70" s="210">
        <v>335</v>
      </c>
      <c r="AE70" s="210">
        <v>657</v>
      </c>
      <c r="AF70" s="210">
        <v>621</v>
      </c>
      <c r="AG70" s="210">
        <v>1119</v>
      </c>
      <c r="AH70" s="210">
        <v>481</v>
      </c>
      <c r="AI70" s="210">
        <v>4066</v>
      </c>
      <c r="AJ70" s="210">
        <v>8121</v>
      </c>
      <c r="AK70" s="210">
        <v>8968</v>
      </c>
      <c r="AL70" s="210">
        <v>15018</v>
      </c>
      <c r="AM70" s="210">
        <v>8501</v>
      </c>
      <c r="AN70" s="210">
        <v>30412</v>
      </c>
      <c r="AO70" s="210">
        <v>21579</v>
      </c>
      <c r="AP70" s="210">
        <v>22992</v>
      </c>
      <c r="AQ70" s="210">
        <v>21274</v>
      </c>
      <c r="AR70" s="210">
        <v>13301</v>
      </c>
      <c r="AS70" s="210">
        <v>8300</v>
      </c>
      <c r="AT70" s="210">
        <v>83049</v>
      </c>
      <c r="AU70" s="210">
        <f t="shared" ref="AU70:AU118" si="33">SUM(AD70:AT70)</f>
        <v>248794</v>
      </c>
      <c r="AW70" s="210">
        <v>541</v>
      </c>
      <c r="AX70" s="210">
        <v>592</v>
      </c>
      <c r="AY70" s="210">
        <v>370</v>
      </c>
      <c r="AZ70" s="210">
        <v>109</v>
      </c>
      <c r="BA70" s="210">
        <v>179</v>
      </c>
      <c r="BB70" s="210">
        <v>702</v>
      </c>
      <c r="BC70" s="210">
        <v>299</v>
      </c>
      <c r="BD70" s="210">
        <v>228</v>
      </c>
      <c r="BE70" s="210">
        <v>0</v>
      </c>
      <c r="BF70" s="210">
        <v>0</v>
      </c>
      <c r="BG70" s="210">
        <v>0</v>
      </c>
      <c r="BH70" s="210">
        <v>0</v>
      </c>
      <c r="BI70" s="210">
        <v>0</v>
      </c>
      <c r="BJ70" s="210">
        <v>3531</v>
      </c>
      <c r="BK70" s="210">
        <v>0</v>
      </c>
      <c r="BL70" s="210">
        <v>0</v>
      </c>
      <c r="BM70" s="210">
        <v>0</v>
      </c>
      <c r="BN70" s="210">
        <f t="shared" ref="BN70:BN118" si="34">SUM(AW70:BM70)</f>
        <v>6551</v>
      </c>
      <c r="BP70" s="210">
        <v>309</v>
      </c>
      <c r="BQ70" s="28">
        <v>589</v>
      </c>
      <c r="BR70" s="28">
        <v>811</v>
      </c>
      <c r="BS70" s="28">
        <v>396</v>
      </c>
      <c r="BT70" s="28">
        <v>895</v>
      </c>
      <c r="BU70" s="28">
        <v>3453</v>
      </c>
      <c r="BV70" s="28">
        <v>6641</v>
      </c>
      <c r="BW70" s="28">
        <v>6325</v>
      </c>
      <c r="BX70" s="28">
        <v>4547</v>
      </c>
      <c r="BY70" s="28">
        <v>4363</v>
      </c>
      <c r="BZ70" s="28">
        <v>26277</v>
      </c>
      <c r="CA70" s="28">
        <v>52651</v>
      </c>
      <c r="CB70" s="28">
        <v>30383</v>
      </c>
      <c r="CC70" s="28">
        <v>17499</v>
      </c>
      <c r="CD70" s="28">
        <v>17923</v>
      </c>
      <c r="CE70" s="28">
        <v>50511</v>
      </c>
      <c r="CF70" s="28">
        <v>166834</v>
      </c>
      <c r="CG70" s="210">
        <f t="shared" ref="CG70:CG118" si="35">SUM(BP70:CF70)</f>
        <v>390407</v>
      </c>
      <c r="CI70" s="28">
        <v>1614</v>
      </c>
      <c r="CJ70" s="28">
        <v>2378</v>
      </c>
      <c r="CK70" s="28">
        <v>2364</v>
      </c>
      <c r="CL70" s="28">
        <v>2350</v>
      </c>
      <c r="CM70" s="28">
        <v>2405</v>
      </c>
      <c r="CN70" s="28">
        <v>6903</v>
      </c>
      <c r="CO70" s="28">
        <v>9150</v>
      </c>
      <c r="CP70" s="28">
        <v>2966</v>
      </c>
      <c r="CQ70" s="28">
        <v>680</v>
      </c>
      <c r="CR70" s="28">
        <v>2149</v>
      </c>
      <c r="CS70" s="28">
        <v>2507</v>
      </c>
      <c r="CT70" s="28">
        <v>1286</v>
      </c>
      <c r="CU70" s="28">
        <v>4726</v>
      </c>
      <c r="CV70" s="28">
        <v>0</v>
      </c>
      <c r="CW70" s="28">
        <v>4448</v>
      </c>
      <c r="CX70" s="28">
        <v>0</v>
      </c>
      <c r="CY70" s="28">
        <v>0</v>
      </c>
      <c r="CZ70" s="28">
        <f t="shared" ref="CZ70:CZ118" si="36">SUM(CI70:CY70)</f>
        <v>45926</v>
      </c>
      <c r="DB70" s="210">
        <v>114689</v>
      </c>
      <c r="DC70" s="210">
        <v>87075</v>
      </c>
      <c r="DD70" s="210">
        <v>54411</v>
      </c>
      <c r="DE70" s="210">
        <v>34258</v>
      </c>
      <c r="DF70" s="210">
        <v>28941</v>
      </c>
      <c r="DG70" s="210">
        <v>67915</v>
      </c>
      <c r="DH70" s="210">
        <v>42842</v>
      </c>
      <c r="DI70" s="210">
        <v>21858</v>
      </c>
      <c r="DJ70" s="210">
        <v>10934</v>
      </c>
      <c r="DK70" s="210">
        <v>7298</v>
      </c>
      <c r="DL70" s="210">
        <v>23967</v>
      </c>
      <c r="DM70" s="210">
        <v>44096</v>
      </c>
      <c r="DN70" s="210">
        <v>15247</v>
      </c>
      <c r="DO70" s="210">
        <v>10377</v>
      </c>
      <c r="DP70" s="210">
        <v>9731</v>
      </c>
      <c r="DQ70" s="210">
        <v>9683</v>
      </c>
      <c r="DR70" s="210">
        <v>0</v>
      </c>
      <c r="DS70" s="210">
        <f t="shared" ref="DS70:DS118" si="37">SUM(DB70:DR70)</f>
        <v>583322</v>
      </c>
      <c r="DU70" s="210">
        <v>117008</v>
      </c>
      <c r="DV70" s="210">
        <v>91046</v>
      </c>
      <c r="DW70" s="210">
        <v>58440</v>
      </c>
      <c r="DX70" s="210">
        <v>38383</v>
      </c>
      <c r="DY70" s="210">
        <v>33113</v>
      </c>
      <c r="DZ70" s="210">
        <v>88124</v>
      </c>
      <c r="EA70" s="210">
        <v>68828</v>
      </c>
      <c r="EB70" s="210">
        <v>38121</v>
      </c>
      <c r="EC70" s="210">
        <v>21704</v>
      </c>
      <c r="ED70" s="210">
        <v>13029</v>
      </c>
      <c r="EE70" s="210">
        <v>39270</v>
      </c>
      <c r="EF70" s="210">
        <v>62311</v>
      </c>
      <c r="EG70" s="210">
        <v>17362</v>
      </c>
      <c r="EH70" s="210">
        <v>20850</v>
      </c>
      <c r="EI70" s="210">
        <v>13986</v>
      </c>
      <c r="EJ70" s="210">
        <v>9683</v>
      </c>
      <c r="EL70" s="210">
        <v>731258</v>
      </c>
      <c r="EN70" s="212">
        <f t="shared" si="8"/>
        <v>2319</v>
      </c>
      <c r="EO70" s="212">
        <f t="shared" si="9"/>
        <v>3971</v>
      </c>
      <c r="EP70" s="212">
        <f t="shared" si="10"/>
        <v>4029</v>
      </c>
      <c r="EQ70" s="212">
        <f t="shared" si="11"/>
        <v>4125</v>
      </c>
      <c r="ER70" s="212">
        <f t="shared" si="12"/>
        <v>4172</v>
      </c>
      <c r="ES70" s="212">
        <f t="shared" si="13"/>
        <v>20209</v>
      </c>
      <c r="ET70" s="212">
        <f t="shared" si="14"/>
        <v>25986</v>
      </c>
      <c r="EU70" s="212">
        <f t="shared" si="15"/>
        <v>16263</v>
      </c>
      <c r="EV70" s="212">
        <f t="shared" si="16"/>
        <v>10770</v>
      </c>
      <c r="EW70" s="212">
        <f t="shared" si="17"/>
        <v>5731</v>
      </c>
      <c r="EX70" s="212">
        <f t="shared" si="18"/>
        <v>15303</v>
      </c>
      <c r="EY70" s="212">
        <f t="shared" si="19"/>
        <v>18215</v>
      </c>
      <c r="EZ70" s="212">
        <f t="shared" si="20"/>
        <v>2115</v>
      </c>
      <c r="FA70" s="212">
        <f t="shared" si="21"/>
        <v>10473</v>
      </c>
      <c r="FB70" s="212">
        <f t="shared" si="22"/>
        <v>4255</v>
      </c>
      <c r="FC70" s="212">
        <f t="shared" si="23"/>
        <v>0</v>
      </c>
      <c r="FD70" s="212">
        <f t="shared" si="24"/>
        <v>0</v>
      </c>
      <c r="FE70" s="363">
        <f t="shared" si="25"/>
        <v>147936</v>
      </c>
      <c r="FF70" s="363"/>
      <c r="FG70" s="210">
        <v>14287</v>
      </c>
      <c r="FH70" s="210">
        <v>638</v>
      </c>
      <c r="FJ70" s="271">
        <f>'(B.) Opyt'' non-urb lands'!J13</f>
        <v>1.3</v>
      </c>
      <c r="FK70" s="271">
        <f>'(B.) Opyt'' non-urb lands'!K13</f>
        <v>0.95998110355253208</v>
      </c>
      <c r="FL70" s="271">
        <f>'(B.) Opyt'' non-urb lands'!L13</f>
        <v>1.4</v>
      </c>
    </row>
    <row r="71" spans="1:168" ht="15" customHeight="1">
      <c r="A71" s="178"/>
      <c r="B71" s="178">
        <v>26</v>
      </c>
      <c r="C71" s="188">
        <v>1</v>
      </c>
      <c r="D71" s="188" t="s">
        <v>726</v>
      </c>
      <c r="E71" s="229">
        <v>4851336</v>
      </c>
      <c r="F71" s="213">
        <v>2752341</v>
      </c>
      <c r="G71" s="221">
        <f>E71-F71</f>
        <v>2098995</v>
      </c>
      <c r="H71" s="210">
        <v>3862810</v>
      </c>
      <c r="I71" s="210">
        <v>4411923</v>
      </c>
      <c r="K71" s="210">
        <v>108515</v>
      </c>
      <c r="L71" s="210">
        <v>111823</v>
      </c>
      <c r="M71" s="210">
        <v>95446</v>
      </c>
      <c r="N71" s="210">
        <v>68877</v>
      </c>
      <c r="O71" s="210">
        <v>62089</v>
      </c>
      <c r="P71" s="210">
        <v>178120</v>
      </c>
      <c r="Q71" s="210">
        <v>201987</v>
      </c>
      <c r="R71" s="210">
        <v>146008</v>
      </c>
      <c r="S71" s="210">
        <v>129477</v>
      </c>
      <c r="T71" s="210">
        <v>122542</v>
      </c>
      <c r="U71" s="210">
        <v>379363</v>
      </c>
      <c r="V71" s="210">
        <v>376202</v>
      </c>
      <c r="W71" s="210">
        <v>241128</v>
      </c>
      <c r="X71" s="210">
        <v>180053</v>
      </c>
      <c r="Y71" s="210">
        <v>114674</v>
      </c>
      <c r="Z71" s="210">
        <v>422972</v>
      </c>
      <c r="AA71" s="210">
        <v>923534</v>
      </c>
      <c r="AB71" s="210">
        <f t="shared" si="32"/>
        <v>3862810</v>
      </c>
      <c r="AD71" s="210">
        <v>972</v>
      </c>
      <c r="AE71" s="210">
        <v>2245</v>
      </c>
      <c r="AF71" s="210">
        <v>2766</v>
      </c>
      <c r="AG71" s="210">
        <v>3148</v>
      </c>
      <c r="AH71" s="210">
        <v>3595</v>
      </c>
      <c r="AI71" s="210">
        <v>18751</v>
      </c>
      <c r="AJ71" s="210">
        <v>44889</v>
      </c>
      <c r="AK71" s="210">
        <v>46707</v>
      </c>
      <c r="AL71" s="210">
        <v>61351</v>
      </c>
      <c r="AM71" s="210">
        <v>64606</v>
      </c>
      <c r="AN71" s="210">
        <v>182524</v>
      </c>
      <c r="AO71" s="210">
        <v>152720</v>
      </c>
      <c r="AP71" s="210">
        <v>133295</v>
      </c>
      <c r="AQ71" s="210">
        <v>81579</v>
      </c>
      <c r="AR71" s="210">
        <v>48848</v>
      </c>
      <c r="AS71" s="210">
        <v>194304</v>
      </c>
      <c r="AT71" s="210">
        <v>385764</v>
      </c>
      <c r="AU71" s="210">
        <f t="shared" si="33"/>
        <v>1428064</v>
      </c>
      <c r="AW71" s="210">
        <v>428</v>
      </c>
      <c r="AX71" s="210">
        <v>565</v>
      </c>
      <c r="AY71" s="210">
        <v>409</v>
      </c>
      <c r="AZ71" s="210">
        <v>138</v>
      </c>
      <c r="BA71" s="210">
        <v>352</v>
      </c>
      <c r="BB71" s="210">
        <v>959</v>
      </c>
      <c r="BC71" s="210">
        <v>255</v>
      </c>
      <c r="BD71" s="210">
        <v>217</v>
      </c>
      <c r="BE71" s="210">
        <v>353</v>
      </c>
      <c r="BF71" s="210">
        <v>449</v>
      </c>
      <c r="BG71" s="210">
        <v>1113</v>
      </c>
      <c r="BH71" s="210">
        <v>0</v>
      </c>
      <c r="BI71" s="210">
        <v>0</v>
      </c>
      <c r="BJ71" s="210">
        <v>0</v>
      </c>
      <c r="BK71" s="210">
        <v>0</v>
      </c>
      <c r="BL71" s="210">
        <v>0</v>
      </c>
      <c r="BM71" s="210">
        <v>0</v>
      </c>
      <c r="BN71" s="210">
        <f t="shared" si="34"/>
        <v>5238</v>
      </c>
      <c r="BP71" s="210">
        <v>548</v>
      </c>
      <c r="BQ71" s="28">
        <v>841</v>
      </c>
      <c r="BR71" s="28">
        <v>1113</v>
      </c>
      <c r="BS71" s="28">
        <v>1104</v>
      </c>
      <c r="BT71" s="28">
        <v>993</v>
      </c>
      <c r="BU71" s="28">
        <v>5433</v>
      </c>
      <c r="BV71" s="28">
        <v>14197</v>
      </c>
      <c r="BW71" s="28">
        <v>18979</v>
      </c>
      <c r="BX71" s="28">
        <v>21316</v>
      </c>
      <c r="BY71" s="28">
        <v>22138</v>
      </c>
      <c r="BZ71" s="28">
        <v>87714</v>
      </c>
      <c r="CA71" s="28">
        <v>138071</v>
      </c>
      <c r="CB71" s="28">
        <v>83837</v>
      </c>
      <c r="CC71" s="28">
        <v>76385</v>
      </c>
      <c r="CD71" s="28">
        <v>47913</v>
      </c>
      <c r="CE71" s="28">
        <v>192435</v>
      </c>
      <c r="CF71" s="28">
        <v>420681</v>
      </c>
      <c r="CG71" s="210">
        <f t="shared" si="35"/>
        <v>1133698</v>
      </c>
      <c r="CI71" s="28">
        <v>2305</v>
      </c>
      <c r="CJ71" s="28">
        <v>4476</v>
      </c>
      <c r="CK71" s="28">
        <v>4747</v>
      </c>
      <c r="CL71" s="28">
        <v>4322</v>
      </c>
      <c r="CM71" s="28">
        <v>4223</v>
      </c>
      <c r="CN71" s="28">
        <v>13492</v>
      </c>
      <c r="CO71" s="28">
        <v>16227</v>
      </c>
      <c r="CP71" s="28">
        <v>14125</v>
      </c>
      <c r="CQ71" s="28">
        <v>7600</v>
      </c>
      <c r="CR71" s="28">
        <v>8165</v>
      </c>
      <c r="CS71" s="28">
        <v>27541</v>
      </c>
      <c r="CT71" s="28">
        <v>26896</v>
      </c>
      <c r="CU71" s="28">
        <v>4677</v>
      </c>
      <c r="CV71" s="28">
        <v>3748</v>
      </c>
      <c r="CW71" s="28">
        <v>0</v>
      </c>
      <c r="CX71" s="28">
        <v>5782</v>
      </c>
      <c r="CY71" s="28">
        <v>0</v>
      </c>
      <c r="CZ71" s="28">
        <f t="shared" si="36"/>
        <v>148326</v>
      </c>
      <c r="DB71" s="210">
        <v>104262</v>
      </c>
      <c r="DC71" s="210">
        <v>103696</v>
      </c>
      <c r="DD71" s="210">
        <v>86411</v>
      </c>
      <c r="DE71" s="210">
        <v>60165</v>
      </c>
      <c r="DF71" s="210">
        <v>52926</v>
      </c>
      <c r="DG71" s="210">
        <v>139485</v>
      </c>
      <c r="DH71" s="210">
        <v>126419</v>
      </c>
      <c r="DI71" s="210">
        <v>65980</v>
      </c>
      <c r="DJ71" s="210">
        <v>38857</v>
      </c>
      <c r="DK71" s="210">
        <v>27184</v>
      </c>
      <c r="DL71" s="210">
        <v>80471</v>
      </c>
      <c r="DM71" s="210">
        <v>58515</v>
      </c>
      <c r="DN71" s="210">
        <v>19319</v>
      </c>
      <c r="DO71" s="210">
        <v>18341</v>
      </c>
      <c r="DP71" s="210">
        <v>17913</v>
      </c>
      <c r="DQ71" s="210">
        <v>30451</v>
      </c>
      <c r="DR71" s="210">
        <v>117089</v>
      </c>
      <c r="DS71" s="210">
        <f t="shared" si="37"/>
        <v>1147484</v>
      </c>
      <c r="DU71" s="210">
        <v>106276</v>
      </c>
      <c r="DV71" s="210">
        <v>110048</v>
      </c>
      <c r="DW71" s="210">
        <v>95020</v>
      </c>
      <c r="DX71" s="210">
        <v>71469</v>
      </c>
      <c r="DY71" s="210">
        <v>63437</v>
      </c>
      <c r="DZ71" s="210">
        <v>196346</v>
      </c>
      <c r="EA71" s="210">
        <v>215283</v>
      </c>
      <c r="EB71" s="210">
        <v>136197</v>
      </c>
      <c r="EC71" s="210">
        <v>85584</v>
      </c>
      <c r="ED71" s="210">
        <v>69071</v>
      </c>
      <c r="EE71" s="210">
        <v>186948</v>
      </c>
      <c r="EF71" s="210">
        <v>133383</v>
      </c>
      <c r="EG71" s="210">
        <v>38274</v>
      </c>
      <c r="EH71" s="210">
        <v>18341</v>
      </c>
      <c r="EI71" s="210">
        <v>17913</v>
      </c>
      <c r="EJ71" s="210">
        <v>35918</v>
      </c>
      <c r="EK71" s="210">
        <v>117089</v>
      </c>
      <c r="EL71" s="210">
        <v>1696597</v>
      </c>
      <c r="EN71" s="212">
        <f t="shared" si="8"/>
        <v>2014</v>
      </c>
      <c r="EO71" s="212">
        <f t="shared" si="9"/>
        <v>6352</v>
      </c>
      <c r="EP71" s="212">
        <f t="shared" si="10"/>
        <v>8609</v>
      </c>
      <c r="EQ71" s="212">
        <f t="shared" si="11"/>
        <v>11304</v>
      </c>
      <c r="ER71" s="212">
        <f t="shared" si="12"/>
        <v>10511</v>
      </c>
      <c r="ES71" s="212">
        <f t="shared" si="13"/>
        <v>56861</v>
      </c>
      <c r="ET71" s="212">
        <f t="shared" si="14"/>
        <v>88864</v>
      </c>
      <c r="EU71" s="212">
        <f t="shared" si="15"/>
        <v>70217</v>
      </c>
      <c r="EV71" s="212">
        <f t="shared" si="16"/>
        <v>46727</v>
      </c>
      <c r="EW71" s="212">
        <f t="shared" si="17"/>
        <v>41887</v>
      </c>
      <c r="EX71" s="212">
        <f t="shared" si="18"/>
        <v>106477</v>
      </c>
      <c r="EY71" s="212">
        <f t="shared" si="19"/>
        <v>74868</v>
      </c>
      <c r="EZ71" s="212">
        <f t="shared" si="20"/>
        <v>18955</v>
      </c>
      <c r="FA71" s="212">
        <f t="shared" si="21"/>
        <v>0</v>
      </c>
      <c r="FB71" s="212">
        <f t="shared" si="22"/>
        <v>0</v>
      </c>
      <c r="FC71" s="212">
        <f t="shared" si="23"/>
        <v>5467</v>
      </c>
      <c r="FD71" s="212">
        <f t="shared" si="24"/>
        <v>0</v>
      </c>
      <c r="FE71" s="363">
        <f t="shared" si="25"/>
        <v>549113</v>
      </c>
      <c r="FF71" s="363"/>
      <c r="FG71" s="210">
        <v>61370</v>
      </c>
      <c r="FH71" s="210">
        <v>23175</v>
      </c>
      <c r="FJ71" s="271">
        <f>'(B.) Opyt'' non-urb lands'!J14</f>
        <v>2</v>
      </c>
      <c r="FK71" s="271">
        <f>'(B.) Opyt'' non-urb lands'!K14</f>
        <v>1.5600122209548639</v>
      </c>
      <c r="FL71" s="271">
        <f>'(B.) Opyt'' non-urb lands'!L14</f>
        <v>1.9</v>
      </c>
    </row>
    <row r="72" spans="1:168" ht="15" customHeight="1">
      <c r="A72" s="178"/>
      <c r="B72" s="178">
        <v>27</v>
      </c>
      <c r="C72" s="188">
        <v>1</v>
      </c>
      <c r="D72" s="188" t="s">
        <v>1151</v>
      </c>
      <c r="E72" s="229">
        <v>519000</v>
      </c>
      <c r="F72" s="213">
        <v>391427</v>
      </c>
      <c r="G72" s="221">
        <f>E72-F72</f>
        <v>127573</v>
      </c>
      <c r="H72" s="210">
        <v>278063</v>
      </c>
      <c r="I72" s="210">
        <v>278812</v>
      </c>
      <c r="K72" s="210">
        <v>668</v>
      </c>
      <c r="L72" s="210">
        <v>1029</v>
      </c>
      <c r="M72" s="210">
        <v>1192</v>
      </c>
      <c r="N72" s="210">
        <v>1828</v>
      </c>
      <c r="O72" s="210">
        <v>1190</v>
      </c>
      <c r="P72" s="210">
        <v>6712</v>
      </c>
      <c r="Q72" s="210">
        <v>8302</v>
      </c>
      <c r="R72" s="210">
        <v>8245</v>
      </c>
      <c r="S72" s="210">
        <v>3488</v>
      </c>
      <c r="T72" s="210">
        <v>11537</v>
      </c>
      <c r="U72" s="210">
        <v>40366</v>
      </c>
      <c r="V72" s="210">
        <v>58844</v>
      </c>
      <c r="W72" s="210">
        <v>33103</v>
      </c>
      <c r="X72" s="210">
        <v>6853</v>
      </c>
      <c r="Y72" s="210">
        <v>0</v>
      </c>
      <c r="Z72" s="210">
        <v>15450</v>
      </c>
      <c r="AA72" s="210">
        <v>79256</v>
      </c>
      <c r="AB72" s="210">
        <f t="shared" si="32"/>
        <v>278063</v>
      </c>
      <c r="AD72" s="210">
        <v>66</v>
      </c>
      <c r="AE72" s="210">
        <v>165</v>
      </c>
      <c r="AF72" s="210">
        <v>365</v>
      </c>
      <c r="AG72" s="210">
        <v>1148</v>
      </c>
      <c r="AH72" s="210">
        <v>278</v>
      </c>
      <c r="AI72" s="210">
        <v>3269</v>
      </c>
      <c r="AJ72" s="210">
        <v>4353</v>
      </c>
      <c r="AK72" s="210">
        <v>3212</v>
      </c>
      <c r="AL72" s="210">
        <v>753</v>
      </c>
      <c r="AM72" s="210">
        <v>4048</v>
      </c>
      <c r="AN72" s="210">
        <v>11329</v>
      </c>
      <c r="AO72" s="210">
        <v>12291</v>
      </c>
      <c r="AP72" s="210">
        <v>2356</v>
      </c>
      <c r="AQ72" s="210">
        <v>0</v>
      </c>
      <c r="AR72" s="210">
        <v>0</v>
      </c>
      <c r="AS72" s="210">
        <v>0</v>
      </c>
      <c r="AT72" s="210">
        <v>11377</v>
      </c>
      <c r="AU72" s="210">
        <f t="shared" si="33"/>
        <v>55010</v>
      </c>
      <c r="AW72" s="210">
        <v>3</v>
      </c>
      <c r="AX72" s="210">
        <v>0</v>
      </c>
      <c r="AY72" s="210">
        <v>0</v>
      </c>
      <c r="AZ72" s="210">
        <v>0</v>
      </c>
      <c r="BA72" s="210">
        <v>0</v>
      </c>
      <c r="BB72" s="210">
        <v>0</v>
      </c>
      <c r="BC72" s="210">
        <v>0</v>
      </c>
      <c r="BD72" s="210">
        <v>0</v>
      </c>
      <c r="BE72" s="210">
        <v>0</v>
      </c>
      <c r="BF72" s="210">
        <v>0</v>
      </c>
      <c r="BG72" s="210">
        <v>0</v>
      </c>
      <c r="BH72" s="210">
        <v>0</v>
      </c>
      <c r="BI72" s="210">
        <v>0</v>
      </c>
      <c r="BJ72" s="210">
        <v>0</v>
      </c>
      <c r="BK72" s="210">
        <v>0</v>
      </c>
      <c r="BL72" s="210">
        <v>0</v>
      </c>
      <c r="BM72" s="210">
        <v>0</v>
      </c>
      <c r="BN72" s="210">
        <f t="shared" si="34"/>
        <v>3</v>
      </c>
      <c r="BP72" s="210">
        <v>33</v>
      </c>
      <c r="BQ72" s="28">
        <v>65</v>
      </c>
      <c r="BR72" s="28">
        <v>56</v>
      </c>
      <c r="BS72" s="28">
        <v>37</v>
      </c>
      <c r="BT72" s="28">
        <v>0</v>
      </c>
      <c r="BU72" s="28">
        <v>0</v>
      </c>
      <c r="BV72" s="28">
        <v>290</v>
      </c>
      <c r="BW72" s="28">
        <v>600</v>
      </c>
      <c r="BX72" s="28">
        <v>0</v>
      </c>
      <c r="BY72" s="28">
        <v>2859</v>
      </c>
      <c r="BZ72" s="28">
        <v>11960</v>
      </c>
      <c r="CA72" s="28">
        <v>17685</v>
      </c>
      <c r="CB72" s="28">
        <v>10605</v>
      </c>
      <c r="CC72" s="28">
        <v>3015</v>
      </c>
      <c r="CD72" s="28">
        <v>0</v>
      </c>
      <c r="CE72" s="28">
        <v>15450</v>
      </c>
      <c r="CF72" s="28">
        <v>67879</v>
      </c>
      <c r="CG72" s="210">
        <f t="shared" si="35"/>
        <v>130534</v>
      </c>
      <c r="CI72" s="28">
        <v>54</v>
      </c>
      <c r="CJ72" s="28">
        <v>88</v>
      </c>
      <c r="CK72" s="28">
        <v>28</v>
      </c>
      <c r="CL72" s="28">
        <v>0</v>
      </c>
      <c r="CM72" s="28">
        <v>48</v>
      </c>
      <c r="CN72" s="28">
        <v>306</v>
      </c>
      <c r="CO72" s="28">
        <v>0</v>
      </c>
      <c r="CP72" s="28">
        <v>252</v>
      </c>
      <c r="CQ72" s="28">
        <v>1338</v>
      </c>
      <c r="CR72" s="28">
        <v>955</v>
      </c>
      <c r="CS72" s="28">
        <v>0</v>
      </c>
      <c r="CT72" s="28">
        <v>0</v>
      </c>
      <c r="CU72" s="28">
        <v>2334</v>
      </c>
      <c r="CV72" s="28">
        <v>0</v>
      </c>
      <c r="CW72" s="28">
        <v>0</v>
      </c>
      <c r="CX72" s="28">
        <v>0</v>
      </c>
      <c r="CY72" s="28">
        <v>0</v>
      </c>
      <c r="CZ72" s="28">
        <f t="shared" si="36"/>
        <v>5403</v>
      </c>
      <c r="DB72" s="210">
        <v>512</v>
      </c>
      <c r="DC72" s="210">
        <v>711</v>
      </c>
      <c r="DD72" s="210">
        <v>743</v>
      </c>
      <c r="DE72" s="210">
        <v>643</v>
      </c>
      <c r="DF72" s="210">
        <v>864</v>
      </c>
      <c r="DG72" s="210">
        <v>3137</v>
      </c>
      <c r="DH72" s="210">
        <v>3659</v>
      </c>
      <c r="DI72" s="210">
        <v>4181</v>
      </c>
      <c r="DJ72" s="210">
        <v>1397</v>
      </c>
      <c r="DK72" s="210">
        <v>3675</v>
      </c>
      <c r="DL72" s="210">
        <v>17077</v>
      </c>
      <c r="DM72" s="210">
        <v>28868</v>
      </c>
      <c r="DN72" s="210">
        <v>17808</v>
      </c>
      <c r="DO72" s="210">
        <v>3838</v>
      </c>
      <c r="DP72" s="210">
        <v>0</v>
      </c>
      <c r="DQ72" s="210">
        <v>0</v>
      </c>
      <c r="DR72" s="210">
        <v>0</v>
      </c>
      <c r="DS72" s="210">
        <f t="shared" si="37"/>
        <v>87113</v>
      </c>
      <c r="DU72" s="210">
        <v>512</v>
      </c>
      <c r="DV72" s="210">
        <v>711</v>
      </c>
      <c r="DW72" s="210">
        <v>743</v>
      </c>
      <c r="DX72" s="210">
        <v>643</v>
      </c>
      <c r="DY72" s="210">
        <v>864</v>
      </c>
      <c r="DZ72" s="210">
        <v>3137</v>
      </c>
      <c r="EA72" s="210">
        <v>3659</v>
      </c>
      <c r="EB72" s="210">
        <v>4181</v>
      </c>
      <c r="EC72" s="210">
        <v>1397</v>
      </c>
      <c r="ED72" s="210">
        <v>3675</v>
      </c>
      <c r="EE72" s="210">
        <v>17826</v>
      </c>
      <c r="EF72" s="210">
        <v>28868</v>
      </c>
      <c r="EG72" s="210">
        <v>17808</v>
      </c>
      <c r="EH72" s="210">
        <v>3838</v>
      </c>
      <c r="EL72" s="210">
        <v>87862</v>
      </c>
      <c r="EN72" s="212">
        <f t="shared" si="8"/>
        <v>0</v>
      </c>
      <c r="EO72" s="212">
        <f t="shared" si="9"/>
        <v>0</v>
      </c>
      <c r="EP72" s="212">
        <f t="shared" si="10"/>
        <v>0</v>
      </c>
      <c r="EQ72" s="212">
        <f t="shared" si="11"/>
        <v>0</v>
      </c>
      <c r="ER72" s="212">
        <f t="shared" si="12"/>
        <v>0</v>
      </c>
      <c r="ES72" s="212">
        <f t="shared" si="13"/>
        <v>0</v>
      </c>
      <c r="ET72" s="212">
        <f t="shared" si="14"/>
        <v>0</v>
      </c>
      <c r="EU72" s="212">
        <f t="shared" si="15"/>
        <v>0</v>
      </c>
      <c r="EV72" s="212">
        <f t="shared" si="16"/>
        <v>0</v>
      </c>
      <c r="EW72" s="212">
        <f t="shared" si="17"/>
        <v>0</v>
      </c>
      <c r="EX72" s="212">
        <f t="shared" si="18"/>
        <v>749</v>
      </c>
      <c r="EY72" s="212">
        <f t="shared" si="19"/>
        <v>0</v>
      </c>
      <c r="EZ72" s="212">
        <f t="shared" si="20"/>
        <v>0</v>
      </c>
      <c r="FA72" s="212">
        <f t="shared" si="21"/>
        <v>0</v>
      </c>
      <c r="FB72" s="212">
        <f t="shared" si="22"/>
        <v>0</v>
      </c>
      <c r="FC72" s="212">
        <f t="shared" si="23"/>
        <v>0</v>
      </c>
      <c r="FD72" s="212">
        <f t="shared" si="24"/>
        <v>0</v>
      </c>
      <c r="FE72" s="363">
        <f t="shared" si="25"/>
        <v>749</v>
      </c>
      <c r="FF72" s="363"/>
      <c r="FG72" s="210">
        <v>2126</v>
      </c>
      <c r="FH72" s="210">
        <v>13457</v>
      </c>
      <c r="FJ72" s="271">
        <f>'(B.) Opyt'' non-urb lands'!J15</f>
        <v>2.2000000000000002</v>
      </c>
      <c r="FK72" s="271">
        <f>'(B.) Opyt'' non-urb lands'!K15</f>
        <v>1.08</v>
      </c>
      <c r="FL72" s="271">
        <f>'(B.) Opyt'' non-urb lands'!L15</f>
        <v>1.05</v>
      </c>
    </row>
    <row r="73" spans="1:168" ht="15" customHeight="1">
      <c r="A73" s="178"/>
      <c r="B73" s="178">
        <v>34</v>
      </c>
      <c r="C73" s="188">
        <v>1</v>
      </c>
      <c r="D73" s="188" t="s">
        <v>727</v>
      </c>
      <c r="E73" s="229">
        <v>2126648</v>
      </c>
      <c r="F73" s="213">
        <v>880994</v>
      </c>
      <c r="G73" s="221">
        <f>E73-F73</f>
        <v>1245654</v>
      </c>
      <c r="H73" s="210">
        <v>1678299</v>
      </c>
      <c r="I73" s="210">
        <v>1947250</v>
      </c>
      <c r="K73" s="210">
        <v>49006</v>
      </c>
      <c r="L73" s="210">
        <v>61080</v>
      </c>
      <c r="M73" s="210">
        <v>56106</v>
      </c>
      <c r="N73" s="210">
        <v>50891</v>
      </c>
      <c r="O73" s="210">
        <v>46015</v>
      </c>
      <c r="P73" s="210">
        <v>137101</v>
      </c>
      <c r="Q73" s="210">
        <v>129355</v>
      </c>
      <c r="R73" s="210">
        <v>78589</v>
      </c>
      <c r="S73" s="210">
        <v>71278</v>
      </c>
      <c r="T73" s="210">
        <v>61377</v>
      </c>
      <c r="U73" s="210">
        <v>190926</v>
      </c>
      <c r="V73" s="210">
        <v>217409</v>
      </c>
      <c r="W73" s="210">
        <v>110186</v>
      </c>
      <c r="X73" s="210">
        <v>86190</v>
      </c>
      <c r="Y73" s="210">
        <v>27462</v>
      </c>
      <c r="Z73" s="210">
        <v>119351</v>
      </c>
      <c r="AA73" s="210">
        <v>185977</v>
      </c>
      <c r="AB73" s="210">
        <f t="shared" si="32"/>
        <v>1678299</v>
      </c>
      <c r="AD73" s="210">
        <v>749</v>
      </c>
      <c r="AE73" s="210">
        <v>1644</v>
      </c>
      <c r="AF73" s="210">
        <v>2073</v>
      </c>
      <c r="AG73" s="210">
        <v>2306</v>
      </c>
      <c r="AH73" s="210">
        <v>2105</v>
      </c>
      <c r="AI73" s="210">
        <v>13072</v>
      </c>
      <c r="AJ73" s="210">
        <v>26361</v>
      </c>
      <c r="AK73" s="210">
        <v>28479</v>
      </c>
      <c r="AL73" s="210">
        <v>36698</v>
      </c>
      <c r="AM73" s="210">
        <v>27666</v>
      </c>
      <c r="AN73" s="210">
        <v>109791</v>
      </c>
      <c r="AO73" s="210">
        <v>134798</v>
      </c>
      <c r="AP73" s="210">
        <v>64314</v>
      </c>
      <c r="AQ73" s="210">
        <v>45146</v>
      </c>
      <c r="AR73" s="210">
        <v>13309</v>
      </c>
      <c r="AS73" s="210">
        <v>65465</v>
      </c>
      <c r="AT73" s="210">
        <v>61760</v>
      </c>
      <c r="AU73" s="210">
        <f t="shared" si="33"/>
        <v>635736</v>
      </c>
      <c r="AW73" s="210">
        <v>239</v>
      </c>
      <c r="AX73" s="210">
        <v>346</v>
      </c>
      <c r="AY73" s="210">
        <v>361</v>
      </c>
      <c r="AZ73" s="210">
        <v>274</v>
      </c>
      <c r="BA73" s="210">
        <v>226</v>
      </c>
      <c r="BB73" s="210">
        <v>607</v>
      </c>
      <c r="BC73" s="210">
        <v>103</v>
      </c>
      <c r="BD73" s="210">
        <v>221</v>
      </c>
      <c r="BE73" s="210">
        <v>379</v>
      </c>
      <c r="BF73" s="210">
        <v>406</v>
      </c>
      <c r="BG73" s="210">
        <v>579</v>
      </c>
      <c r="BH73" s="210">
        <v>0</v>
      </c>
      <c r="BI73" s="210">
        <v>0</v>
      </c>
      <c r="BJ73" s="210">
        <v>0</v>
      </c>
      <c r="BK73" s="210">
        <v>0</v>
      </c>
      <c r="BL73" s="210">
        <v>0</v>
      </c>
      <c r="BM73" s="210">
        <v>0</v>
      </c>
      <c r="BN73" s="210">
        <f t="shared" si="34"/>
        <v>3741</v>
      </c>
      <c r="BP73" s="210">
        <v>401</v>
      </c>
      <c r="BQ73" s="28">
        <v>705</v>
      </c>
      <c r="BR73" s="28">
        <v>725</v>
      </c>
      <c r="BS73" s="28">
        <v>831</v>
      </c>
      <c r="BT73" s="28">
        <v>1220</v>
      </c>
      <c r="BU73" s="28">
        <v>5891</v>
      </c>
      <c r="BV73" s="28">
        <v>9042</v>
      </c>
      <c r="BW73" s="28">
        <v>11656</v>
      </c>
      <c r="BX73" s="28">
        <v>7757</v>
      </c>
      <c r="BY73" s="28">
        <v>10860</v>
      </c>
      <c r="BZ73" s="28">
        <v>45182</v>
      </c>
      <c r="CA73" s="28">
        <v>72472</v>
      </c>
      <c r="CB73" s="28">
        <v>41763</v>
      </c>
      <c r="CC73" s="28">
        <v>41044</v>
      </c>
      <c r="CD73" s="28">
        <v>9252</v>
      </c>
      <c r="CE73" s="28">
        <v>53886</v>
      </c>
      <c r="CF73" s="28">
        <v>124217</v>
      </c>
      <c r="CG73" s="210">
        <f t="shared" si="35"/>
        <v>436904</v>
      </c>
      <c r="CI73" s="28">
        <v>2997</v>
      </c>
      <c r="CJ73" s="28">
        <v>6140</v>
      </c>
      <c r="CK73" s="28">
        <v>7059</v>
      </c>
      <c r="CL73" s="28">
        <v>7450</v>
      </c>
      <c r="CM73" s="28">
        <v>7311</v>
      </c>
      <c r="CN73" s="28">
        <v>23131</v>
      </c>
      <c r="CO73" s="28">
        <v>22967</v>
      </c>
      <c r="CP73" s="28">
        <v>12521</v>
      </c>
      <c r="CQ73" s="28">
        <v>8762</v>
      </c>
      <c r="CR73" s="28">
        <v>9370</v>
      </c>
      <c r="CS73" s="28">
        <v>9871</v>
      </c>
      <c r="CT73" s="28">
        <v>5203</v>
      </c>
      <c r="CU73" s="28">
        <v>0</v>
      </c>
      <c r="CV73" s="28">
        <v>0</v>
      </c>
      <c r="CW73" s="28">
        <v>0</v>
      </c>
      <c r="CX73" s="28">
        <v>0</v>
      </c>
      <c r="CY73" s="28">
        <v>0</v>
      </c>
      <c r="CZ73" s="28">
        <f t="shared" si="36"/>
        <v>122782</v>
      </c>
      <c r="DB73" s="210">
        <v>44620</v>
      </c>
      <c r="DC73" s="210">
        <v>52245</v>
      </c>
      <c r="DD73" s="210">
        <v>45888</v>
      </c>
      <c r="DE73" s="210">
        <v>40030</v>
      </c>
      <c r="DF73" s="210">
        <v>35153</v>
      </c>
      <c r="DG73" s="210">
        <v>94400</v>
      </c>
      <c r="DH73" s="210">
        <v>70882</v>
      </c>
      <c r="DI73" s="210">
        <v>25712</v>
      </c>
      <c r="DJ73" s="210">
        <v>17682</v>
      </c>
      <c r="DK73" s="210">
        <v>13075</v>
      </c>
      <c r="DL73" s="210">
        <v>25503</v>
      </c>
      <c r="DM73" s="210">
        <v>4936</v>
      </c>
      <c r="DN73" s="210">
        <v>4109</v>
      </c>
      <c r="DO73" s="210">
        <v>0</v>
      </c>
      <c r="DP73" s="210">
        <v>4901</v>
      </c>
      <c r="DQ73" s="210">
        <v>0</v>
      </c>
      <c r="DR73" s="210">
        <v>0</v>
      </c>
      <c r="DS73" s="210">
        <f t="shared" si="37"/>
        <v>479136</v>
      </c>
      <c r="DU73" s="210">
        <v>47729</v>
      </c>
      <c r="DV73" s="210">
        <v>61167</v>
      </c>
      <c r="DW73" s="210">
        <v>56643</v>
      </c>
      <c r="DX73" s="210">
        <v>52026</v>
      </c>
      <c r="DY73" s="210">
        <v>46691</v>
      </c>
      <c r="DZ73" s="210">
        <v>144861</v>
      </c>
      <c r="EA73" s="210">
        <v>131126</v>
      </c>
      <c r="EB73" s="210">
        <v>60460</v>
      </c>
      <c r="EC73" s="210">
        <v>39009</v>
      </c>
      <c r="ED73" s="210">
        <v>22823</v>
      </c>
      <c r="EE73" s="210">
        <v>50245</v>
      </c>
      <c r="EF73" s="210">
        <v>6971</v>
      </c>
      <c r="EG73" s="210">
        <v>8920</v>
      </c>
      <c r="EH73" s="210">
        <v>9559</v>
      </c>
      <c r="EI73" s="210">
        <v>9857</v>
      </c>
      <c r="EL73" s="210">
        <v>748087</v>
      </c>
      <c r="EN73" s="212">
        <f t="shared" si="8"/>
        <v>3109</v>
      </c>
      <c r="EO73" s="212">
        <f t="shared" si="9"/>
        <v>8922</v>
      </c>
      <c r="EP73" s="212">
        <f t="shared" si="10"/>
        <v>10755</v>
      </c>
      <c r="EQ73" s="212">
        <f t="shared" si="11"/>
        <v>11996</v>
      </c>
      <c r="ER73" s="212">
        <f t="shared" si="12"/>
        <v>11538</v>
      </c>
      <c r="ES73" s="212">
        <f t="shared" si="13"/>
        <v>50461</v>
      </c>
      <c r="ET73" s="212">
        <f t="shared" si="14"/>
        <v>60244</v>
      </c>
      <c r="EU73" s="212">
        <f t="shared" si="15"/>
        <v>34748</v>
      </c>
      <c r="EV73" s="212">
        <f t="shared" si="16"/>
        <v>21327</v>
      </c>
      <c r="EW73" s="212">
        <f t="shared" si="17"/>
        <v>9748</v>
      </c>
      <c r="EX73" s="212">
        <f t="shared" si="18"/>
        <v>24742</v>
      </c>
      <c r="EY73" s="212">
        <f t="shared" si="19"/>
        <v>2035</v>
      </c>
      <c r="EZ73" s="212">
        <f t="shared" si="20"/>
        <v>4811</v>
      </c>
      <c r="FA73" s="212">
        <f t="shared" si="21"/>
        <v>9559</v>
      </c>
      <c r="FB73" s="212">
        <f t="shared" si="22"/>
        <v>4956</v>
      </c>
      <c r="FC73" s="212">
        <f t="shared" si="23"/>
        <v>0</v>
      </c>
      <c r="FD73" s="212">
        <f t="shared" si="24"/>
        <v>0</v>
      </c>
      <c r="FE73" s="363">
        <f t="shared" si="25"/>
        <v>268951</v>
      </c>
      <c r="FF73" s="363"/>
      <c r="FG73" s="210">
        <v>71995</v>
      </c>
      <c r="FH73" s="210">
        <v>8545</v>
      </c>
      <c r="FJ73" s="271">
        <f>'(B.) Opyt'' non-urb lands'!J16</f>
        <v>3.9</v>
      </c>
      <c r="FK73" s="271">
        <f>'(B.) Opyt'' non-urb lands'!K16</f>
        <v>2.8799342414279003</v>
      </c>
      <c r="FL73" s="271">
        <f>'(B.) Opyt'' non-urb lands'!L16</f>
        <v>4.7</v>
      </c>
    </row>
    <row r="74" spans="1:168" ht="15" customHeight="1">
      <c r="A74" s="178"/>
      <c r="B74" s="178">
        <v>37</v>
      </c>
      <c r="C74" s="188">
        <v>1</v>
      </c>
      <c r="D74" s="188" t="s">
        <v>1087</v>
      </c>
      <c r="E74" s="229">
        <v>1898527</v>
      </c>
      <c r="F74" s="213">
        <v>1344911</v>
      </c>
      <c r="G74" s="221">
        <f t="shared" ref="G74:G118" si="38">E74-F74</f>
        <v>553616</v>
      </c>
      <c r="H74" s="210">
        <v>1659096</v>
      </c>
      <c r="I74" s="210">
        <v>1785096</v>
      </c>
      <c r="K74" s="210">
        <v>8268</v>
      </c>
      <c r="L74" s="210">
        <v>13581</v>
      </c>
      <c r="M74" s="210">
        <v>16606</v>
      </c>
      <c r="N74" s="210">
        <v>14417</v>
      </c>
      <c r="O74" s="210">
        <v>11642</v>
      </c>
      <c r="P74" s="210">
        <v>47177</v>
      </c>
      <c r="Q74" s="210">
        <v>68268</v>
      </c>
      <c r="R74" s="210">
        <v>63511</v>
      </c>
      <c r="S74" s="210">
        <v>44544</v>
      </c>
      <c r="T74" s="210">
        <v>38409</v>
      </c>
      <c r="U74" s="210">
        <v>156609</v>
      </c>
      <c r="V74" s="210">
        <v>221996</v>
      </c>
      <c r="W74" s="210">
        <v>123003</v>
      </c>
      <c r="X74" s="210">
        <v>81022</v>
      </c>
      <c r="Y74" s="210">
        <v>82351</v>
      </c>
      <c r="Z74" s="210">
        <v>276844</v>
      </c>
      <c r="AA74" s="210">
        <v>390848</v>
      </c>
      <c r="AB74" s="210">
        <f t="shared" si="32"/>
        <v>1659096</v>
      </c>
      <c r="AD74" s="210">
        <v>1064</v>
      </c>
      <c r="AE74" s="210">
        <v>879</v>
      </c>
      <c r="AF74" s="210">
        <v>922</v>
      </c>
      <c r="AG74" s="210">
        <v>983</v>
      </c>
      <c r="AH74" s="210">
        <v>1235</v>
      </c>
      <c r="AI74" s="210">
        <v>6324</v>
      </c>
      <c r="AJ74" s="210">
        <v>20859</v>
      </c>
      <c r="AK74" s="210">
        <v>21318</v>
      </c>
      <c r="AL74" s="210">
        <v>21687</v>
      </c>
      <c r="AM74" s="210">
        <v>19655</v>
      </c>
      <c r="AN74" s="210">
        <v>89698</v>
      </c>
      <c r="AO74" s="210">
        <v>138779</v>
      </c>
      <c r="AP74" s="210">
        <v>75386</v>
      </c>
      <c r="AQ74" s="210">
        <v>43234</v>
      </c>
      <c r="AR74" s="210">
        <v>68479</v>
      </c>
      <c r="AS74" s="210">
        <v>179081</v>
      </c>
      <c r="AT74" s="210">
        <v>287959</v>
      </c>
      <c r="AU74" s="210">
        <f t="shared" si="33"/>
        <v>977542</v>
      </c>
      <c r="AW74" s="210">
        <v>32</v>
      </c>
      <c r="AX74" s="210">
        <v>13</v>
      </c>
      <c r="AY74" s="210">
        <v>65</v>
      </c>
      <c r="AZ74" s="210">
        <v>40</v>
      </c>
      <c r="BA74" s="210">
        <v>49</v>
      </c>
      <c r="BB74" s="210">
        <v>124</v>
      </c>
      <c r="BC74" s="210">
        <v>300</v>
      </c>
      <c r="BD74" s="210">
        <v>518</v>
      </c>
      <c r="BE74" s="210">
        <v>0</v>
      </c>
      <c r="BF74" s="210">
        <v>0</v>
      </c>
      <c r="BG74" s="210">
        <v>3055</v>
      </c>
      <c r="BH74" s="210">
        <v>0</v>
      </c>
      <c r="BI74" s="210">
        <v>0</v>
      </c>
      <c r="BJ74" s="210">
        <v>0</v>
      </c>
      <c r="BK74" s="210">
        <v>0</v>
      </c>
      <c r="BL74" s="210">
        <v>0</v>
      </c>
      <c r="BM74" s="210">
        <v>0</v>
      </c>
      <c r="BN74" s="210">
        <f t="shared" si="34"/>
        <v>4196</v>
      </c>
      <c r="BP74" s="210">
        <v>829</v>
      </c>
      <c r="BQ74" s="28">
        <v>714</v>
      </c>
      <c r="BR74" s="28">
        <v>645</v>
      </c>
      <c r="BS74" s="28">
        <v>472</v>
      </c>
      <c r="BT74" s="28">
        <v>414</v>
      </c>
      <c r="BU74" s="28">
        <v>3136</v>
      </c>
      <c r="BV74" s="28">
        <v>6716</v>
      </c>
      <c r="BW74" s="28">
        <v>7490</v>
      </c>
      <c r="BX74" s="28">
        <v>4949</v>
      </c>
      <c r="BY74" s="28">
        <v>8414</v>
      </c>
      <c r="BZ74" s="28">
        <v>30480</v>
      </c>
      <c r="CA74" s="28">
        <v>53626</v>
      </c>
      <c r="CB74" s="28">
        <v>37818</v>
      </c>
      <c r="CC74" s="28">
        <v>34694</v>
      </c>
      <c r="CD74" s="28">
        <v>8947</v>
      </c>
      <c r="CE74" s="28">
        <v>97763</v>
      </c>
      <c r="CF74" s="28">
        <v>102889</v>
      </c>
      <c r="CG74" s="210">
        <f t="shared" si="35"/>
        <v>399996</v>
      </c>
      <c r="CI74" s="28">
        <v>1139</v>
      </c>
      <c r="CJ74" s="28">
        <v>2125</v>
      </c>
      <c r="CK74" s="28">
        <v>3216</v>
      </c>
      <c r="CL74" s="28">
        <v>2781</v>
      </c>
      <c r="CM74" s="28">
        <v>2498</v>
      </c>
      <c r="CN74" s="28">
        <v>10508</v>
      </c>
      <c r="CO74" s="28">
        <v>12478</v>
      </c>
      <c r="CP74" s="28">
        <v>8058</v>
      </c>
      <c r="CQ74" s="28">
        <v>3950</v>
      </c>
      <c r="CR74" s="28">
        <v>1320</v>
      </c>
      <c r="CS74" s="28">
        <v>10683</v>
      </c>
      <c r="CT74" s="28">
        <v>7110</v>
      </c>
      <c r="CU74" s="28">
        <v>2803</v>
      </c>
      <c r="CV74" s="28">
        <v>0</v>
      </c>
      <c r="CW74" s="28">
        <v>0</v>
      </c>
      <c r="CX74" s="28">
        <v>0</v>
      </c>
      <c r="CY74" s="28">
        <v>0</v>
      </c>
      <c r="CZ74" s="28">
        <f t="shared" si="36"/>
        <v>68669</v>
      </c>
      <c r="DB74" s="210">
        <v>5204</v>
      </c>
      <c r="DC74" s="210">
        <v>9850</v>
      </c>
      <c r="DD74" s="210">
        <v>11758</v>
      </c>
      <c r="DE74" s="210">
        <v>10141</v>
      </c>
      <c r="DF74" s="210">
        <v>7446</v>
      </c>
      <c r="DG74" s="210">
        <v>27085</v>
      </c>
      <c r="DH74" s="210">
        <v>27915</v>
      </c>
      <c r="DI74" s="210">
        <v>26127</v>
      </c>
      <c r="DJ74" s="210">
        <v>13958</v>
      </c>
      <c r="DK74" s="210">
        <v>9020</v>
      </c>
      <c r="DL74" s="210">
        <v>22693</v>
      </c>
      <c r="DM74" s="210">
        <v>22481</v>
      </c>
      <c r="DN74" s="210">
        <v>6996</v>
      </c>
      <c r="DO74" s="210">
        <v>3094</v>
      </c>
      <c r="DP74" s="210">
        <v>4925</v>
      </c>
      <c r="DQ74" s="210">
        <v>0</v>
      </c>
      <c r="DR74" s="210">
        <v>0</v>
      </c>
      <c r="DS74" s="210">
        <f t="shared" si="37"/>
        <v>208693</v>
      </c>
      <c r="DU74" s="210">
        <v>5322</v>
      </c>
      <c r="DV74" s="210">
        <v>10332</v>
      </c>
      <c r="DW74" s="210">
        <v>12973</v>
      </c>
      <c r="DX74" s="210">
        <v>11562</v>
      </c>
      <c r="DY74" s="210">
        <v>8667</v>
      </c>
      <c r="DZ74" s="210">
        <v>36956</v>
      </c>
      <c r="EA74" s="210">
        <v>43028</v>
      </c>
      <c r="EB74" s="210">
        <v>37577</v>
      </c>
      <c r="EC74" s="210">
        <v>22034</v>
      </c>
      <c r="ED74" s="210">
        <v>19653</v>
      </c>
      <c r="EE74" s="210">
        <v>35475</v>
      </c>
      <c r="EF74" s="210">
        <v>49835</v>
      </c>
      <c r="EG74" s="210">
        <v>9159</v>
      </c>
      <c r="EH74" s="210">
        <v>13599</v>
      </c>
      <c r="EI74" s="210">
        <v>4925</v>
      </c>
      <c r="EK74" s="210">
        <v>13596</v>
      </c>
      <c r="EL74" s="210">
        <v>334693</v>
      </c>
      <c r="EN74" s="212">
        <f t="shared" si="8"/>
        <v>118</v>
      </c>
      <c r="EO74" s="212">
        <f t="shared" si="9"/>
        <v>482</v>
      </c>
      <c r="EP74" s="212">
        <f t="shared" si="10"/>
        <v>1215</v>
      </c>
      <c r="EQ74" s="212">
        <f t="shared" si="11"/>
        <v>1421</v>
      </c>
      <c r="ER74" s="212">
        <f t="shared" si="12"/>
        <v>1221</v>
      </c>
      <c r="ES74" s="212">
        <f t="shared" si="13"/>
        <v>9871</v>
      </c>
      <c r="ET74" s="212">
        <f t="shared" si="14"/>
        <v>15113</v>
      </c>
      <c r="EU74" s="212">
        <f t="shared" si="15"/>
        <v>11450</v>
      </c>
      <c r="EV74" s="212">
        <f t="shared" si="16"/>
        <v>8076</v>
      </c>
      <c r="EW74" s="212">
        <f t="shared" si="17"/>
        <v>10633</v>
      </c>
      <c r="EX74" s="212">
        <f t="shared" si="18"/>
        <v>12782</v>
      </c>
      <c r="EY74" s="212">
        <f t="shared" si="19"/>
        <v>27354</v>
      </c>
      <c r="EZ74" s="212">
        <f t="shared" si="20"/>
        <v>2163</v>
      </c>
      <c r="FA74" s="212">
        <f t="shared" si="21"/>
        <v>10505</v>
      </c>
      <c r="FB74" s="212">
        <f t="shared" si="22"/>
        <v>0</v>
      </c>
      <c r="FC74" s="212">
        <f t="shared" si="23"/>
        <v>0</v>
      </c>
      <c r="FD74" s="212">
        <f t="shared" si="24"/>
        <v>13596</v>
      </c>
      <c r="FE74" s="363">
        <f t="shared" si="25"/>
        <v>126000</v>
      </c>
      <c r="FF74" s="363"/>
      <c r="FG74" s="210">
        <v>63092</v>
      </c>
      <c r="FH74" s="210">
        <v>21562</v>
      </c>
      <c r="FJ74" s="271">
        <f>'(B.) Opyt'' non-urb lands'!J17</f>
        <v>2</v>
      </c>
      <c r="FK74" s="271">
        <f>'(B.) Opyt'' non-urb lands'!K17</f>
        <v>4.0980175781249999</v>
      </c>
      <c r="FL74" s="271">
        <f>'(B.) Opyt'' non-urb lands'!L17</f>
        <v>2.4</v>
      </c>
    </row>
    <row r="75" spans="1:168" ht="15" customHeight="1">
      <c r="A75" s="178"/>
      <c r="B75" s="178">
        <v>10</v>
      </c>
      <c r="C75" s="188">
        <v>2</v>
      </c>
      <c r="D75" s="188" t="s">
        <v>504</v>
      </c>
      <c r="E75" s="229">
        <v>824446</v>
      </c>
      <c r="F75" s="213">
        <v>504611</v>
      </c>
      <c r="G75" s="221">
        <f t="shared" si="38"/>
        <v>319835</v>
      </c>
      <c r="H75" s="210">
        <v>786783</v>
      </c>
      <c r="I75" s="210">
        <v>804612</v>
      </c>
      <c r="K75" s="210">
        <v>7527</v>
      </c>
      <c r="L75" s="210">
        <v>6057</v>
      </c>
      <c r="M75" s="210">
        <v>4006</v>
      </c>
      <c r="N75" s="210">
        <v>4153</v>
      </c>
      <c r="O75" s="210">
        <v>2675</v>
      </c>
      <c r="P75" s="210">
        <v>9629</v>
      </c>
      <c r="Q75" s="210">
        <v>10338</v>
      </c>
      <c r="R75" s="210">
        <v>7759</v>
      </c>
      <c r="S75" s="210">
        <v>6767</v>
      </c>
      <c r="T75" s="210">
        <v>8605</v>
      </c>
      <c r="U75" s="210">
        <v>28396</v>
      </c>
      <c r="V75" s="210">
        <v>37867</v>
      </c>
      <c r="W75" s="210">
        <v>30391</v>
      </c>
      <c r="X75" s="210">
        <v>23985</v>
      </c>
      <c r="Y75" s="210">
        <v>30869</v>
      </c>
      <c r="Z75" s="210">
        <v>30443</v>
      </c>
      <c r="AA75" s="210">
        <v>537316</v>
      </c>
      <c r="AB75" s="210">
        <f t="shared" si="32"/>
        <v>786783</v>
      </c>
      <c r="AD75" s="210">
        <v>91</v>
      </c>
      <c r="AE75" s="210">
        <v>282</v>
      </c>
      <c r="AF75" s="210">
        <v>175</v>
      </c>
      <c r="AG75" s="210">
        <v>182</v>
      </c>
      <c r="AH75" s="210">
        <v>131</v>
      </c>
      <c r="AI75" s="210">
        <v>107</v>
      </c>
      <c r="AJ75" s="210">
        <v>1639</v>
      </c>
      <c r="AK75" s="210">
        <v>510</v>
      </c>
      <c r="AL75" s="210">
        <v>1838</v>
      </c>
      <c r="AM75" s="210">
        <v>3281</v>
      </c>
      <c r="AN75" s="210">
        <v>8852</v>
      </c>
      <c r="AO75" s="210">
        <v>11199</v>
      </c>
      <c r="AP75" s="210">
        <v>0</v>
      </c>
      <c r="AQ75" s="210">
        <v>10017</v>
      </c>
      <c r="AR75" s="210">
        <v>9082</v>
      </c>
      <c r="AS75" s="210">
        <v>22244</v>
      </c>
      <c r="AT75" s="210">
        <v>257087</v>
      </c>
      <c r="AU75" s="210">
        <f t="shared" si="33"/>
        <v>326717</v>
      </c>
      <c r="AW75" s="210">
        <v>167</v>
      </c>
      <c r="AX75" s="210">
        <v>167</v>
      </c>
      <c r="AY75" s="210">
        <v>113</v>
      </c>
      <c r="AZ75" s="210">
        <v>208</v>
      </c>
      <c r="BA75" s="210">
        <v>85</v>
      </c>
      <c r="BB75" s="210">
        <v>526</v>
      </c>
      <c r="BC75" s="210">
        <v>508</v>
      </c>
      <c r="BD75" s="210">
        <v>257</v>
      </c>
      <c r="BE75" s="210">
        <v>0</v>
      </c>
      <c r="BF75" s="210">
        <v>0</v>
      </c>
      <c r="BG75" s="210">
        <v>985</v>
      </c>
      <c r="BH75" s="210">
        <v>0</v>
      </c>
      <c r="BI75" s="210">
        <v>0</v>
      </c>
      <c r="BJ75" s="210">
        <v>0</v>
      </c>
      <c r="BK75" s="210">
        <v>0</v>
      </c>
      <c r="BL75" s="210">
        <v>0</v>
      </c>
      <c r="BM75" s="210">
        <v>0</v>
      </c>
      <c r="BN75" s="210">
        <f t="shared" si="34"/>
        <v>3016</v>
      </c>
      <c r="BP75" s="210">
        <v>317</v>
      </c>
      <c r="BQ75" s="28">
        <v>537</v>
      </c>
      <c r="BR75" s="28">
        <v>361</v>
      </c>
      <c r="BS75" s="28">
        <v>571</v>
      </c>
      <c r="BT75" s="28">
        <v>280</v>
      </c>
      <c r="BU75" s="28">
        <v>1203</v>
      </c>
      <c r="BV75" s="28">
        <v>3353</v>
      </c>
      <c r="BW75" s="28">
        <v>3586</v>
      </c>
      <c r="BX75" s="28">
        <v>2118</v>
      </c>
      <c r="BY75" s="28">
        <v>2458</v>
      </c>
      <c r="BZ75" s="28">
        <v>11405</v>
      </c>
      <c r="CA75" s="28">
        <v>18951</v>
      </c>
      <c r="CB75" s="28">
        <v>17607</v>
      </c>
      <c r="CC75" s="28">
        <v>10530</v>
      </c>
      <c r="CD75" s="28">
        <v>12809</v>
      </c>
      <c r="CE75" s="28">
        <v>0</v>
      </c>
      <c r="CF75" s="28">
        <v>280229</v>
      </c>
      <c r="CG75" s="210">
        <f t="shared" si="35"/>
        <v>366315</v>
      </c>
      <c r="CI75" s="28">
        <v>423</v>
      </c>
      <c r="CJ75" s="28">
        <v>434</v>
      </c>
      <c r="CK75" s="28">
        <v>311</v>
      </c>
      <c r="CL75" s="28">
        <v>172</v>
      </c>
      <c r="CM75" s="28">
        <v>180</v>
      </c>
      <c r="CN75" s="28">
        <v>1008</v>
      </c>
      <c r="CO75" s="28">
        <v>305</v>
      </c>
      <c r="CP75" s="28">
        <v>1682</v>
      </c>
      <c r="CQ75" s="28">
        <v>368</v>
      </c>
      <c r="CR75" s="28">
        <v>901</v>
      </c>
      <c r="CS75" s="28">
        <v>2851</v>
      </c>
      <c r="CT75" s="28">
        <v>1338</v>
      </c>
      <c r="CU75" s="28">
        <v>2428</v>
      </c>
      <c r="CV75" s="28">
        <v>0</v>
      </c>
      <c r="CW75" s="28">
        <v>0</v>
      </c>
      <c r="CX75" s="28">
        <v>0</v>
      </c>
      <c r="CY75" s="28">
        <v>0</v>
      </c>
      <c r="CZ75" s="28">
        <f t="shared" si="36"/>
        <v>12401</v>
      </c>
      <c r="DB75" s="210">
        <v>6529</v>
      </c>
      <c r="DC75" s="210">
        <v>4637</v>
      </c>
      <c r="DD75" s="210">
        <v>3046</v>
      </c>
      <c r="DE75" s="210">
        <v>3020</v>
      </c>
      <c r="DF75" s="210">
        <v>1999</v>
      </c>
      <c r="DG75" s="210">
        <v>6785</v>
      </c>
      <c r="DH75" s="210">
        <v>4533</v>
      </c>
      <c r="DI75" s="210">
        <v>1724</v>
      </c>
      <c r="DJ75" s="210">
        <v>2443</v>
      </c>
      <c r="DK75" s="210">
        <v>1965</v>
      </c>
      <c r="DL75" s="210">
        <v>4303</v>
      </c>
      <c r="DM75" s="210">
        <v>6379</v>
      </c>
      <c r="DN75" s="210">
        <v>10356</v>
      </c>
      <c r="DO75" s="210">
        <v>3438</v>
      </c>
      <c r="DP75" s="210">
        <v>8978</v>
      </c>
      <c r="DQ75" s="210">
        <v>8199</v>
      </c>
      <c r="DR75" s="210">
        <v>0</v>
      </c>
      <c r="DS75" s="210">
        <f t="shared" si="37"/>
        <v>78334</v>
      </c>
      <c r="DU75" s="210">
        <v>6930</v>
      </c>
      <c r="DV75" s="210">
        <v>5136</v>
      </c>
      <c r="DW75" s="210">
        <v>3690</v>
      </c>
      <c r="DX75" s="210">
        <v>3338</v>
      </c>
      <c r="DY75" s="210">
        <v>2649</v>
      </c>
      <c r="DZ75" s="210">
        <v>9764</v>
      </c>
      <c r="EA75" s="210">
        <v>7951</v>
      </c>
      <c r="EB75" s="210">
        <v>3684</v>
      </c>
      <c r="EC75" s="210">
        <v>3820</v>
      </c>
      <c r="ED75" s="210">
        <v>2955</v>
      </c>
      <c r="EE75" s="210">
        <v>7041</v>
      </c>
      <c r="EF75" s="210">
        <v>8234</v>
      </c>
      <c r="EG75" s="210">
        <v>10356</v>
      </c>
      <c r="EH75" s="210">
        <v>3438</v>
      </c>
      <c r="EI75" s="210">
        <v>8978</v>
      </c>
      <c r="EJ75" s="210">
        <v>8199</v>
      </c>
      <c r="EL75" s="210">
        <v>96163</v>
      </c>
      <c r="EN75" s="212">
        <f t="shared" ref="EN75:EN119" si="39">DU75-DB75</f>
        <v>401</v>
      </c>
      <c r="EO75" s="212">
        <f t="shared" ref="EO75:EO119" si="40">DV75-DC75</f>
        <v>499</v>
      </c>
      <c r="EP75" s="212">
        <f t="shared" ref="EP75:EP119" si="41">DW75-DD75</f>
        <v>644</v>
      </c>
      <c r="EQ75" s="212">
        <f t="shared" ref="EQ75:EQ119" si="42">DX75-DE75</f>
        <v>318</v>
      </c>
      <c r="ER75" s="212">
        <f t="shared" ref="ER75:ER119" si="43">DY75-DF75</f>
        <v>650</v>
      </c>
      <c r="ES75" s="212">
        <f t="shared" ref="ES75:ES119" si="44">DZ75-DG75</f>
        <v>2979</v>
      </c>
      <c r="ET75" s="212">
        <f t="shared" ref="ET75:ET119" si="45">EA75-DH75</f>
        <v>3418</v>
      </c>
      <c r="EU75" s="212">
        <f t="shared" ref="EU75:EU119" si="46">EB75-DI75</f>
        <v>1960</v>
      </c>
      <c r="EV75" s="212">
        <f t="shared" ref="EV75:EV119" si="47">EC75-DJ75</f>
        <v>1377</v>
      </c>
      <c r="EW75" s="212">
        <f t="shared" ref="EW75:EW119" si="48">ED75-DK75</f>
        <v>990</v>
      </c>
      <c r="EX75" s="212">
        <f t="shared" ref="EX75:EX119" si="49">EE75-DL75</f>
        <v>2738</v>
      </c>
      <c r="EY75" s="212">
        <f t="shared" ref="EY75:EY119" si="50">EF75-DM75</f>
        <v>1855</v>
      </c>
      <c r="EZ75" s="212">
        <f t="shared" ref="EZ75:EZ119" si="51">EG75-DN75</f>
        <v>0</v>
      </c>
      <c r="FA75" s="212">
        <f t="shared" ref="FA75:FA119" si="52">EH75-DO75</f>
        <v>0</v>
      </c>
      <c r="FB75" s="212">
        <f t="shared" ref="FB75:FB119" si="53">EI75-DP75</f>
        <v>0</v>
      </c>
      <c r="FC75" s="212">
        <f t="shared" ref="FC75:FC119" si="54">EJ75-DQ75</f>
        <v>0</v>
      </c>
      <c r="FD75" s="212">
        <f t="shared" ref="FD75:FD119" si="55">EK75-DR75</f>
        <v>0</v>
      </c>
      <c r="FE75" s="363">
        <f t="shared" ref="FE75:FE118" si="56">SUM(EN75:FD75)</f>
        <v>17829</v>
      </c>
      <c r="FF75" s="363"/>
      <c r="FG75" s="210">
        <v>5260</v>
      </c>
      <c r="FH75" s="210">
        <v>1584</v>
      </c>
      <c r="FJ75" s="271">
        <f>'(B.) Opyt'' non-urb lands'!J18</f>
        <v>3.4</v>
      </c>
      <c r="FK75" s="271">
        <f>'(B.) Opyt'' non-urb lands'!K18</f>
        <v>2.2200863309352519</v>
      </c>
      <c r="FL75" s="271">
        <f>'(B.) Opyt'' non-urb lands'!L18</f>
        <v>1.95</v>
      </c>
    </row>
    <row r="76" spans="1:168" ht="15" customHeight="1">
      <c r="A76" s="178"/>
      <c r="B76" s="178">
        <v>14</v>
      </c>
      <c r="C76" s="188">
        <v>2</v>
      </c>
      <c r="D76" s="188" t="s">
        <v>992</v>
      </c>
      <c r="E76" s="229">
        <v>734591</v>
      </c>
      <c r="F76" s="213">
        <v>570326</v>
      </c>
      <c r="G76" s="221">
        <f t="shared" si="38"/>
        <v>164265</v>
      </c>
      <c r="H76" s="210">
        <v>655705</v>
      </c>
      <c r="I76" s="210">
        <v>731117</v>
      </c>
      <c r="K76" s="210">
        <v>4600</v>
      </c>
      <c r="L76" s="210">
        <v>5799</v>
      </c>
      <c r="M76" s="210">
        <v>4554</v>
      </c>
      <c r="N76" s="210">
        <v>4384</v>
      </c>
      <c r="O76" s="210">
        <v>3459</v>
      </c>
      <c r="P76" s="210">
        <v>16441</v>
      </c>
      <c r="Q76" s="210">
        <v>32618</v>
      </c>
      <c r="R76" s="210">
        <v>33185</v>
      </c>
      <c r="S76" s="210">
        <v>28172</v>
      </c>
      <c r="T76" s="210">
        <v>26073</v>
      </c>
      <c r="U76" s="210">
        <v>113182</v>
      </c>
      <c r="V76" s="210">
        <v>118160</v>
      </c>
      <c r="W76" s="210">
        <v>48606</v>
      </c>
      <c r="X76" s="210">
        <v>34584</v>
      </c>
      <c r="Y76" s="210">
        <v>35658</v>
      </c>
      <c r="Z76" s="210">
        <v>58679</v>
      </c>
      <c r="AA76" s="210">
        <v>87551</v>
      </c>
      <c r="AB76" s="210">
        <f t="shared" si="32"/>
        <v>655705</v>
      </c>
      <c r="AD76" s="210">
        <v>265</v>
      </c>
      <c r="AE76" s="210">
        <v>436</v>
      </c>
      <c r="AF76" s="210">
        <v>600</v>
      </c>
      <c r="AG76" s="210">
        <v>711</v>
      </c>
      <c r="AH76" s="210">
        <v>605</v>
      </c>
      <c r="AI76" s="210">
        <v>5027</v>
      </c>
      <c r="AJ76" s="210">
        <v>14137</v>
      </c>
      <c r="AK76" s="210">
        <v>20087</v>
      </c>
      <c r="AL76" s="210">
        <v>21266</v>
      </c>
      <c r="AM76" s="210">
        <v>17636</v>
      </c>
      <c r="AN76" s="210">
        <v>88618</v>
      </c>
      <c r="AO76" s="210">
        <v>80805</v>
      </c>
      <c r="AP76" s="210">
        <v>42270</v>
      </c>
      <c r="AQ76" s="210">
        <v>20618</v>
      </c>
      <c r="AR76" s="210">
        <v>30799</v>
      </c>
      <c r="AS76" s="210">
        <v>49929</v>
      </c>
      <c r="AT76" s="210">
        <v>64129</v>
      </c>
      <c r="AU76" s="210">
        <f t="shared" si="33"/>
        <v>457938</v>
      </c>
      <c r="AW76" s="210">
        <v>25</v>
      </c>
      <c r="AX76" s="210">
        <v>67</v>
      </c>
      <c r="AY76" s="210">
        <v>106</v>
      </c>
      <c r="AZ76" s="210">
        <v>37</v>
      </c>
      <c r="BA76" s="210">
        <v>0</v>
      </c>
      <c r="BB76" s="210">
        <v>0</v>
      </c>
      <c r="BC76" s="210">
        <v>569</v>
      </c>
      <c r="BD76" s="210">
        <v>0</v>
      </c>
      <c r="BE76" s="210">
        <v>0</v>
      </c>
      <c r="BF76" s="210">
        <v>0</v>
      </c>
      <c r="BG76" s="210">
        <v>0</v>
      </c>
      <c r="BH76" s="210">
        <v>0</v>
      </c>
      <c r="BI76" s="210">
        <v>0</v>
      </c>
      <c r="BJ76" s="210">
        <v>0</v>
      </c>
      <c r="BK76" s="210">
        <v>0</v>
      </c>
      <c r="BL76" s="210">
        <v>0</v>
      </c>
      <c r="BM76" s="210">
        <v>0</v>
      </c>
      <c r="BN76" s="210">
        <f t="shared" si="34"/>
        <v>804</v>
      </c>
      <c r="BP76" s="210">
        <v>164</v>
      </c>
      <c r="BQ76" s="28">
        <v>417</v>
      </c>
      <c r="BR76" s="28">
        <v>329</v>
      </c>
      <c r="BS76" s="28">
        <v>336</v>
      </c>
      <c r="BT76" s="28">
        <v>135</v>
      </c>
      <c r="BU76" s="28">
        <v>1272</v>
      </c>
      <c r="BV76" s="28">
        <v>3860</v>
      </c>
      <c r="BW76" s="28">
        <v>5208</v>
      </c>
      <c r="BX76" s="28">
        <v>2404</v>
      </c>
      <c r="BY76" s="28">
        <v>4049</v>
      </c>
      <c r="BZ76" s="28">
        <v>14487</v>
      </c>
      <c r="CA76" s="28">
        <v>31880</v>
      </c>
      <c r="CB76" s="28">
        <v>6336</v>
      </c>
      <c r="CC76" s="28">
        <v>13966</v>
      </c>
      <c r="CD76" s="28">
        <v>0</v>
      </c>
      <c r="CE76" s="28">
        <v>8750</v>
      </c>
      <c r="CF76" s="28">
        <v>23422</v>
      </c>
      <c r="CG76" s="210">
        <f t="shared" si="35"/>
        <v>117015</v>
      </c>
      <c r="CI76" s="28">
        <v>207</v>
      </c>
      <c r="CJ76" s="28">
        <v>269</v>
      </c>
      <c r="CK76" s="28">
        <v>379</v>
      </c>
      <c r="CL76" s="28">
        <v>255</v>
      </c>
      <c r="CM76" s="28">
        <v>472</v>
      </c>
      <c r="CN76" s="28">
        <v>1365</v>
      </c>
      <c r="CO76" s="28">
        <v>2350</v>
      </c>
      <c r="CP76" s="28">
        <v>764</v>
      </c>
      <c r="CQ76" s="28">
        <v>1676</v>
      </c>
      <c r="CR76" s="28">
        <v>835</v>
      </c>
      <c r="CS76" s="28">
        <v>2083</v>
      </c>
      <c r="CT76" s="28">
        <v>4090</v>
      </c>
      <c r="CU76" s="28">
        <v>0</v>
      </c>
      <c r="CV76" s="28">
        <v>0</v>
      </c>
      <c r="CW76" s="28">
        <v>0</v>
      </c>
      <c r="CX76" s="28">
        <v>0</v>
      </c>
      <c r="CY76" s="28">
        <v>0</v>
      </c>
      <c r="CZ76" s="28">
        <f t="shared" si="36"/>
        <v>14745</v>
      </c>
      <c r="DB76" s="210">
        <v>3939</v>
      </c>
      <c r="DC76" s="210">
        <v>4610</v>
      </c>
      <c r="DD76" s="210">
        <v>3140</v>
      </c>
      <c r="DE76" s="210">
        <v>3045</v>
      </c>
      <c r="DF76" s="210">
        <v>2247</v>
      </c>
      <c r="DG76" s="210">
        <v>8777</v>
      </c>
      <c r="DH76" s="210">
        <v>11702</v>
      </c>
      <c r="DI76" s="210">
        <v>7126</v>
      </c>
      <c r="DJ76" s="210">
        <v>2826</v>
      </c>
      <c r="DK76" s="210">
        <v>3553</v>
      </c>
      <c r="DL76" s="210">
        <v>7994</v>
      </c>
      <c r="DM76" s="210">
        <v>1385</v>
      </c>
      <c r="DN76" s="210">
        <v>0</v>
      </c>
      <c r="DO76" s="210">
        <v>0</v>
      </c>
      <c r="DP76" s="210">
        <v>4859</v>
      </c>
      <c r="DQ76" s="210">
        <v>0</v>
      </c>
      <c r="DR76" s="210">
        <v>0</v>
      </c>
      <c r="DS76" s="210">
        <f t="shared" si="37"/>
        <v>65203</v>
      </c>
      <c r="DU76" s="210">
        <v>4493</v>
      </c>
      <c r="DV76" s="210">
        <v>5288</v>
      </c>
      <c r="DW76" s="210">
        <v>3799</v>
      </c>
      <c r="DX76" s="210">
        <v>3854</v>
      </c>
      <c r="DY76" s="210">
        <v>3004</v>
      </c>
      <c r="DZ76" s="210">
        <v>14208</v>
      </c>
      <c r="EA76" s="210">
        <v>24382</v>
      </c>
      <c r="EB76" s="210">
        <v>18163</v>
      </c>
      <c r="EC76" s="210">
        <v>9469</v>
      </c>
      <c r="ED76" s="210">
        <v>9338</v>
      </c>
      <c r="EE76" s="210">
        <v>31206</v>
      </c>
      <c r="EF76" s="210">
        <v>6405</v>
      </c>
      <c r="EG76" s="210">
        <v>2147</v>
      </c>
      <c r="EI76" s="210">
        <v>4859</v>
      </c>
      <c r="EL76" s="210">
        <v>140615</v>
      </c>
      <c r="EN76" s="212">
        <f t="shared" si="39"/>
        <v>554</v>
      </c>
      <c r="EO76" s="212">
        <f t="shared" si="40"/>
        <v>678</v>
      </c>
      <c r="EP76" s="212">
        <f t="shared" si="41"/>
        <v>659</v>
      </c>
      <c r="EQ76" s="212">
        <f t="shared" si="42"/>
        <v>809</v>
      </c>
      <c r="ER76" s="212">
        <f t="shared" si="43"/>
        <v>757</v>
      </c>
      <c r="ES76" s="212">
        <f t="shared" si="44"/>
        <v>5431</v>
      </c>
      <c r="ET76" s="212">
        <f t="shared" si="45"/>
        <v>12680</v>
      </c>
      <c r="EU76" s="212">
        <f t="shared" si="46"/>
        <v>11037</v>
      </c>
      <c r="EV76" s="212">
        <f t="shared" si="47"/>
        <v>6643</v>
      </c>
      <c r="EW76" s="212">
        <f t="shared" si="48"/>
        <v>5785</v>
      </c>
      <c r="EX76" s="212">
        <f t="shared" si="49"/>
        <v>23212</v>
      </c>
      <c r="EY76" s="212">
        <f t="shared" si="50"/>
        <v>5020</v>
      </c>
      <c r="EZ76" s="212">
        <f t="shared" si="51"/>
        <v>2147</v>
      </c>
      <c r="FA76" s="212">
        <f t="shared" si="52"/>
        <v>0</v>
      </c>
      <c r="FB76" s="212">
        <f t="shared" si="53"/>
        <v>0</v>
      </c>
      <c r="FC76" s="212">
        <f t="shared" si="54"/>
        <v>0</v>
      </c>
      <c r="FD76" s="212">
        <f t="shared" si="55"/>
        <v>0</v>
      </c>
      <c r="FE76" s="363">
        <f t="shared" si="56"/>
        <v>75412</v>
      </c>
      <c r="FF76" s="363"/>
      <c r="FG76" s="210">
        <v>841</v>
      </c>
      <c r="FH76" s="210">
        <v>0</v>
      </c>
      <c r="FJ76" s="271">
        <f>'(B.) Opyt'' non-urb lands'!J19</f>
        <v>8</v>
      </c>
      <c r="FK76" s="271">
        <f>'(B.) Opyt'' non-urb lands'!K19</f>
        <v>4.4397497066875236</v>
      </c>
      <c r="FL76" s="271">
        <f>'(B.) Opyt'' non-urb lands'!L19</f>
        <v>7</v>
      </c>
    </row>
    <row r="77" spans="1:168" ht="15" customHeight="1">
      <c r="A77" s="178"/>
      <c r="B77" s="178">
        <v>28</v>
      </c>
      <c r="C77" s="188">
        <v>2</v>
      </c>
      <c r="D77" s="188" t="s">
        <v>885</v>
      </c>
      <c r="E77" s="229">
        <v>2038652</v>
      </c>
      <c r="F77" s="213">
        <v>877812</v>
      </c>
      <c r="G77" s="221">
        <f t="shared" si="38"/>
        <v>1160840</v>
      </c>
      <c r="H77" s="210">
        <v>1112913</v>
      </c>
      <c r="I77" s="210">
        <v>1546403</v>
      </c>
      <c r="K77" s="210">
        <v>301</v>
      </c>
      <c r="L77" s="210">
        <v>565</v>
      </c>
      <c r="M77" s="210">
        <v>1077</v>
      </c>
      <c r="N77" s="210">
        <v>1265</v>
      </c>
      <c r="O77" s="210">
        <v>1522</v>
      </c>
      <c r="P77" s="210">
        <v>8052</v>
      </c>
      <c r="Q77" s="210">
        <v>35128</v>
      </c>
      <c r="R77" s="210">
        <v>48652</v>
      </c>
      <c r="S77" s="210">
        <v>96286</v>
      </c>
      <c r="T77" s="210">
        <v>102737</v>
      </c>
      <c r="U77" s="210">
        <v>187130</v>
      </c>
      <c r="V77" s="210">
        <v>118419</v>
      </c>
      <c r="W77" s="210">
        <v>63149</v>
      </c>
      <c r="X77" s="210">
        <v>17839</v>
      </c>
      <c r="Y77" s="210">
        <v>37565</v>
      </c>
      <c r="Z77" s="210">
        <v>60419</v>
      </c>
      <c r="AA77" s="210">
        <v>332807</v>
      </c>
      <c r="AB77" s="210">
        <f t="shared" si="32"/>
        <v>1112913</v>
      </c>
      <c r="AD77" s="210">
        <v>35</v>
      </c>
      <c r="AE77" s="210">
        <v>60</v>
      </c>
      <c r="AF77" s="210">
        <v>290</v>
      </c>
      <c r="AG77" s="210">
        <v>312</v>
      </c>
      <c r="AH77" s="210">
        <v>261</v>
      </c>
      <c r="AI77" s="210">
        <v>1008</v>
      </c>
      <c r="AJ77" s="210">
        <v>8292</v>
      </c>
      <c r="AK77" s="210">
        <v>9888</v>
      </c>
      <c r="AL77" s="210">
        <v>35423</v>
      </c>
      <c r="AM77" s="210">
        <v>39572</v>
      </c>
      <c r="AN77" s="210">
        <v>69197</v>
      </c>
      <c r="AO77" s="210">
        <v>35650</v>
      </c>
      <c r="AP77" s="210">
        <v>17163</v>
      </c>
      <c r="AQ77" s="210">
        <v>10042</v>
      </c>
      <c r="AR77" s="210">
        <v>9722</v>
      </c>
      <c r="AS77" s="210">
        <v>21552</v>
      </c>
      <c r="AT77" s="210">
        <v>299446</v>
      </c>
      <c r="AU77" s="210">
        <f t="shared" si="33"/>
        <v>557913</v>
      </c>
      <c r="AW77" s="210">
        <v>0</v>
      </c>
      <c r="AX77" s="210">
        <v>0</v>
      </c>
      <c r="AY77" s="210">
        <v>53</v>
      </c>
      <c r="AZ77" s="210">
        <v>0</v>
      </c>
      <c r="BA77" s="210">
        <v>0</v>
      </c>
      <c r="BB77" s="210">
        <v>90</v>
      </c>
      <c r="BC77" s="210">
        <v>425</v>
      </c>
      <c r="BD77" s="210">
        <v>497</v>
      </c>
      <c r="BE77" s="210">
        <v>0</v>
      </c>
      <c r="BF77" s="210">
        <v>461</v>
      </c>
      <c r="BG77" s="210">
        <v>1297</v>
      </c>
      <c r="BH77" s="210">
        <v>1098</v>
      </c>
      <c r="BI77" s="210">
        <v>0</v>
      </c>
      <c r="BJ77" s="210">
        <v>0</v>
      </c>
      <c r="BK77" s="210">
        <v>0</v>
      </c>
      <c r="BL77" s="210">
        <v>0</v>
      </c>
      <c r="BM77" s="210">
        <v>0</v>
      </c>
      <c r="BN77" s="210">
        <f t="shared" si="34"/>
        <v>3921</v>
      </c>
      <c r="BP77" s="210">
        <v>39</v>
      </c>
      <c r="BQ77" s="28">
        <v>16</v>
      </c>
      <c r="BR77" s="28">
        <v>160</v>
      </c>
      <c r="BS77" s="28">
        <v>69</v>
      </c>
      <c r="BT77" s="28">
        <v>93</v>
      </c>
      <c r="BU77" s="28">
        <v>809</v>
      </c>
      <c r="BV77" s="28">
        <v>3658</v>
      </c>
      <c r="BW77" s="28">
        <v>4599</v>
      </c>
      <c r="BX77" s="28">
        <v>12923</v>
      </c>
      <c r="BY77" s="28">
        <v>12583</v>
      </c>
      <c r="BZ77" s="28">
        <v>29995</v>
      </c>
      <c r="CA77" s="28">
        <v>36274</v>
      </c>
      <c r="CB77" s="28">
        <v>27591</v>
      </c>
      <c r="CC77" s="28">
        <v>7797</v>
      </c>
      <c r="CD77" s="28">
        <v>19443</v>
      </c>
      <c r="CE77" s="28">
        <v>33438</v>
      </c>
      <c r="CF77" s="28">
        <v>33361</v>
      </c>
      <c r="CG77" s="210">
        <f t="shared" si="35"/>
        <v>222848</v>
      </c>
      <c r="CI77" s="28">
        <v>6</v>
      </c>
      <c r="CJ77" s="28">
        <v>35</v>
      </c>
      <c r="CK77" s="28">
        <v>81</v>
      </c>
      <c r="CL77" s="28">
        <v>40</v>
      </c>
      <c r="CM77" s="28">
        <v>494</v>
      </c>
      <c r="CN77" s="28">
        <v>1365</v>
      </c>
      <c r="CO77" s="28">
        <v>4321</v>
      </c>
      <c r="CP77" s="28">
        <v>6186</v>
      </c>
      <c r="CQ77" s="28">
        <v>11220</v>
      </c>
      <c r="CR77" s="28">
        <v>5333</v>
      </c>
      <c r="CS77" s="28">
        <v>19668</v>
      </c>
      <c r="CT77" s="28">
        <v>6470</v>
      </c>
      <c r="CU77" s="28">
        <v>4250</v>
      </c>
      <c r="CV77" s="28">
        <v>0</v>
      </c>
      <c r="CW77" s="28">
        <v>4390</v>
      </c>
      <c r="CX77" s="28">
        <v>0</v>
      </c>
      <c r="CY77" s="28">
        <v>0</v>
      </c>
      <c r="CZ77" s="28">
        <f t="shared" si="36"/>
        <v>63859</v>
      </c>
      <c r="DB77" s="210">
        <v>221</v>
      </c>
      <c r="DC77" s="210">
        <v>454</v>
      </c>
      <c r="DD77" s="210">
        <v>493</v>
      </c>
      <c r="DE77" s="210">
        <v>844</v>
      </c>
      <c r="DF77" s="210">
        <v>674</v>
      </c>
      <c r="DG77" s="210">
        <v>4780</v>
      </c>
      <c r="DH77" s="210">
        <v>18432</v>
      </c>
      <c r="DI77" s="210">
        <v>27482</v>
      </c>
      <c r="DJ77" s="210">
        <v>36720</v>
      </c>
      <c r="DK77" s="210">
        <v>44788</v>
      </c>
      <c r="DL77" s="210">
        <v>66973</v>
      </c>
      <c r="DM77" s="210">
        <v>38927</v>
      </c>
      <c r="DN77" s="210">
        <v>14145</v>
      </c>
      <c r="DO77" s="210">
        <v>0</v>
      </c>
      <c r="DP77" s="210">
        <v>4010</v>
      </c>
      <c r="DQ77" s="210">
        <v>5429</v>
      </c>
      <c r="DR77" s="210">
        <v>0</v>
      </c>
      <c r="DS77" s="210">
        <f t="shared" si="37"/>
        <v>264372</v>
      </c>
      <c r="DU77" s="210">
        <v>221</v>
      </c>
      <c r="DV77" s="210">
        <v>454</v>
      </c>
      <c r="DW77" s="210">
        <v>493</v>
      </c>
      <c r="DX77" s="210">
        <v>844</v>
      </c>
      <c r="DY77" s="210">
        <v>674</v>
      </c>
      <c r="DZ77" s="210">
        <v>5233</v>
      </c>
      <c r="EA77" s="210">
        <v>22448</v>
      </c>
      <c r="EB77" s="210">
        <v>33826</v>
      </c>
      <c r="EC77" s="210">
        <v>54936</v>
      </c>
      <c r="ED77" s="210">
        <v>69470</v>
      </c>
      <c r="EE77" s="210">
        <v>145912</v>
      </c>
      <c r="EF77" s="210">
        <v>124715</v>
      </c>
      <c r="EG77" s="210">
        <v>78206</v>
      </c>
      <c r="EH77" s="210">
        <v>35160</v>
      </c>
      <c r="EI77" s="210">
        <v>31102</v>
      </c>
      <c r="EJ77" s="210">
        <v>60604</v>
      </c>
      <c r="EK77" s="210">
        <v>33564</v>
      </c>
      <c r="EL77" s="210">
        <v>697862</v>
      </c>
      <c r="EN77" s="212">
        <f t="shared" si="39"/>
        <v>0</v>
      </c>
      <c r="EO77" s="212">
        <f t="shared" si="40"/>
        <v>0</v>
      </c>
      <c r="EP77" s="212">
        <f t="shared" si="41"/>
        <v>0</v>
      </c>
      <c r="EQ77" s="212">
        <f t="shared" si="42"/>
        <v>0</v>
      </c>
      <c r="ER77" s="212">
        <f t="shared" si="43"/>
        <v>0</v>
      </c>
      <c r="ES77" s="212">
        <f t="shared" si="44"/>
        <v>453</v>
      </c>
      <c r="ET77" s="212">
        <f t="shared" si="45"/>
        <v>4016</v>
      </c>
      <c r="EU77" s="212">
        <f t="shared" si="46"/>
        <v>6344</v>
      </c>
      <c r="EV77" s="212">
        <f t="shared" si="47"/>
        <v>18216</v>
      </c>
      <c r="EW77" s="212">
        <f t="shared" si="48"/>
        <v>24682</v>
      </c>
      <c r="EX77" s="212">
        <f t="shared" si="49"/>
        <v>78939</v>
      </c>
      <c r="EY77" s="212">
        <f t="shared" si="50"/>
        <v>85788</v>
      </c>
      <c r="EZ77" s="212">
        <f t="shared" si="51"/>
        <v>64061</v>
      </c>
      <c r="FA77" s="212">
        <f t="shared" si="52"/>
        <v>35160</v>
      </c>
      <c r="FB77" s="212">
        <f t="shared" si="53"/>
        <v>27092</v>
      </c>
      <c r="FC77" s="212">
        <f t="shared" si="54"/>
        <v>55175</v>
      </c>
      <c r="FD77" s="212">
        <f t="shared" si="55"/>
        <v>33564</v>
      </c>
      <c r="FE77" s="363">
        <f t="shared" si="56"/>
        <v>433490</v>
      </c>
      <c r="FF77" s="363"/>
      <c r="FG77" s="210">
        <v>10410</v>
      </c>
      <c r="FH77" s="210">
        <v>8563</v>
      </c>
      <c r="FJ77" s="271">
        <f>'(B.) Opyt'' non-urb lands'!J20</f>
        <v>1.3</v>
      </c>
      <c r="FK77" s="271">
        <f>'(B.) Opyt'' non-urb lands'!K20</f>
        <v>1.6200326716499183</v>
      </c>
      <c r="FL77" s="271">
        <f>'(B.) Opyt'' non-urb lands'!L20</f>
        <v>1.4</v>
      </c>
    </row>
    <row r="78" spans="1:168" ht="15" customHeight="1">
      <c r="A78" s="178"/>
      <c r="B78" s="178">
        <v>31</v>
      </c>
      <c r="C78" s="188">
        <v>2</v>
      </c>
      <c r="D78" s="188" t="s">
        <v>886</v>
      </c>
      <c r="E78" s="229">
        <v>8853932</v>
      </c>
      <c r="F78" s="213">
        <v>7029189</v>
      </c>
      <c r="G78" s="221">
        <f t="shared" si="38"/>
        <v>1824743</v>
      </c>
      <c r="H78" s="210">
        <v>7302798</v>
      </c>
      <c r="I78" s="210">
        <v>7403054</v>
      </c>
      <c r="K78" s="210">
        <v>820</v>
      </c>
      <c r="L78" s="210">
        <v>1247</v>
      </c>
      <c r="M78" s="210">
        <v>1171</v>
      </c>
      <c r="N78" s="210">
        <v>829</v>
      </c>
      <c r="O78" s="210">
        <v>831</v>
      </c>
      <c r="P78" s="210">
        <v>3399</v>
      </c>
      <c r="Q78" s="210">
        <v>3990</v>
      </c>
      <c r="R78" s="210">
        <v>3024</v>
      </c>
      <c r="S78" s="210">
        <v>2085</v>
      </c>
      <c r="T78" s="210">
        <v>4964</v>
      </c>
      <c r="U78" s="210">
        <v>9685</v>
      </c>
      <c r="V78" s="210">
        <v>9068</v>
      </c>
      <c r="W78" s="210">
        <v>4734</v>
      </c>
      <c r="X78" s="210">
        <v>9959</v>
      </c>
      <c r="Y78" s="210">
        <v>18236</v>
      </c>
      <c r="Z78" s="210">
        <v>54307</v>
      </c>
      <c r="AA78" s="210">
        <v>7174449</v>
      </c>
      <c r="AB78" s="210">
        <f t="shared" si="32"/>
        <v>7302798</v>
      </c>
      <c r="AD78" s="210">
        <v>3</v>
      </c>
      <c r="AE78" s="210">
        <v>0</v>
      </c>
      <c r="AF78" s="210">
        <v>21</v>
      </c>
      <c r="AG78" s="210">
        <v>63</v>
      </c>
      <c r="AH78" s="210">
        <v>43</v>
      </c>
      <c r="AI78" s="210">
        <v>182</v>
      </c>
      <c r="AJ78" s="210">
        <v>351</v>
      </c>
      <c r="AK78" s="210">
        <v>1143</v>
      </c>
      <c r="AL78" s="210">
        <v>1373</v>
      </c>
      <c r="AM78" s="210">
        <v>2222</v>
      </c>
      <c r="AN78" s="210">
        <v>2402</v>
      </c>
      <c r="AO78" s="210">
        <v>4401</v>
      </c>
      <c r="AP78" s="210">
        <v>0</v>
      </c>
      <c r="AQ78" s="210">
        <v>6939</v>
      </c>
      <c r="AR78" s="210">
        <v>14118</v>
      </c>
      <c r="AS78" s="210">
        <v>43085</v>
      </c>
      <c r="AT78" s="210">
        <v>6645148</v>
      </c>
      <c r="AU78" s="210">
        <f t="shared" si="33"/>
        <v>6721494</v>
      </c>
      <c r="AW78" s="210">
        <v>5</v>
      </c>
      <c r="AX78" s="210">
        <v>18</v>
      </c>
      <c r="AY78" s="210">
        <v>0</v>
      </c>
      <c r="AZ78" s="210">
        <v>0</v>
      </c>
      <c r="BA78" s="210">
        <v>0</v>
      </c>
      <c r="BB78" s="210">
        <v>0</v>
      </c>
      <c r="BC78" s="210">
        <v>0</v>
      </c>
      <c r="BD78" s="210">
        <v>0</v>
      </c>
      <c r="BE78" s="210">
        <v>0</v>
      </c>
      <c r="BF78" s="210">
        <v>0</v>
      </c>
      <c r="BG78" s="210">
        <v>0</v>
      </c>
      <c r="BH78" s="210">
        <v>0</v>
      </c>
      <c r="BI78" s="210">
        <v>0</v>
      </c>
      <c r="BJ78" s="210">
        <v>0</v>
      </c>
      <c r="BK78" s="210">
        <v>0</v>
      </c>
      <c r="BL78" s="210">
        <v>0</v>
      </c>
      <c r="BM78" s="210">
        <v>0</v>
      </c>
      <c r="BN78" s="210">
        <f t="shared" si="34"/>
        <v>23</v>
      </c>
      <c r="BP78" s="210">
        <v>88</v>
      </c>
      <c r="BQ78" s="28">
        <v>39</v>
      </c>
      <c r="BR78" s="28">
        <v>161</v>
      </c>
      <c r="BS78" s="28">
        <v>96</v>
      </c>
      <c r="BT78" s="28">
        <v>144</v>
      </c>
      <c r="BU78" s="28">
        <v>827</v>
      </c>
      <c r="BV78" s="28">
        <v>1377</v>
      </c>
      <c r="BW78" s="28">
        <v>427</v>
      </c>
      <c r="BX78" s="28">
        <v>360</v>
      </c>
      <c r="BY78" s="28">
        <v>1828</v>
      </c>
      <c r="BZ78" s="28">
        <v>4311</v>
      </c>
      <c r="CA78" s="28">
        <v>2876</v>
      </c>
      <c r="CB78" s="28">
        <v>2267</v>
      </c>
      <c r="CC78" s="28">
        <v>3020</v>
      </c>
      <c r="CD78" s="28">
        <v>4118</v>
      </c>
      <c r="CE78" s="28">
        <v>6214</v>
      </c>
      <c r="CF78" s="28">
        <v>529301</v>
      </c>
      <c r="CG78" s="210">
        <f t="shared" si="35"/>
        <v>557454</v>
      </c>
      <c r="CI78" s="28">
        <v>34</v>
      </c>
      <c r="CJ78" s="28">
        <v>82</v>
      </c>
      <c r="CK78" s="28">
        <v>137</v>
      </c>
      <c r="CL78" s="28">
        <v>0</v>
      </c>
      <c r="CM78" s="28">
        <v>96</v>
      </c>
      <c r="CN78" s="28">
        <v>135</v>
      </c>
      <c r="CO78" s="28">
        <v>540</v>
      </c>
      <c r="CP78" s="28">
        <v>710</v>
      </c>
      <c r="CQ78" s="28">
        <v>352</v>
      </c>
      <c r="CR78" s="28">
        <v>914</v>
      </c>
      <c r="CS78" s="28">
        <v>1443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f t="shared" si="36"/>
        <v>4443</v>
      </c>
      <c r="DB78" s="210">
        <v>690</v>
      </c>
      <c r="DC78" s="210">
        <v>1108</v>
      </c>
      <c r="DD78" s="210">
        <v>852</v>
      </c>
      <c r="DE78" s="210">
        <v>670</v>
      </c>
      <c r="DF78" s="210">
        <v>548</v>
      </c>
      <c r="DG78" s="210">
        <v>2255</v>
      </c>
      <c r="DH78" s="210">
        <v>1722</v>
      </c>
      <c r="DI78" s="210">
        <v>744</v>
      </c>
      <c r="DJ78" s="210">
        <v>0</v>
      </c>
      <c r="DK78" s="210">
        <v>0</v>
      </c>
      <c r="DL78" s="210">
        <v>1529</v>
      </c>
      <c r="DM78" s="210">
        <v>1791</v>
      </c>
      <c r="DN78" s="210">
        <v>2467</v>
      </c>
      <c r="DO78" s="210">
        <v>0</v>
      </c>
      <c r="DP78" s="210">
        <v>0</v>
      </c>
      <c r="DQ78" s="210">
        <v>5008</v>
      </c>
      <c r="DR78" s="210">
        <v>0</v>
      </c>
      <c r="DS78" s="210">
        <f t="shared" si="37"/>
        <v>19384</v>
      </c>
      <c r="DU78" s="210">
        <v>759</v>
      </c>
      <c r="DV78" s="210">
        <v>1563</v>
      </c>
      <c r="DW78" s="210">
        <v>1349</v>
      </c>
      <c r="DX78" s="210">
        <v>1392</v>
      </c>
      <c r="DY78" s="210">
        <v>1453</v>
      </c>
      <c r="DZ78" s="210">
        <v>9629</v>
      </c>
      <c r="EA78" s="210">
        <v>14395</v>
      </c>
      <c r="EB78" s="210">
        <v>9217</v>
      </c>
      <c r="EC78" s="210">
        <v>2541</v>
      </c>
      <c r="ED78" s="210">
        <v>2691</v>
      </c>
      <c r="EE78" s="210">
        <v>11705</v>
      </c>
      <c r="EF78" s="210">
        <v>7810</v>
      </c>
      <c r="EG78" s="210">
        <v>14971</v>
      </c>
      <c r="EH78" s="210">
        <v>3193</v>
      </c>
      <c r="EI78" s="210">
        <v>13239</v>
      </c>
      <c r="EJ78" s="210">
        <v>11918</v>
      </c>
      <c r="EK78" s="210">
        <v>11815</v>
      </c>
      <c r="EL78" s="210">
        <v>119640</v>
      </c>
      <c r="EN78" s="212">
        <f t="shared" si="39"/>
        <v>69</v>
      </c>
      <c r="EO78" s="212">
        <f t="shared" si="40"/>
        <v>455</v>
      </c>
      <c r="EP78" s="212">
        <f t="shared" si="41"/>
        <v>497</v>
      </c>
      <c r="EQ78" s="212">
        <f t="shared" si="42"/>
        <v>722</v>
      </c>
      <c r="ER78" s="212">
        <f t="shared" si="43"/>
        <v>905</v>
      </c>
      <c r="ES78" s="212">
        <f t="shared" si="44"/>
        <v>7374</v>
      </c>
      <c r="ET78" s="212">
        <f t="shared" si="45"/>
        <v>12673</v>
      </c>
      <c r="EU78" s="212">
        <f t="shared" si="46"/>
        <v>8473</v>
      </c>
      <c r="EV78" s="212">
        <f t="shared" si="47"/>
        <v>2541</v>
      </c>
      <c r="EW78" s="212">
        <f t="shared" si="48"/>
        <v>2691</v>
      </c>
      <c r="EX78" s="212">
        <f t="shared" si="49"/>
        <v>10176</v>
      </c>
      <c r="EY78" s="212">
        <f t="shared" si="50"/>
        <v>6019</v>
      </c>
      <c r="EZ78" s="212">
        <f t="shared" si="51"/>
        <v>12504</v>
      </c>
      <c r="FA78" s="212">
        <f t="shared" si="52"/>
        <v>3193</v>
      </c>
      <c r="FB78" s="212">
        <f t="shared" si="53"/>
        <v>13239</v>
      </c>
      <c r="FC78" s="212">
        <f t="shared" si="54"/>
        <v>6910</v>
      </c>
      <c r="FD78" s="212">
        <f t="shared" si="55"/>
        <v>11815</v>
      </c>
      <c r="FE78" s="363">
        <f t="shared" si="56"/>
        <v>100256</v>
      </c>
      <c r="FF78" s="363"/>
      <c r="FG78" s="210">
        <v>32</v>
      </c>
      <c r="FH78" s="210">
        <v>708</v>
      </c>
      <c r="FJ78" s="271">
        <f>'(B.) Opyt'' non-urb lands'!J21</f>
        <v>0.9</v>
      </c>
      <c r="FK78" s="271">
        <f>'(B.) Opyt'' non-urb lands'!K21</f>
        <v>0.90000407511800851</v>
      </c>
      <c r="FL78" s="271">
        <f>'(B.) Opyt'' non-urb lands'!L21</f>
        <v>1.2</v>
      </c>
    </row>
    <row r="79" spans="1:168" ht="15" customHeight="1">
      <c r="A79" s="178"/>
      <c r="B79" s="178">
        <v>36</v>
      </c>
      <c r="C79" s="188">
        <v>2</v>
      </c>
      <c r="D79" s="188" t="s">
        <v>887</v>
      </c>
      <c r="E79" s="229">
        <v>3544479</v>
      </c>
      <c r="F79" s="213">
        <v>2719832</v>
      </c>
      <c r="G79" s="221">
        <f t="shared" si="38"/>
        <v>824647</v>
      </c>
      <c r="H79" s="210">
        <v>3089536</v>
      </c>
      <c r="I79" s="210">
        <v>3468658</v>
      </c>
      <c r="K79" s="210">
        <v>4499</v>
      </c>
      <c r="L79" s="210">
        <v>9549</v>
      </c>
      <c r="M79" s="210">
        <v>11085</v>
      </c>
      <c r="N79" s="210">
        <v>10193</v>
      </c>
      <c r="O79" s="210">
        <v>13065</v>
      </c>
      <c r="P79" s="210">
        <v>53234</v>
      </c>
      <c r="Q79" s="210">
        <v>73397</v>
      </c>
      <c r="R79" s="210">
        <v>69088</v>
      </c>
      <c r="S79" s="210">
        <v>57474</v>
      </c>
      <c r="T79" s="210">
        <v>61165</v>
      </c>
      <c r="U79" s="210">
        <v>250363</v>
      </c>
      <c r="V79" s="210">
        <v>397418</v>
      </c>
      <c r="W79" s="210">
        <v>262180</v>
      </c>
      <c r="X79" s="210">
        <v>242672</v>
      </c>
      <c r="Y79" s="210">
        <v>219890</v>
      </c>
      <c r="Z79" s="210">
        <v>538436</v>
      </c>
      <c r="AA79" s="210">
        <v>815828</v>
      </c>
      <c r="AB79" s="210">
        <f t="shared" si="32"/>
        <v>3089536</v>
      </c>
      <c r="AD79" s="210">
        <v>194</v>
      </c>
      <c r="AE79" s="210">
        <v>491</v>
      </c>
      <c r="AF79" s="210">
        <v>556</v>
      </c>
      <c r="AG79" s="210">
        <v>763</v>
      </c>
      <c r="AH79" s="210">
        <v>750</v>
      </c>
      <c r="AI79" s="210">
        <v>11602</v>
      </c>
      <c r="AJ79" s="210">
        <v>9697</v>
      </c>
      <c r="AK79" s="210">
        <v>7725</v>
      </c>
      <c r="AL79" s="210">
        <v>12958</v>
      </c>
      <c r="AM79" s="210">
        <v>17830</v>
      </c>
      <c r="AN79" s="210">
        <v>71796</v>
      </c>
      <c r="AO79" s="210">
        <v>141081</v>
      </c>
      <c r="AP79" s="210">
        <v>94160</v>
      </c>
      <c r="AQ79" s="210">
        <v>101894</v>
      </c>
      <c r="AR79" s="210">
        <v>58879</v>
      </c>
      <c r="AS79" s="210">
        <v>135717</v>
      </c>
      <c r="AT79" s="210">
        <v>259948</v>
      </c>
      <c r="AU79" s="210">
        <f t="shared" si="33"/>
        <v>926041</v>
      </c>
      <c r="AW79" s="210">
        <v>20</v>
      </c>
      <c r="AX79" s="210">
        <v>20</v>
      </c>
      <c r="AY79" s="210">
        <v>0</v>
      </c>
      <c r="AZ79" s="210">
        <v>69</v>
      </c>
      <c r="BA79" s="210">
        <v>145</v>
      </c>
      <c r="BB79" s="210">
        <v>257</v>
      </c>
      <c r="BC79" s="210">
        <v>423</v>
      </c>
      <c r="BD79" s="210">
        <v>524</v>
      </c>
      <c r="BE79" s="210">
        <v>314</v>
      </c>
      <c r="BF79" s="210">
        <v>426</v>
      </c>
      <c r="BG79" s="210">
        <v>0</v>
      </c>
      <c r="BH79" s="210">
        <v>5359</v>
      </c>
      <c r="BI79" s="210">
        <v>0</v>
      </c>
      <c r="BJ79" s="210">
        <v>0</v>
      </c>
      <c r="BK79" s="210">
        <v>0</v>
      </c>
      <c r="BL79" s="210">
        <v>0</v>
      </c>
      <c r="BM79" s="210">
        <v>0</v>
      </c>
      <c r="BN79" s="210">
        <f t="shared" si="34"/>
        <v>7557</v>
      </c>
      <c r="BP79" s="210">
        <v>321</v>
      </c>
      <c r="BQ79" s="28">
        <v>447</v>
      </c>
      <c r="BR79" s="28">
        <v>686</v>
      </c>
      <c r="BS79" s="28">
        <v>525</v>
      </c>
      <c r="BT79" s="28">
        <v>563</v>
      </c>
      <c r="BU79" s="28">
        <v>2384</v>
      </c>
      <c r="BV79" s="28">
        <v>6527</v>
      </c>
      <c r="BW79" s="28">
        <v>3524</v>
      </c>
      <c r="BX79" s="28">
        <v>7149</v>
      </c>
      <c r="BY79" s="28">
        <v>7149</v>
      </c>
      <c r="BZ79" s="28">
        <v>36346</v>
      </c>
      <c r="CA79" s="28">
        <v>85250</v>
      </c>
      <c r="CB79" s="28">
        <v>88768</v>
      </c>
      <c r="CC79" s="28">
        <v>88637</v>
      </c>
      <c r="CD79" s="28">
        <v>121889</v>
      </c>
      <c r="CE79" s="28">
        <v>277186</v>
      </c>
      <c r="CF79" s="28">
        <v>485079</v>
      </c>
      <c r="CG79" s="210">
        <f t="shared" si="35"/>
        <v>1212430</v>
      </c>
      <c r="CI79" s="28">
        <v>1141</v>
      </c>
      <c r="CJ79" s="28">
        <v>1668</v>
      </c>
      <c r="CK79" s="28">
        <v>1535</v>
      </c>
      <c r="CL79" s="28">
        <v>1635</v>
      </c>
      <c r="CM79" s="28">
        <v>1551</v>
      </c>
      <c r="CN79" s="28">
        <v>6334</v>
      </c>
      <c r="CO79" s="28">
        <v>10972</v>
      </c>
      <c r="CP79" s="28">
        <v>11910</v>
      </c>
      <c r="CQ79" s="28">
        <v>6640</v>
      </c>
      <c r="CR79" s="28">
        <v>9395</v>
      </c>
      <c r="CS79" s="28">
        <v>20681</v>
      </c>
      <c r="CT79" s="28">
        <v>30163</v>
      </c>
      <c r="CU79" s="28">
        <v>11964</v>
      </c>
      <c r="CV79" s="28">
        <v>6686</v>
      </c>
      <c r="CW79" s="28">
        <v>4205</v>
      </c>
      <c r="CX79" s="28">
        <v>13975</v>
      </c>
      <c r="CY79" s="28">
        <v>0</v>
      </c>
      <c r="CZ79" s="28">
        <f t="shared" si="36"/>
        <v>140455</v>
      </c>
      <c r="DB79" s="210">
        <v>2823</v>
      </c>
      <c r="DC79" s="210">
        <v>6923</v>
      </c>
      <c r="DD79" s="210">
        <v>8308</v>
      </c>
      <c r="DE79" s="210">
        <v>7201</v>
      </c>
      <c r="DF79" s="210">
        <v>10056</v>
      </c>
      <c r="DG79" s="210">
        <v>32657</v>
      </c>
      <c r="DH79" s="210">
        <v>45778</v>
      </c>
      <c r="DI79" s="210">
        <v>45405</v>
      </c>
      <c r="DJ79" s="210">
        <v>30413</v>
      </c>
      <c r="DK79" s="210">
        <v>26365</v>
      </c>
      <c r="DL79" s="210">
        <v>121540</v>
      </c>
      <c r="DM79" s="210">
        <v>135565</v>
      </c>
      <c r="DN79" s="210">
        <v>67288</v>
      </c>
      <c r="DO79" s="210">
        <v>45455</v>
      </c>
      <c r="DP79" s="210">
        <v>34917</v>
      </c>
      <c r="DQ79" s="210">
        <v>111558</v>
      </c>
      <c r="DR79" s="210">
        <v>70801</v>
      </c>
      <c r="DS79" s="210">
        <f t="shared" si="37"/>
        <v>803053</v>
      </c>
      <c r="DU79" s="210">
        <v>2858</v>
      </c>
      <c r="DV79" s="210">
        <v>7028</v>
      </c>
      <c r="DW79" s="210">
        <v>8468</v>
      </c>
      <c r="DX79" s="210">
        <v>7412</v>
      </c>
      <c r="DY79" s="210">
        <v>10238</v>
      </c>
      <c r="DZ79" s="210">
        <v>35735</v>
      </c>
      <c r="EA79" s="210">
        <v>56807</v>
      </c>
      <c r="EB79" s="210">
        <v>54545</v>
      </c>
      <c r="EC79" s="210">
        <v>42457</v>
      </c>
      <c r="ED79" s="210">
        <v>41071</v>
      </c>
      <c r="EE79" s="210">
        <v>208354</v>
      </c>
      <c r="EF79" s="210">
        <v>249211</v>
      </c>
      <c r="EG79" s="210">
        <v>115113</v>
      </c>
      <c r="EH79" s="210">
        <v>80132</v>
      </c>
      <c r="EI79" s="210">
        <v>53100</v>
      </c>
      <c r="EJ79" s="210">
        <v>125034</v>
      </c>
      <c r="EK79" s="210">
        <v>84612</v>
      </c>
      <c r="EL79" s="210">
        <v>1182175</v>
      </c>
      <c r="EN79" s="212">
        <f t="shared" si="39"/>
        <v>35</v>
      </c>
      <c r="EO79" s="212">
        <f t="shared" si="40"/>
        <v>105</v>
      </c>
      <c r="EP79" s="212">
        <f t="shared" si="41"/>
        <v>160</v>
      </c>
      <c r="EQ79" s="212">
        <f t="shared" si="42"/>
        <v>211</v>
      </c>
      <c r="ER79" s="212">
        <f t="shared" si="43"/>
        <v>182</v>
      </c>
      <c r="ES79" s="212">
        <f t="shared" si="44"/>
        <v>3078</v>
      </c>
      <c r="ET79" s="212">
        <f t="shared" si="45"/>
        <v>11029</v>
      </c>
      <c r="EU79" s="212">
        <f t="shared" si="46"/>
        <v>9140</v>
      </c>
      <c r="EV79" s="212">
        <f t="shared" si="47"/>
        <v>12044</v>
      </c>
      <c r="EW79" s="212">
        <f t="shared" si="48"/>
        <v>14706</v>
      </c>
      <c r="EX79" s="212">
        <f t="shared" si="49"/>
        <v>86814</v>
      </c>
      <c r="EY79" s="212">
        <f t="shared" si="50"/>
        <v>113646</v>
      </c>
      <c r="EZ79" s="212">
        <f t="shared" si="51"/>
        <v>47825</v>
      </c>
      <c r="FA79" s="212">
        <f t="shared" si="52"/>
        <v>34677</v>
      </c>
      <c r="FB79" s="212">
        <f t="shared" si="53"/>
        <v>18183</v>
      </c>
      <c r="FC79" s="212">
        <f t="shared" si="54"/>
        <v>13476</v>
      </c>
      <c r="FD79" s="212">
        <f t="shared" si="55"/>
        <v>13811</v>
      </c>
      <c r="FE79" s="363">
        <f t="shared" si="56"/>
        <v>379122</v>
      </c>
      <c r="FF79" s="363"/>
      <c r="FG79" s="210">
        <v>47863</v>
      </c>
      <c r="FH79" s="210">
        <v>412</v>
      </c>
      <c r="FJ79" s="271">
        <f>'(B.) Opyt'' non-urb lands'!J22</f>
        <v>4.4000000000000004</v>
      </c>
      <c r="FK79" s="271">
        <f>'(B.) Opyt'' non-urb lands'!K22</f>
        <v>3.0000348595933048</v>
      </c>
      <c r="FL79" s="271">
        <f>'(B.) Opyt'' non-urb lands'!L22</f>
        <v>3.05</v>
      </c>
    </row>
    <row r="80" spans="1:168">
      <c r="A80" s="178"/>
      <c r="B80" s="178">
        <v>45</v>
      </c>
      <c r="C80" s="188">
        <v>2</v>
      </c>
      <c r="D80" s="188" t="s">
        <v>755</v>
      </c>
      <c r="E80" s="229">
        <v>3163867</v>
      </c>
      <c r="F80" s="213">
        <v>1778966</v>
      </c>
      <c r="G80" s="221">
        <f t="shared" si="38"/>
        <v>1384901</v>
      </c>
      <c r="H80" s="210">
        <v>2109537</v>
      </c>
      <c r="I80" s="210">
        <v>3107039</v>
      </c>
      <c r="K80" s="210">
        <v>7890</v>
      </c>
      <c r="L80" s="210">
        <v>13407</v>
      </c>
      <c r="M80" s="210">
        <v>12588</v>
      </c>
      <c r="N80" s="210">
        <v>9652</v>
      </c>
      <c r="O80" s="210">
        <v>9537</v>
      </c>
      <c r="P80" s="210">
        <v>40303</v>
      </c>
      <c r="Q80" s="210">
        <v>55301</v>
      </c>
      <c r="R80" s="210">
        <v>46970</v>
      </c>
      <c r="S80" s="210">
        <v>46975</v>
      </c>
      <c r="T80" s="210">
        <v>51401</v>
      </c>
      <c r="U80" s="210">
        <v>218838</v>
      </c>
      <c r="V80" s="210">
        <v>219252</v>
      </c>
      <c r="W80" s="210">
        <v>117380</v>
      </c>
      <c r="X80" s="210">
        <v>72574</v>
      </c>
      <c r="Y80" s="210">
        <v>59333</v>
      </c>
      <c r="Z80" s="210">
        <v>163727</v>
      </c>
      <c r="AA80" s="210">
        <v>964409</v>
      </c>
      <c r="AB80" s="210">
        <f t="shared" si="32"/>
        <v>2109537</v>
      </c>
      <c r="AD80" s="210">
        <v>494</v>
      </c>
      <c r="AE80" s="210">
        <v>942</v>
      </c>
      <c r="AF80" s="210">
        <v>1093</v>
      </c>
      <c r="AG80" s="210">
        <v>1394</v>
      </c>
      <c r="AH80" s="210">
        <v>1482</v>
      </c>
      <c r="AI80" s="210">
        <v>7706</v>
      </c>
      <c r="AJ80" s="210">
        <v>13857</v>
      </c>
      <c r="AK80" s="210">
        <v>15331</v>
      </c>
      <c r="AL80" s="210">
        <v>19626</v>
      </c>
      <c r="AM80" s="210">
        <v>25394</v>
      </c>
      <c r="AN80" s="210">
        <v>115300</v>
      </c>
      <c r="AO80" s="210">
        <v>142968</v>
      </c>
      <c r="AP80" s="210">
        <v>80623</v>
      </c>
      <c r="AQ80" s="210">
        <v>44361</v>
      </c>
      <c r="AR80" s="210">
        <v>40932</v>
      </c>
      <c r="AS80" s="210">
        <v>69269</v>
      </c>
      <c r="AT80" s="210">
        <v>801001</v>
      </c>
      <c r="AU80" s="210">
        <f t="shared" si="33"/>
        <v>1381773</v>
      </c>
      <c r="AW80" s="210">
        <v>28</v>
      </c>
      <c r="AX80" s="210">
        <v>37</v>
      </c>
      <c r="AY80" s="210">
        <v>188</v>
      </c>
      <c r="AZ80" s="210">
        <v>37</v>
      </c>
      <c r="BA80" s="210">
        <v>140</v>
      </c>
      <c r="BB80" s="210">
        <v>170</v>
      </c>
      <c r="BC80" s="210">
        <v>343</v>
      </c>
      <c r="BD80" s="210">
        <v>527</v>
      </c>
      <c r="BE80" s="210">
        <v>309</v>
      </c>
      <c r="BF80" s="210">
        <v>0</v>
      </c>
      <c r="BG80" s="210">
        <v>1316</v>
      </c>
      <c r="BH80" s="210">
        <v>2106</v>
      </c>
      <c r="BI80" s="210">
        <v>0</v>
      </c>
      <c r="BJ80" s="210">
        <v>0</v>
      </c>
      <c r="BK80" s="210">
        <v>0</v>
      </c>
      <c r="BL80" s="210">
        <v>0</v>
      </c>
      <c r="BM80" s="210">
        <v>0</v>
      </c>
      <c r="BN80" s="210">
        <f t="shared" si="34"/>
        <v>5201</v>
      </c>
      <c r="BP80" s="210">
        <v>159</v>
      </c>
      <c r="BQ80" s="28">
        <v>300</v>
      </c>
      <c r="BR80" s="28">
        <v>606</v>
      </c>
      <c r="BS80" s="28">
        <v>272</v>
      </c>
      <c r="BT80" s="28">
        <v>190</v>
      </c>
      <c r="BU80" s="28">
        <v>3018</v>
      </c>
      <c r="BV80" s="28">
        <v>7033</v>
      </c>
      <c r="BW80" s="28">
        <v>6902</v>
      </c>
      <c r="BX80" s="28">
        <v>5165</v>
      </c>
      <c r="BY80" s="28">
        <v>7547</v>
      </c>
      <c r="BZ80" s="28">
        <v>39732</v>
      </c>
      <c r="CA80" s="28">
        <v>42448</v>
      </c>
      <c r="CB80" s="28">
        <v>31754</v>
      </c>
      <c r="CC80" s="28">
        <v>14105</v>
      </c>
      <c r="CD80" s="28">
        <v>18401</v>
      </c>
      <c r="CE80" s="28">
        <v>94458</v>
      </c>
      <c r="CF80" s="28">
        <v>163408</v>
      </c>
      <c r="CG80" s="210">
        <f t="shared" si="35"/>
        <v>435498</v>
      </c>
      <c r="CI80" s="28">
        <v>310</v>
      </c>
      <c r="CJ80" s="28">
        <v>947</v>
      </c>
      <c r="CK80" s="28">
        <v>936</v>
      </c>
      <c r="CL80" s="28">
        <v>566</v>
      </c>
      <c r="CM80" s="28">
        <v>657</v>
      </c>
      <c r="CN80" s="28">
        <v>4190</v>
      </c>
      <c r="CO80" s="28">
        <v>5141</v>
      </c>
      <c r="CP80" s="28">
        <v>4910</v>
      </c>
      <c r="CQ80" s="28">
        <v>5470</v>
      </c>
      <c r="CR80" s="28">
        <v>3649</v>
      </c>
      <c r="CS80" s="28">
        <v>15668</v>
      </c>
      <c r="CT80" s="28">
        <v>5993</v>
      </c>
      <c r="CU80" s="28">
        <v>2100</v>
      </c>
      <c r="CV80" s="28">
        <v>7391</v>
      </c>
      <c r="CW80" s="28">
        <v>0</v>
      </c>
      <c r="CX80" s="28">
        <v>0</v>
      </c>
      <c r="CY80" s="28">
        <v>0</v>
      </c>
      <c r="CZ80" s="28">
        <f t="shared" si="36"/>
        <v>57928</v>
      </c>
      <c r="DB80" s="210">
        <v>6899</v>
      </c>
      <c r="DC80" s="210">
        <v>11181</v>
      </c>
      <c r="DD80" s="210">
        <v>9765</v>
      </c>
      <c r="DE80" s="210">
        <v>7383</v>
      </c>
      <c r="DF80" s="210">
        <v>7068</v>
      </c>
      <c r="DG80" s="210">
        <v>25219</v>
      </c>
      <c r="DH80" s="210">
        <v>28927</v>
      </c>
      <c r="DI80" s="210">
        <v>19300</v>
      </c>
      <c r="DJ80" s="210">
        <v>16405</v>
      </c>
      <c r="DK80" s="210">
        <v>14811</v>
      </c>
      <c r="DL80" s="210">
        <v>46822</v>
      </c>
      <c r="DM80" s="210">
        <v>25737</v>
      </c>
      <c r="DN80" s="210">
        <v>2903</v>
      </c>
      <c r="DO80" s="210">
        <v>6717</v>
      </c>
      <c r="DP80" s="210">
        <v>0</v>
      </c>
      <c r="DQ80" s="210">
        <v>0</v>
      </c>
      <c r="DR80" s="210">
        <v>0</v>
      </c>
      <c r="DS80" s="210">
        <f t="shared" si="37"/>
        <v>229137</v>
      </c>
      <c r="DU80" s="210">
        <v>6983</v>
      </c>
      <c r="DV80" s="210">
        <v>11733</v>
      </c>
      <c r="DW80" s="210">
        <v>10800</v>
      </c>
      <c r="DX80" s="210">
        <v>8076</v>
      </c>
      <c r="DY80" s="210">
        <v>8362</v>
      </c>
      <c r="DZ80" s="210">
        <v>35394</v>
      </c>
      <c r="EA80" s="210">
        <v>65804</v>
      </c>
      <c r="EB80" s="210">
        <v>73385</v>
      </c>
      <c r="EC80" s="210">
        <v>70536</v>
      </c>
      <c r="ED80" s="210">
        <v>69098</v>
      </c>
      <c r="EE80" s="210">
        <v>286522</v>
      </c>
      <c r="EF80" s="210">
        <v>228716</v>
      </c>
      <c r="EG80" s="210">
        <v>81996</v>
      </c>
      <c r="EH80" s="210">
        <v>42271</v>
      </c>
      <c r="EI80" s="210">
        <v>4705</v>
      </c>
      <c r="EJ80" s="210">
        <v>51910</v>
      </c>
      <c r="EK80" s="210">
        <v>170348</v>
      </c>
      <c r="EL80" s="210">
        <v>1226639</v>
      </c>
      <c r="EN80" s="212">
        <f t="shared" si="39"/>
        <v>84</v>
      </c>
      <c r="EO80" s="212">
        <f t="shared" si="40"/>
        <v>552</v>
      </c>
      <c r="EP80" s="212">
        <f t="shared" si="41"/>
        <v>1035</v>
      </c>
      <c r="EQ80" s="212">
        <f t="shared" si="42"/>
        <v>693</v>
      </c>
      <c r="ER80" s="212">
        <f t="shared" si="43"/>
        <v>1294</v>
      </c>
      <c r="ES80" s="212">
        <f t="shared" si="44"/>
        <v>10175</v>
      </c>
      <c r="ET80" s="212">
        <f t="shared" si="45"/>
        <v>36877</v>
      </c>
      <c r="EU80" s="212">
        <f t="shared" si="46"/>
        <v>54085</v>
      </c>
      <c r="EV80" s="212">
        <f t="shared" si="47"/>
        <v>54131</v>
      </c>
      <c r="EW80" s="212">
        <f t="shared" si="48"/>
        <v>54287</v>
      </c>
      <c r="EX80" s="212">
        <f t="shared" si="49"/>
        <v>239700</v>
      </c>
      <c r="EY80" s="212">
        <f t="shared" si="50"/>
        <v>202979</v>
      </c>
      <c r="EZ80" s="212">
        <f t="shared" si="51"/>
        <v>79093</v>
      </c>
      <c r="FA80" s="212">
        <f t="shared" si="52"/>
        <v>35554</v>
      </c>
      <c r="FB80" s="212">
        <f t="shared" si="53"/>
        <v>4705</v>
      </c>
      <c r="FC80" s="212">
        <f t="shared" si="54"/>
        <v>51910</v>
      </c>
      <c r="FD80" s="212">
        <f t="shared" si="55"/>
        <v>170348</v>
      </c>
      <c r="FE80" s="363">
        <f t="shared" si="56"/>
        <v>997502</v>
      </c>
      <c r="FF80" s="363"/>
      <c r="FG80" s="210">
        <v>7398</v>
      </c>
      <c r="FH80" s="210">
        <v>2695</v>
      </c>
      <c r="FJ80" s="271">
        <f>'(B.) Opyt'' non-urb lands'!J23</f>
        <v>2.6</v>
      </c>
      <c r="FK80" s="271">
        <f>'(B.) Opyt'' non-urb lands'!K23</f>
        <v>1.9799698340874814</v>
      </c>
      <c r="FL80" s="271">
        <f>'(B.) Opyt'' non-urb lands'!L23</f>
        <v>2.25</v>
      </c>
    </row>
    <row r="81" spans="1:168">
      <c r="A81" s="178"/>
      <c r="B81" s="178">
        <v>6</v>
      </c>
      <c r="C81" s="188">
        <v>3</v>
      </c>
      <c r="D81" s="188" t="s">
        <v>250</v>
      </c>
      <c r="E81" s="229">
        <v>1435781</v>
      </c>
      <c r="F81" s="213">
        <v>840166</v>
      </c>
      <c r="G81" s="221">
        <f t="shared" si="38"/>
        <v>595615</v>
      </c>
      <c r="H81" s="210">
        <v>1048197</v>
      </c>
      <c r="I81" s="210">
        <v>1161585</v>
      </c>
      <c r="K81" s="210">
        <v>17378</v>
      </c>
      <c r="L81" s="210">
        <v>23616</v>
      </c>
      <c r="M81" s="210">
        <v>18713</v>
      </c>
      <c r="N81" s="210">
        <v>17303</v>
      </c>
      <c r="O81" s="210">
        <v>13440</v>
      </c>
      <c r="P81" s="210">
        <v>59762</v>
      </c>
      <c r="Q81" s="210">
        <v>72725</v>
      </c>
      <c r="R81" s="210">
        <v>80380</v>
      </c>
      <c r="S81" s="210">
        <v>56131</v>
      </c>
      <c r="T81" s="210">
        <v>42630</v>
      </c>
      <c r="U81" s="210">
        <v>145492</v>
      </c>
      <c r="V81" s="210">
        <v>122028</v>
      </c>
      <c r="W81" s="210">
        <v>86895</v>
      </c>
      <c r="X81" s="210">
        <v>44402</v>
      </c>
      <c r="Y81" s="210">
        <v>22836</v>
      </c>
      <c r="Z81" s="210">
        <v>38530</v>
      </c>
      <c r="AA81" s="210">
        <v>185936</v>
      </c>
      <c r="AB81" s="210">
        <f t="shared" si="32"/>
        <v>1048197</v>
      </c>
      <c r="AD81" s="210">
        <v>572</v>
      </c>
      <c r="AE81" s="210">
        <v>1076</v>
      </c>
      <c r="AF81" s="210">
        <v>1323</v>
      </c>
      <c r="AG81" s="210">
        <v>1957</v>
      </c>
      <c r="AH81" s="210">
        <v>1573</v>
      </c>
      <c r="AI81" s="210">
        <v>10768</v>
      </c>
      <c r="AJ81" s="210">
        <v>17746</v>
      </c>
      <c r="AK81" s="210">
        <v>35419</v>
      </c>
      <c r="AL81" s="210">
        <v>18924</v>
      </c>
      <c r="AM81" s="210">
        <v>17409</v>
      </c>
      <c r="AN81" s="210">
        <v>49283</v>
      </c>
      <c r="AO81" s="210">
        <v>45453</v>
      </c>
      <c r="AP81" s="210">
        <v>27208</v>
      </c>
      <c r="AQ81" s="210">
        <v>17302</v>
      </c>
      <c r="AR81" s="210">
        <v>8934</v>
      </c>
      <c r="AS81" s="210">
        <v>24161</v>
      </c>
      <c r="AT81" s="210">
        <v>159585</v>
      </c>
      <c r="AU81" s="210">
        <f t="shared" si="33"/>
        <v>438693</v>
      </c>
      <c r="AW81" s="210">
        <v>129</v>
      </c>
      <c r="AX81" s="210">
        <v>171</v>
      </c>
      <c r="AY81" s="210">
        <v>207</v>
      </c>
      <c r="AZ81" s="210">
        <v>66</v>
      </c>
      <c r="BA81" s="210">
        <v>194</v>
      </c>
      <c r="BB81" s="210">
        <v>1473</v>
      </c>
      <c r="BC81" s="210">
        <v>661</v>
      </c>
      <c r="BD81" s="210">
        <v>0</v>
      </c>
      <c r="BE81" s="210">
        <v>1108</v>
      </c>
      <c r="BF81" s="210">
        <v>868</v>
      </c>
      <c r="BG81" s="210">
        <v>2666</v>
      </c>
      <c r="BH81" s="210">
        <v>0</v>
      </c>
      <c r="BI81" s="210">
        <v>0</v>
      </c>
      <c r="BJ81" s="210">
        <v>0</v>
      </c>
      <c r="BK81" s="210">
        <v>0</v>
      </c>
      <c r="BL81" s="210">
        <v>0</v>
      </c>
      <c r="BM81" s="210">
        <v>0</v>
      </c>
      <c r="BN81" s="210">
        <f t="shared" si="34"/>
        <v>7543</v>
      </c>
      <c r="BP81" s="210">
        <v>615</v>
      </c>
      <c r="BQ81" s="28">
        <v>1008</v>
      </c>
      <c r="BR81" s="28">
        <v>1182</v>
      </c>
      <c r="BS81" s="28">
        <v>1728</v>
      </c>
      <c r="BT81" s="28">
        <v>1215</v>
      </c>
      <c r="BU81" s="28">
        <v>6247</v>
      </c>
      <c r="BV81" s="28">
        <v>15841</v>
      </c>
      <c r="BW81" s="28">
        <v>21919</v>
      </c>
      <c r="BX81" s="28">
        <v>19532</v>
      </c>
      <c r="BY81" s="28">
        <v>16835</v>
      </c>
      <c r="BZ81" s="28">
        <v>64747</v>
      </c>
      <c r="CA81" s="28">
        <v>56103</v>
      </c>
      <c r="CB81" s="28">
        <v>42653</v>
      </c>
      <c r="CC81" s="28">
        <v>23350</v>
      </c>
      <c r="CD81" s="28">
        <v>13902</v>
      </c>
      <c r="CE81" s="28">
        <v>14369</v>
      </c>
      <c r="CF81" s="28">
        <v>26351</v>
      </c>
      <c r="CG81" s="210">
        <f t="shared" si="35"/>
        <v>327597</v>
      </c>
      <c r="CI81" s="28">
        <v>2086</v>
      </c>
      <c r="CJ81" s="28">
        <v>3084</v>
      </c>
      <c r="CK81" s="28">
        <v>2773</v>
      </c>
      <c r="CL81" s="28">
        <v>2646</v>
      </c>
      <c r="CM81" s="28">
        <v>2149</v>
      </c>
      <c r="CN81" s="28">
        <v>7759</v>
      </c>
      <c r="CO81" s="28">
        <v>8876</v>
      </c>
      <c r="CP81" s="28">
        <v>6058</v>
      </c>
      <c r="CQ81" s="28">
        <v>3820</v>
      </c>
      <c r="CR81" s="28">
        <v>2246</v>
      </c>
      <c r="CS81" s="28">
        <v>6251</v>
      </c>
      <c r="CT81" s="28">
        <v>3996</v>
      </c>
      <c r="CU81" s="28">
        <v>4730</v>
      </c>
      <c r="CV81" s="28">
        <v>0</v>
      </c>
      <c r="CW81" s="28">
        <v>0</v>
      </c>
      <c r="CX81" s="28">
        <v>0</v>
      </c>
      <c r="CY81" s="28">
        <v>0</v>
      </c>
      <c r="CZ81" s="28">
        <f t="shared" si="36"/>
        <v>56474</v>
      </c>
      <c r="DB81" s="210">
        <v>13976</v>
      </c>
      <c r="DC81" s="210">
        <v>18277</v>
      </c>
      <c r="DD81" s="210">
        <v>13228</v>
      </c>
      <c r="DE81" s="210">
        <v>10906</v>
      </c>
      <c r="DF81" s="210">
        <v>8309</v>
      </c>
      <c r="DG81" s="210">
        <v>33515</v>
      </c>
      <c r="DH81" s="210">
        <v>29601</v>
      </c>
      <c r="DI81" s="210">
        <v>16984</v>
      </c>
      <c r="DJ81" s="210">
        <v>12747</v>
      </c>
      <c r="DK81" s="210">
        <v>5272</v>
      </c>
      <c r="DL81" s="210">
        <v>22545</v>
      </c>
      <c r="DM81" s="210">
        <v>16476</v>
      </c>
      <c r="DN81" s="210">
        <v>12304</v>
      </c>
      <c r="DO81" s="210">
        <v>3750</v>
      </c>
      <c r="DP81" s="210">
        <v>0</v>
      </c>
      <c r="DQ81" s="210">
        <v>0</v>
      </c>
      <c r="DR81" s="210">
        <v>0</v>
      </c>
      <c r="DS81" s="210">
        <f t="shared" si="37"/>
        <v>217890</v>
      </c>
      <c r="DU81" s="210">
        <v>15572</v>
      </c>
      <c r="DV81" s="210">
        <v>21831</v>
      </c>
      <c r="DW81" s="210">
        <v>17254</v>
      </c>
      <c r="DX81" s="210">
        <v>15689</v>
      </c>
      <c r="DY81" s="210">
        <v>12852</v>
      </c>
      <c r="DZ81" s="210">
        <v>48853</v>
      </c>
      <c r="EA81" s="210">
        <v>47260</v>
      </c>
      <c r="EB81" s="210">
        <v>26806</v>
      </c>
      <c r="EC81" s="210">
        <v>19653</v>
      </c>
      <c r="ED81" s="210">
        <v>11925</v>
      </c>
      <c r="EE81" s="210">
        <v>33994</v>
      </c>
      <c r="EF81" s="210">
        <v>27288</v>
      </c>
      <c r="EG81" s="210">
        <v>14865</v>
      </c>
      <c r="EH81" s="210">
        <v>3750</v>
      </c>
      <c r="EJ81" s="210">
        <v>13686</v>
      </c>
      <c r="EL81" s="210">
        <v>331278</v>
      </c>
      <c r="EN81" s="212">
        <f t="shared" si="39"/>
        <v>1596</v>
      </c>
      <c r="EO81" s="212">
        <f t="shared" si="40"/>
        <v>3554</v>
      </c>
      <c r="EP81" s="212">
        <f t="shared" si="41"/>
        <v>4026</v>
      </c>
      <c r="EQ81" s="212">
        <f t="shared" si="42"/>
        <v>4783</v>
      </c>
      <c r="ER81" s="212">
        <f t="shared" si="43"/>
        <v>4543</v>
      </c>
      <c r="ES81" s="212">
        <f t="shared" si="44"/>
        <v>15338</v>
      </c>
      <c r="ET81" s="212">
        <f t="shared" si="45"/>
        <v>17659</v>
      </c>
      <c r="EU81" s="212">
        <f t="shared" si="46"/>
        <v>9822</v>
      </c>
      <c r="EV81" s="212">
        <f t="shared" si="47"/>
        <v>6906</v>
      </c>
      <c r="EW81" s="212">
        <f t="shared" si="48"/>
        <v>6653</v>
      </c>
      <c r="EX81" s="212">
        <f t="shared" si="49"/>
        <v>11449</v>
      </c>
      <c r="EY81" s="212">
        <f t="shared" si="50"/>
        <v>10812</v>
      </c>
      <c r="EZ81" s="212">
        <f t="shared" si="51"/>
        <v>2561</v>
      </c>
      <c r="FA81" s="212">
        <f t="shared" si="52"/>
        <v>0</v>
      </c>
      <c r="FB81" s="212">
        <f t="shared" si="53"/>
        <v>0</v>
      </c>
      <c r="FC81" s="212">
        <f t="shared" si="54"/>
        <v>13686</v>
      </c>
      <c r="FD81" s="212">
        <f t="shared" si="55"/>
        <v>0</v>
      </c>
      <c r="FE81" s="363">
        <f t="shared" si="56"/>
        <v>113388</v>
      </c>
      <c r="FF81" s="363"/>
      <c r="FG81" s="210">
        <v>4978</v>
      </c>
      <c r="FH81" s="210">
        <v>650</v>
      </c>
      <c r="FJ81" s="271">
        <f>'(B.) Opyt'' non-urb lands'!J24</f>
        <v>2.6</v>
      </c>
      <c r="FK81" s="271">
        <f>'(B.) Opyt'' non-urb lands'!K24</f>
        <v>3.6599733587059946</v>
      </c>
      <c r="FL81" s="271">
        <f>'(B.) Opyt'' non-urb lands'!L24</f>
        <v>2.7</v>
      </c>
    </row>
    <row r="82" spans="1:168">
      <c r="A82" s="178"/>
      <c r="B82" s="178">
        <v>15</v>
      </c>
      <c r="C82" s="188">
        <v>3</v>
      </c>
      <c r="D82" s="188" t="s">
        <v>840</v>
      </c>
      <c r="E82" s="229">
        <v>1092021</v>
      </c>
      <c r="F82" s="213">
        <v>667569</v>
      </c>
      <c r="G82" s="221">
        <f t="shared" si="38"/>
        <v>424452</v>
      </c>
      <c r="H82" s="210">
        <v>900786</v>
      </c>
      <c r="I82" s="210">
        <v>1017149</v>
      </c>
      <c r="K82" s="210">
        <v>21233</v>
      </c>
      <c r="L82" s="210">
        <v>22300</v>
      </c>
      <c r="M82" s="210">
        <v>18023</v>
      </c>
      <c r="N82" s="210">
        <v>16345</v>
      </c>
      <c r="O82" s="210">
        <v>17027</v>
      </c>
      <c r="P82" s="210">
        <v>58735</v>
      </c>
      <c r="Q82" s="210">
        <v>87871</v>
      </c>
      <c r="R82" s="210">
        <v>80165</v>
      </c>
      <c r="S82" s="210">
        <v>55208</v>
      </c>
      <c r="T82" s="210">
        <v>49378</v>
      </c>
      <c r="U82" s="210">
        <v>135544</v>
      </c>
      <c r="V82" s="210">
        <v>137060</v>
      </c>
      <c r="W82" s="210">
        <v>70349</v>
      </c>
      <c r="X82" s="210">
        <v>40926</v>
      </c>
      <c r="Y82" s="210">
        <v>29842</v>
      </c>
      <c r="Z82" s="210">
        <v>30951</v>
      </c>
      <c r="AA82" s="210">
        <v>29829</v>
      </c>
      <c r="AB82" s="210">
        <f t="shared" si="32"/>
        <v>900786</v>
      </c>
      <c r="AD82" s="210">
        <v>543</v>
      </c>
      <c r="AE82" s="210">
        <v>1129</v>
      </c>
      <c r="AF82" s="210">
        <v>1380</v>
      </c>
      <c r="AG82" s="210">
        <v>1406</v>
      </c>
      <c r="AH82" s="210">
        <v>1864</v>
      </c>
      <c r="AI82" s="210">
        <v>8343</v>
      </c>
      <c r="AJ82" s="210">
        <v>22673</v>
      </c>
      <c r="AK82" s="210">
        <v>36063</v>
      </c>
      <c r="AL82" s="210">
        <v>29741</v>
      </c>
      <c r="AM82" s="210">
        <v>19887</v>
      </c>
      <c r="AN82" s="210">
        <v>73932</v>
      </c>
      <c r="AO82" s="210">
        <v>84926</v>
      </c>
      <c r="AP82" s="210">
        <v>37559</v>
      </c>
      <c r="AQ82" s="210">
        <v>30076</v>
      </c>
      <c r="AR82" s="210">
        <v>21677</v>
      </c>
      <c r="AS82" s="210">
        <v>19856</v>
      </c>
      <c r="AT82" s="210">
        <v>29829</v>
      </c>
      <c r="AU82" s="210">
        <f t="shared" si="33"/>
        <v>420884</v>
      </c>
      <c r="AW82" s="210">
        <v>73</v>
      </c>
      <c r="AX82" s="210">
        <v>100</v>
      </c>
      <c r="AY82" s="210">
        <v>103</v>
      </c>
      <c r="AZ82" s="210">
        <v>0</v>
      </c>
      <c r="BA82" s="210">
        <v>93</v>
      </c>
      <c r="BB82" s="210">
        <v>586</v>
      </c>
      <c r="BC82" s="210">
        <v>461</v>
      </c>
      <c r="BD82" s="210">
        <v>0</v>
      </c>
      <c r="BE82" s="210">
        <v>350</v>
      </c>
      <c r="BF82" s="210">
        <v>0</v>
      </c>
      <c r="BG82" s="210">
        <v>0</v>
      </c>
      <c r="BH82" s="210">
        <v>0</v>
      </c>
      <c r="BI82" s="210">
        <v>0</v>
      </c>
      <c r="BJ82" s="210">
        <v>0</v>
      </c>
      <c r="BK82" s="210">
        <v>0</v>
      </c>
      <c r="BL82" s="210">
        <v>0</v>
      </c>
      <c r="BM82" s="210">
        <v>0</v>
      </c>
      <c r="BN82" s="210">
        <f t="shared" si="34"/>
        <v>1766</v>
      </c>
      <c r="BP82" s="210">
        <v>199</v>
      </c>
      <c r="BQ82" s="28">
        <v>431</v>
      </c>
      <c r="BR82" s="28">
        <v>527</v>
      </c>
      <c r="BS82" s="28">
        <v>713</v>
      </c>
      <c r="BT82" s="28">
        <v>700</v>
      </c>
      <c r="BU82" s="28">
        <v>4164</v>
      </c>
      <c r="BV82" s="28">
        <v>13880</v>
      </c>
      <c r="BW82" s="28">
        <v>12260</v>
      </c>
      <c r="BX82" s="28">
        <v>11339</v>
      </c>
      <c r="BY82" s="28">
        <v>16622</v>
      </c>
      <c r="BZ82" s="28">
        <v>30579</v>
      </c>
      <c r="CA82" s="28">
        <v>38353</v>
      </c>
      <c r="CB82" s="28">
        <v>28435</v>
      </c>
      <c r="CC82" s="28">
        <v>10850</v>
      </c>
      <c r="CD82" s="28">
        <v>4032</v>
      </c>
      <c r="CE82" s="28">
        <v>11095</v>
      </c>
      <c r="CF82" s="28">
        <v>0</v>
      </c>
      <c r="CG82" s="210">
        <f t="shared" si="35"/>
        <v>184179</v>
      </c>
      <c r="CI82" s="28">
        <v>2097</v>
      </c>
      <c r="CJ82" s="28">
        <v>2943</v>
      </c>
      <c r="CK82" s="28">
        <v>2570</v>
      </c>
      <c r="CL82" s="28">
        <v>2015</v>
      </c>
      <c r="CM82" s="28">
        <v>2772</v>
      </c>
      <c r="CN82" s="28">
        <v>10514</v>
      </c>
      <c r="CO82" s="28">
        <v>15557</v>
      </c>
      <c r="CP82" s="28">
        <v>9760</v>
      </c>
      <c r="CQ82" s="28">
        <v>5152</v>
      </c>
      <c r="CR82" s="28">
        <v>5421</v>
      </c>
      <c r="CS82" s="28">
        <v>11643</v>
      </c>
      <c r="CT82" s="28">
        <v>4853</v>
      </c>
      <c r="CU82" s="28">
        <v>2187</v>
      </c>
      <c r="CV82" s="28">
        <v>0</v>
      </c>
      <c r="CW82" s="28">
        <v>4133</v>
      </c>
      <c r="CX82" s="28">
        <v>0</v>
      </c>
      <c r="CY82" s="28">
        <v>0</v>
      </c>
      <c r="CZ82" s="28">
        <f t="shared" si="36"/>
        <v>81617</v>
      </c>
      <c r="DB82" s="210">
        <v>18321</v>
      </c>
      <c r="DC82" s="210">
        <v>17697</v>
      </c>
      <c r="DD82" s="210">
        <v>13443</v>
      </c>
      <c r="DE82" s="210">
        <v>12211</v>
      </c>
      <c r="DF82" s="210">
        <v>11598</v>
      </c>
      <c r="DG82" s="210">
        <v>35128</v>
      </c>
      <c r="DH82" s="210">
        <v>35300</v>
      </c>
      <c r="DI82" s="210">
        <v>22082</v>
      </c>
      <c r="DJ82" s="210">
        <v>8626</v>
      </c>
      <c r="DK82" s="210">
        <v>7448</v>
      </c>
      <c r="DL82" s="210">
        <v>19390</v>
      </c>
      <c r="DM82" s="210">
        <v>8928</v>
      </c>
      <c r="DN82" s="210">
        <v>2168</v>
      </c>
      <c r="DO82" s="210">
        <v>0</v>
      </c>
      <c r="DP82" s="210">
        <v>0</v>
      </c>
      <c r="DQ82" s="210">
        <v>0</v>
      </c>
      <c r="DR82" s="210">
        <v>0</v>
      </c>
      <c r="DS82" s="210">
        <f t="shared" si="37"/>
        <v>212340</v>
      </c>
      <c r="DU82" s="210">
        <v>19982</v>
      </c>
      <c r="DV82" s="210">
        <v>20906</v>
      </c>
      <c r="DW82" s="210">
        <v>17448</v>
      </c>
      <c r="DX82" s="210">
        <v>16820</v>
      </c>
      <c r="DY82" s="210">
        <v>15623</v>
      </c>
      <c r="DZ82" s="210">
        <v>55153</v>
      </c>
      <c r="EA82" s="210">
        <v>65773</v>
      </c>
      <c r="EB82" s="210">
        <v>34535</v>
      </c>
      <c r="EC82" s="210">
        <v>19412</v>
      </c>
      <c r="ED82" s="210">
        <v>16775</v>
      </c>
      <c r="EE82" s="210">
        <v>32162</v>
      </c>
      <c r="EF82" s="210">
        <v>11946</v>
      </c>
      <c r="EG82" s="210">
        <v>2168</v>
      </c>
      <c r="EL82" s="210">
        <v>328703</v>
      </c>
      <c r="EN82" s="212">
        <f t="shared" si="39"/>
        <v>1661</v>
      </c>
      <c r="EO82" s="212">
        <f t="shared" si="40"/>
        <v>3209</v>
      </c>
      <c r="EP82" s="212">
        <f t="shared" si="41"/>
        <v>4005</v>
      </c>
      <c r="EQ82" s="212">
        <f t="shared" si="42"/>
        <v>4609</v>
      </c>
      <c r="ER82" s="212">
        <f t="shared" si="43"/>
        <v>4025</v>
      </c>
      <c r="ES82" s="212">
        <f t="shared" si="44"/>
        <v>20025</v>
      </c>
      <c r="ET82" s="212">
        <f t="shared" si="45"/>
        <v>30473</v>
      </c>
      <c r="EU82" s="212">
        <f t="shared" si="46"/>
        <v>12453</v>
      </c>
      <c r="EV82" s="212">
        <f t="shared" si="47"/>
        <v>10786</v>
      </c>
      <c r="EW82" s="212">
        <f t="shared" si="48"/>
        <v>9327</v>
      </c>
      <c r="EX82" s="212">
        <f t="shared" si="49"/>
        <v>12772</v>
      </c>
      <c r="EY82" s="212">
        <f t="shared" si="50"/>
        <v>3018</v>
      </c>
      <c r="EZ82" s="212">
        <f t="shared" si="51"/>
        <v>0</v>
      </c>
      <c r="FA82" s="212">
        <f t="shared" si="52"/>
        <v>0</v>
      </c>
      <c r="FB82" s="212">
        <f t="shared" si="53"/>
        <v>0</v>
      </c>
      <c r="FC82" s="212">
        <f t="shared" si="54"/>
        <v>0</v>
      </c>
      <c r="FD82" s="212">
        <f t="shared" si="55"/>
        <v>0</v>
      </c>
      <c r="FE82" s="363">
        <f t="shared" si="56"/>
        <v>116363</v>
      </c>
      <c r="FF82" s="363"/>
      <c r="FG82" s="210">
        <v>1801</v>
      </c>
      <c r="FH82" s="210">
        <v>2407</v>
      </c>
      <c r="FJ82" s="271">
        <f>'(B.) Opyt'' non-urb lands'!J25</f>
        <v>4.5</v>
      </c>
      <c r="FK82" s="271">
        <f>'(B.) Opyt'' non-urb lands'!K25</f>
        <v>4.7999339318990346</v>
      </c>
      <c r="FL82" s="271">
        <f>'(B.) Opyt'' non-urb lands'!L25</f>
        <v>4.8499999999999996</v>
      </c>
    </row>
    <row r="83" spans="1:168">
      <c r="A83" s="178"/>
      <c r="B83" s="178">
        <v>18</v>
      </c>
      <c r="C83" s="188">
        <v>3</v>
      </c>
      <c r="D83" s="188" t="s">
        <v>1007</v>
      </c>
      <c r="E83" s="229">
        <v>3088215</v>
      </c>
      <c r="F83" s="213">
        <v>1659243</v>
      </c>
      <c r="G83" s="221">
        <f t="shared" si="38"/>
        <v>1428972</v>
      </c>
      <c r="H83" s="210">
        <v>2397088</v>
      </c>
      <c r="I83" s="210">
        <v>2755959</v>
      </c>
      <c r="K83" s="210">
        <v>36384</v>
      </c>
      <c r="L83" s="210">
        <v>51656</v>
      </c>
      <c r="M83" s="210">
        <v>46156</v>
      </c>
      <c r="N83" s="210">
        <v>38308</v>
      </c>
      <c r="O83" s="210">
        <v>31868</v>
      </c>
      <c r="P83" s="210">
        <v>116482</v>
      </c>
      <c r="Q83" s="210">
        <v>134834</v>
      </c>
      <c r="R83" s="210">
        <v>94969</v>
      </c>
      <c r="S83" s="210">
        <v>83326</v>
      </c>
      <c r="T83" s="210">
        <v>72271</v>
      </c>
      <c r="U83" s="210">
        <v>238018</v>
      </c>
      <c r="V83" s="210">
        <v>211922</v>
      </c>
      <c r="W83" s="210">
        <v>145411</v>
      </c>
      <c r="X83" s="210">
        <v>74253</v>
      </c>
      <c r="Y83" s="210">
        <v>84861</v>
      </c>
      <c r="Z83" s="210">
        <v>216255</v>
      </c>
      <c r="AA83" s="210">
        <v>720114</v>
      </c>
      <c r="AB83" s="210">
        <f t="shared" si="32"/>
        <v>2397088</v>
      </c>
      <c r="AD83" s="210">
        <v>1373</v>
      </c>
      <c r="AE83" s="210">
        <v>3092</v>
      </c>
      <c r="AF83" s="210">
        <v>3260</v>
      </c>
      <c r="AG83" s="210">
        <v>3466</v>
      </c>
      <c r="AH83" s="210">
        <v>2870</v>
      </c>
      <c r="AI83" s="210">
        <v>16764</v>
      </c>
      <c r="AJ83" s="210">
        <v>29405</v>
      </c>
      <c r="AK83" s="210">
        <v>33750</v>
      </c>
      <c r="AL83" s="210">
        <v>34276</v>
      </c>
      <c r="AM83" s="210">
        <v>32501</v>
      </c>
      <c r="AN83" s="210">
        <v>95332</v>
      </c>
      <c r="AO83" s="210">
        <v>65255</v>
      </c>
      <c r="AP83" s="210">
        <v>48401</v>
      </c>
      <c r="AQ83" s="210">
        <v>23773</v>
      </c>
      <c r="AR83" s="210">
        <v>26475</v>
      </c>
      <c r="AS83" s="210">
        <v>80762</v>
      </c>
      <c r="AT83" s="210">
        <v>473914</v>
      </c>
      <c r="AU83" s="210">
        <f t="shared" si="33"/>
        <v>974669</v>
      </c>
      <c r="AW83" s="210">
        <v>231</v>
      </c>
      <c r="AX83" s="210">
        <v>478</v>
      </c>
      <c r="AY83" s="210">
        <v>228</v>
      </c>
      <c r="AZ83" s="210">
        <v>353</v>
      </c>
      <c r="BA83" s="210">
        <v>421</v>
      </c>
      <c r="BB83" s="210">
        <v>834</v>
      </c>
      <c r="BC83" s="210">
        <v>240</v>
      </c>
      <c r="BD83" s="210">
        <v>535</v>
      </c>
      <c r="BE83" s="210">
        <v>0</v>
      </c>
      <c r="BF83" s="210">
        <v>403</v>
      </c>
      <c r="BG83" s="210">
        <v>0</v>
      </c>
      <c r="BH83" s="210">
        <v>0</v>
      </c>
      <c r="BI83" s="210">
        <v>0</v>
      </c>
      <c r="BJ83" s="210">
        <v>0</v>
      </c>
      <c r="BK83" s="210">
        <v>0</v>
      </c>
      <c r="BL83" s="210">
        <v>0</v>
      </c>
      <c r="BM83" s="210">
        <v>0</v>
      </c>
      <c r="BN83" s="210">
        <f t="shared" si="34"/>
        <v>3723</v>
      </c>
      <c r="BP83" s="210">
        <v>498</v>
      </c>
      <c r="BQ83" s="28">
        <v>813</v>
      </c>
      <c r="BR83" s="28">
        <v>1336</v>
      </c>
      <c r="BS83" s="28">
        <v>1673</v>
      </c>
      <c r="BT83" s="28">
        <v>1188</v>
      </c>
      <c r="BU83" s="28">
        <v>6100</v>
      </c>
      <c r="BV83" s="28">
        <v>12385</v>
      </c>
      <c r="BW83" s="28">
        <v>13634</v>
      </c>
      <c r="BX83" s="28">
        <v>14049</v>
      </c>
      <c r="BY83" s="28">
        <v>11698</v>
      </c>
      <c r="BZ83" s="28">
        <v>63125</v>
      </c>
      <c r="CA83" s="28">
        <v>92703</v>
      </c>
      <c r="CB83" s="28">
        <v>64983</v>
      </c>
      <c r="CC83" s="28">
        <v>44218</v>
      </c>
      <c r="CD83" s="28">
        <v>36123</v>
      </c>
      <c r="CE83" s="28">
        <v>122676</v>
      </c>
      <c r="CF83" s="28">
        <v>224821</v>
      </c>
      <c r="CG83" s="210">
        <f t="shared" si="35"/>
        <v>712023</v>
      </c>
      <c r="CI83" s="28">
        <v>2837</v>
      </c>
      <c r="CJ83" s="28">
        <v>5063</v>
      </c>
      <c r="CK83" s="28">
        <v>4355</v>
      </c>
      <c r="CL83" s="28">
        <v>3713</v>
      </c>
      <c r="CM83" s="28">
        <v>3610</v>
      </c>
      <c r="CN83" s="28">
        <v>14570</v>
      </c>
      <c r="CO83" s="28">
        <v>12815</v>
      </c>
      <c r="CP83" s="28">
        <v>12013</v>
      </c>
      <c r="CQ83" s="28">
        <v>7221</v>
      </c>
      <c r="CR83" s="28">
        <v>7637</v>
      </c>
      <c r="CS83" s="28">
        <v>27032</v>
      </c>
      <c r="CT83" s="28">
        <v>18187</v>
      </c>
      <c r="CU83" s="28">
        <v>15189</v>
      </c>
      <c r="CV83" s="28">
        <v>3196</v>
      </c>
      <c r="CW83" s="28">
        <v>4275</v>
      </c>
      <c r="CX83" s="28">
        <v>0</v>
      </c>
      <c r="CY83" s="28">
        <v>21379</v>
      </c>
      <c r="CZ83" s="28">
        <f t="shared" si="36"/>
        <v>163092</v>
      </c>
      <c r="DB83" s="210">
        <v>31445</v>
      </c>
      <c r="DC83" s="210">
        <v>42210</v>
      </c>
      <c r="DD83" s="210">
        <v>36977</v>
      </c>
      <c r="DE83" s="210">
        <v>29103</v>
      </c>
      <c r="DF83" s="210">
        <v>23779</v>
      </c>
      <c r="DG83" s="210">
        <v>78214</v>
      </c>
      <c r="DH83" s="210">
        <v>79989</v>
      </c>
      <c r="DI83" s="210">
        <v>35037</v>
      </c>
      <c r="DJ83" s="210">
        <v>27780</v>
      </c>
      <c r="DK83" s="210">
        <v>20032</v>
      </c>
      <c r="DL83" s="210">
        <v>52529</v>
      </c>
      <c r="DM83" s="210">
        <v>35777</v>
      </c>
      <c r="DN83" s="210">
        <v>16838</v>
      </c>
      <c r="DO83" s="210">
        <v>3066</v>
      </c>
      <c r="DP83" s="210">
        <v>17988</v>
      </c>
      <c r="DQ83" s="210">
        <v>12817</v>
      </c>
      <c r="DR83" s="210">
        <v>0</v>
      </c>
      <c r="DS83" s="210">
        <f t="shared" si="37"/>
        <v>543581</v>
      </c>
      <c r="DU83" s="210">
        <v>35978</v>
      </c>
      <c r="DV83" s="210">
        <v>50913</v>
      </c>
      <c r="DW83" s="210">
        <v>48763</v>
      </c>
      <c r="DX83" s="210">
        <v>42946</v>
      </c>
      <c r="DY83" s="210">
        <v>35497</v>
      </c>
      <c r="DZ83" s="210">
        <v>139181</v>
      </c>
      <c r="EA83" s="210">
        <v>165146</v>
      </c>
      <c r="EB83" s="210">
        <v>75547</v>
      </c>
      <c r="EC83" s="210">
        <v>49844</v>
      </c>
      <c r="ED83" s="210">
        <v>34654</v>
      </c>
      <c r="EE83" s="210">
        <v>80599</v>
      </c>
      <c r="EF83" s="210">
        <v>50994</v>
      </c>
      <c r="EG83" s="210">
        <v>30117</v>
      </c>
      <c r="EH83" s="210">
        <v>12547</v>
      </c>
      <c r="EI83" s="210">
        <v>17988</v>
      </c>
      <c r="EJ83" s="210">
        <v>12817</v>
      </c>
      <c r="EK83" s="210">
        <v>18921</v>
      </c>
      <c r="EL83" s="210">
        <v>902452</v>
      </c>
      <c r="EN83" s="212">
        <f t="shared" si="39"/>
        <v>4533</v>
      </c>
      <c r="EO83" s="212">
        <f t="shared" si="40"/>
        <v>8703</v>
      </c>
      <c r="EP83" s="212">
        <f t="shared" si="41"/>
        <v>11786</v>
      </c>
      <c r="EQ83" s="212">
        <f t="shared" si="42"/>
        <v>13843</v>
      </c>
      <c r="ER83" s="212">
        <f t="shared" si="43"/>
        <v>11718</v>
      </c>
      <c r="ES83" s="212">
        <f t="shared" si="44"/>
        <v>60967</v>
      </c>
      <c r="ET83" s="212">
        <f t="shared" si="45"/>
        <v>85157</v>
      </c>
      <c r="EU83" s="212">
        <f t="shared" si="46"/>
        <v>40510</v>
      </c>
      <c r="EV83" s="212">
        <f t="shared" si="47"/>
        <v>22064</v>
      </c>
      <c r="EW83" s="212">
        <f t="shared" si="48"/>
        <v>14622</v>
      </c>
      <c r="EX83" s="212">
        <f t="shared" si="49"/>
        <v>28070</v>
      </c>
      <c r="EY83" s="212">
        <f t="shared" si="50"/>
        <v>15217</v>
      </c>
      <c r="EZ83" s="212">
        <f t="shared" si="51"/>
        <v>13279</v>
      </c>
      <c r="FA83" s="212">
        <f t="shared" si="52"/>
        <v>9481</v>
      </c>
      <c r="FB83" s="212">
        <f t="shared" si="53"/>
        <v>0</v>
      </c>
      <c r="FC83" s="212">
        <f t="shared" si="54"/>
        <v>0</v>
      </c>
      <c r="FD83" s="212">
        <f t="shared" si="55"/>
        <v>18921</v>
      </c>
      <c r="FE83" s="363">
        <f t="shared" si="56"/>
        <v>358871</v>
      </c>
      <c r="FF83" s="363"/>
      <c r="FG83" s="210">
        <v>146078</v>
      </c>
      <c r="FH83" s="210">
        <v>13661</v>
      </c>
      <c r="FJ83" s="271">
        <f>'(B.) Opyt'' non-urb lands'!J26</f>
        <v>2.2999999999999998</v>
      </c>
      <c r="FK83" s="271">
        <f>'(B.) Opyt'' non-urb lands'!K26</f>
        <v>1.1400154286265307</v>
      </c>
      <c r="FL83" s="271">
        <f>'(B.) Opyt'' non-urb lands'!L26</f>
        <v>1.7</v>
      </c>
    </row>
    <row r="84" spans="1:168">
      <c r="A84" s="178"/>
      <c r="B84" s="178">
        <v>24</v>
      </c>
      <c r="C84" s="188">
        <v>3</v>
      </c>
      <c r="D84" s="188" t="s">
        <v>1008</v>
      </c>
      <c r="E84" s="229">
        <v>1041053.0000000001</v>
      </c>
      <c r="F84" s="213">
        <v>909920</v>
      </c>
      <c r="G84" s="221">
        <f t="shared" si="38"/>
        <v>131133.00000000012</v>
      </c>
      <c r="H84" s="210">
        <v>839996</v>
      </c>
      <c r="I84" s="210">
        <v>929773</v>
      </c>
      <c r="K84" s="210">
        <v>11951</v>
      </c>
      <c r="L84" s="210">
        <v>9790</v>
      </c>
      <c r="M84" s="210">
        <v>10956</v>
      </c>
      <c r="N84" s="210">
        <v>9858</v>
      </c>
      <c r="O84" s="210">
        <v>9815</v>
      </c>
      <c r="P84" s="210">
        <v>46480</v>
      </c>
      <c r="Q84" s="210">
        <v>83471</v>
      </c>
      <c r="R84" s="210">
        <v>84653</v>
      </c>
      <c r="S84" s="210">
        <v>55025</v>
      </c>
      <c r="T84" s="210">
        <v>47794</v>
      </c>
      <c r="U84" s="210">
        <v>187710</v>
      </c>
      <c r="V84" s="210">
        <v>110339</v>
      </c>
      <c r="W84" s="210">
        <v>73727</v>
      </c>
      <c r="X84" s="210">
        <v>38859</v>
      </c>
      <c r="Y84" s="210">
        <v>13096</v>
      </c>
      <c r="Z84" s="210">
        <v>23631</v>
      </c>
      <c r="AA84" s="210">
        <v>22841</v>
      </c>
      <c r="AB84" s="210">
        <f t="shared" si="32"/>
        <v>839996</v>
      </c>
      <c r="AD84" s="210">
        <v>1240</v>
      </c>
      <c r="AE84" s="210">
        <v>1792</v>
      </c>
      <c r="AF84" s="210">
        <v>1835</v>
      </c>
      <c r="AG84" s="210">
        <v>2230</v>
      </c>
      <c r="AH84" s="210">
        <v>2216</v>
      </c>
      <c r="AI84" s="210">
        <v>14457</v>
      </c>
      <c r="AJ84" s="210">
        <v>30430</v>
      </c>
      <c r="AK84" s="210">
        <v>46591</v>
      </c>
      <c r="AL84" s="210">
        <v>27944</v>
      </c>
      <c r="AM84" s="210">
        <v>23194</v>
      </c>
      <c r="AN84" s="210">
        <v>103270</v>
      </c>
      <c r="AO84" s="210">
        <v>57458</v>
      </c>
      <c r="AP84" s="210">
        <v>53945</v>
      </c>
      <c r="AQ84" s="210">
        <v>29401</v>
      </c>
      <c r="AR84" s="210">
        <v>13096</v>
      </c>
      <c r="AS84" s="210">
        <v>23631</v>
      </c>
      <c r="AT84" s="210">
        <v>22841</v>
      </c>
      <c r="AU84" s="210">
        <f t="shared" si="33"/>
        <v>455571</v>
      </c>
      <c r="AW84" s="210">
        <v>125</v>
      </c>
      <c r="AX84" s="210">
        <v>0</v>
      </c>
      <c r="AY84" s="210">
        <v>78</v>
      </c>
      <c r="AZ84" s="210">
        <v>0</v>
      </c>
      <c r="BA84" s="210">
        <v>89</v>
      </c>
      <c r="BB84" s="210">
        <v>0</v>
      </c>
      <c r="BC84" s="210">
        <v>115</v>
      </c>
      <c r="BD84" s="210">
        <v>0</v>
      </c>
      <c r="BE84" s="210">
        <v>0</v>
      </c>
      <c r="BF84" s="210">
        <v>432</v>
      </c>
      <c r="BG84" s="210">
        <v>0</v>
      </c>
      <c r="BH84" s="210">
        <v>0</v>
      </c>
      <c r="BI84" s="210">
        <v>0</v>
      </c>
      <c r="BJ84" s="210">
        <v>0</v>
      </c>
      <c r="BK84" s="210">
        <v>0</v>
      </c>
      <c r="BL84" s="210">
        <v>0</v>
      </c>
      <c r="BM84" s="210">
        <v>0</v>
      </c>
      <c r="BN84" s="210">
        <f t="shared" si="34"/>
        <v>839</v>
      </c>
      <c r="BP84" s="210">
        <v>1552</v>
      </c>
      <c r="BQ84" s="28">
        <v>1517</v>
      </c>
      <c r="BR84" s="28">
        <v>1858</v>
      </c>
      <c r="BS84" s="28">
        <v>2165</v>
      </c>
      <c r="BT84" s="28">
        <v>2220</v>
      </c>
      <c r="BU84" s="28">
        <v>12530</v>
      </c>
      <c r="BV84" s="28">
        <v>25370</v>
      </c>
      <c r="BW84" s="28">
        <v>20962</v>
      </c>
      <c r="BX84" s="28">
        <v>17653</v>
      </c>
      <c r="BY84" s="28">
        <v>14723</v>
      </c>
      <c r="BZ84" s="28">
        <v>64663</v>
      </c>
      <c r="CA84" s="28">
        <v>45566</v>
      </c>
      <c r="CB84" s="28">
        <v>19782</v>
      </c>
      <c r="CC84" s="28">
        <v>6448</v>
      </c>
      <c r="CD84" s="28">
        <v>0</v>
      </c>
      <c r="CE84" s="28">
        <v>0</v>
      </c>
      <c r="CF84" s="28">
        <v>0</v>
      </c>
      <c r="CG84" s="210">
        <f t="shared" si="35"/>
        <v>237009</v>
      </c>
      <c r="CI84" s="28">
        <v>2201</v>
      </c>
      <c r="CJ84" s="28">
        <v>1583</v>
      </c>
      <c r="CK84" s="28">
        <v>2184</v>
      </c>
      <c r="CL84" s="28">
        <v>1544</v>
      </c>
      <c r="CM84" s="28">
        <v>1514</v>
      </c>
      <c r="CN84" s="28">
        <v>5590</v>
      </c>
      <c r="CO84" s="28">
        <v>9582</v>
      </c>
      <c r="CP84" s="28">
        <v>5566</v>
      </c>
      <c r="CQ84" s="28">
        <v>1048</v>
      </c>
      <c r="CR84" s="28">
        <v>1816</v>
      </c>
      <c r="CS84" s="28">
        <v>3849</v>
      </c>
      <c r="CT84" s="28">
        <v>1651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8">
        <f t="shared" si="36"/>
        <v>38128</v>
      </c>
      <c r="DB84" s="210">
        <v>6833</v>
      </c>
      <c r="DC84" s="210">
        <v>4898</v>
      </c>
      <c r="DD84" s="210">
        <v>5001</v>
      </c>
      <c r="DE84" s="210">
        <v>3919</v>
      </c>
      <c r="DF84" s="210">
        <v>3776</v>
      </c>
      <c r="DG84" s="210">
        <v>13903</v>
      </c>
      <c r="DH84" s="210">
        <v>17974</v>
      </c>
      <c r="DI84" s="210">
        <v>11534</v>
      </c>
      <c r="DJ84" s="210">
        <v>8380</v>
      </c>
      <c r="DK84" s="210">
        <v>7629</v>
      </c>
      <c r="DL84" s="210">
        <v>15928</v>
      </c>
      <c r="DM84" s="210">
        <v>5664</v>
      </c>
      <c r="DN84" s="210">
        <v>0</v>
      </c>
      <c r="DO84" s="210">
        <v>3010</v>
      </c>
      <c r="DP84" s="210">
        <v>0</v>
      </c>
      <c r="DQ84" s="210">
        <v>0</v>
      </c>
      <c r="DR84" s="210">
        <v>0</v>
      </c>
      <c r="DS84" s="210">
        <f t="shared" si="37"/>
        <v>108449</v>
      </c>
      <c r="DU84" s="210">
        <v>7405</v>
      </c>
      <c r="DV84" s="210">
        <v>5932</v>
      </c>
      <c r="DW84" s="210">
        <v>7359</v>
      </c>
      <c r="DX84" s="210">
        <v>6294</v>
      </c>
      <c r="DY84" s="210">
        <v>6432</v>
      </c>
      <c r="DZ84" s="210">
        <v>27889</v>
      </c>
      <c r="EA84" s="210">
        <v>38990</v>
      </c>
      <c r="EB84" s="210">
        <v>28181</v>
      </c>
      <c r="EC84" s="210">
        <v>18990</v>
      </c>
      <c r="ED84" s="210">
        <v>15299</v>
      </c>
      <c r="EE84" s="210">
        <v>22761</v>
      </c>
      <c r="EF84" s="210">
        <v>9684</v>
      </c>
      <c r="EH84" s="210">
        <v>3010</v>
      </c>
      <c r="EL84" s="210">
        <v>198226</v>
      </c>
      <c r="EN84" s="212">
        <f t="shared" si="39"/>
        <v>572</v>
      </c>
      <c r="EO84" s="212">
        <f t="shared" si="40"/>
        <v>1034</v>
      </c>
      <c r="EP84" s="212">
        <f t="shared" si="41"/>
        <v>2358</v>
      </c>
      <c r="EQ84" s="212">
        <f t="shared" si="42"/>
        <v>2375</v>
      </c>
      <c r="ER84" s="212">
        <f t="shared" si="43"/>
        <v>2656</v>
      </c>
      <c r="ES84" s="212">
        <f t="shared" si="44"/>
        <v>13986</v>
      </c>
      <c r="ET84" s="212">
        <f t="shared" si="45"/>
        <v>21016</v>
      </c>
      <c r="EU84" s="212">
        <f t="shared" si="46"/>
        <v>16647</v>
      </c>
      <c r="EV84" s="212">
        <f t="shared" si="47"/>
        <v>10610</v>
      </c>
      <c r="EW84" s="212">
        <f t="shared" si="48"/>
        <v>7670</v>
      </c>
      <c r="EX84" s="212">
        <f t="shared" si="49"/>
        <v>6833</v>
      </c>
      <c r="EY84" s="212">
        <f t="shared" si="50"/>
        <v>4020</v>
      </c>
      <c r="EZ84" s="212">
        <f t="shared" si="51"/>
        <v>0</v>
      </c>
      <c r="FA84" s="212">
        <f t="shared" si="52"/>
        <v>0</v>
      </c>
      <c r="FB84" s="212">
        <f t="shared" si="53"/>
        <v>0</v>
      </c>
      <c r="FC84" s="212">
        <f t="shared" si="54"/>
        <v>0</v>
      </c>
      <c r="FD84" s="212">
        <f t="shared" si="55"/>
        <v>0</v>
      </c>
      <c r="FE84" s="363">
        <f t="shared" si="56"/>
        <v>89777</v>
      </c>
      <c r="FF84" s="363"/>
      <c r="FG84" s="210">
        <v>14992</v>
      </c>
      <c r="FH84" s="210">
        <v>6122</v>
      </c>
      <c r="FJ84" s="271">
        <f>'(B.) Opyt'' non-urb lands'!J27</f>
        <v>2.4</v>
      </c>
      <c r="FK84" s="271">
        <f>'(B.) Opyt'' non-urb lands'!K27</f>
        <v>10.259760174418604</v>
      </c>
      <c r="FL84" s="271">
        <f>'(B.) Opyt'' non-urb lands'!L27</f>
        <v>2.8</v>
      </c>
    </row>
    <row r="85" spans="1:168">
      <c r="A85" s="178"/>
      <c r="B85" s="178">
        <v>25</v>
      </c>
      <c r="C85" s="188">
        <v>3</v>
      </c>
      <c r="D85" s="188" t="s">
        <v>601</v>
      </c>
      <c r="E85" s="229">
        <v>1476118</v>
      </c>
      <c r="F85" s="213">
        <v>926236</v>
      </c>
      <c r="G85" s="221">
        <f t="shared" si="38"/>
        <v>549882</v>
      </c>
      <c r="H85" s="210">
        <v>1097693</v>
      </c>
      <c r="I85" s="210">
        <v>1298031</v>
      </c>
      <c r="K85" s="210">
        <v>43731</v>
      </c>
      <c r="L85" s="210">
        <v>23573</v>
      </c>
      <c r="M85" s="210">
        <v>16193</v>
      </c>
      <c r="N85" s="210">
        <v>11265</v>
      </c>
      <c r="O85" s="210">
        <v>9122</v>
      </c>
      <c r="P85" s="210">
        <v>33766</v>
      </c>
      <c r="Q85" s="210">
        <v>53374</v>
      </c>
      <c r="R85" s="210">
        <v>47095</v>
      </c>
      <c r="S85" s="210">
        <v>46211</v>
      </c>
      <c r="T85" s="210">
        <v>38937</v>
      </c>
      <c r="U85" s="210">
        <v>118656</v>
      </c>
      <c r="V85" s="210">
        <v>130374</v>
      </c>
      <c r="W85" s="210">
        <v>87020</v>
      </c>
      <c r="X85" s="210">
        <v>63227</v>
      </c>
      <c r="Y85" s="210">
        <v>62928</v>
      </c>
      <c r="Z85" s="210">
        <v>105513</v>
      </c>
      <c r="AA85" s="210">
        <v>206708</v>
      </c>
      <c r="AB85" s="210">
        <f t="shared" si="32"/>
        <v>1097693</v>
      </c>
      <c r="AD85" s="210">
        <v>316</v>
      </c>
      <c r="AE85" s="210">
        <v>625</v>
      </c>
      <c r="AF85" s="210">
        <v>946</v>
      </c>
      <c r="AG85" s="210">
        <v>1186</v>
      </c>
      <c r="AH85" s="210">
        <v>1395</v>
      </c>
      <c r="AI85" s="210">
        <v>6868</v>
      </c>
      <c r="AJ85" s="210">
        <v>17840</v>
      </c>
      <c r="AK85" s="210">
        <v>25656</v>
      </c>
      <c r="AL85" s="210">
        <v>22557</v>
      </c>
      <c r="AM85" s="210">
        <v>24592</v>
      </c>
      <c r="AN85" s="210">
        <v>76244</v>
      </c>
      <c r="AO85" s="210">
        <v>83535</v>
      </c>
      <c r="AP85" s="210">
        <v>65143</v>
      </c>
      <c r="AQ85" s="210">
        <v>38481</v>
      </c>
      <c r="AR85" s="210">
        <v>41851</v>
      </c>
      <c r="AS85" s="210">
        <v>89225</v>
      </c>
      <c r="AT85" s="210">
        <v>177371</v>
      </c>
      <c r="AU85" s="210">
        <f t="shared" si="33"/>
        <v>673831</v>
      </c>
      <c r="AW85" s="210">
        <v>143</v>
      </c>
      <c r="AX85" s="210">
        <v>151</v>
      </c>
      <c r="AY85" s="210">
        <v>129</v>
      </c>
      <c r="AZ85" s="210">
        <v>66</v>
      </c>
      <c r="BA85" s="210">
        <v>0</v>
      </c>
      <c r="BB85" s="210">
        <v>365</v>
      </c>
      <c r="BC85" s="210">
        <v>475</v>
      </c>
      <c r="BD85" s="210">
        <v>290</v>
      </c>
      <c r="BE85" s="210">
        <v>0</v>
      </c>
      <c r="BF85" s="210">
        <v>0</v>
      </c>
      <c r="BG85" s="210">
        <v>0</v>
      </c>
      <c r="BH85" s="210">
        <v>0</v>
      </c>
      <c r="BI85" s="210">
        <v>0</v>
      </c>
      <c r="BJ85" s="210">
        <v>0</v>
      </c>
      <c r="BK85" s="210">
        <v>0</v>
      </c>
      <c r="BL85" s="210">
        <v>0</v>
      </c>
      <c r="BM85" s="210">
        <v>0</v>
      </c>
      <c r="BN85" s="210">
        <f t="shared" si="34"/>
        <v>1619</v>
      </c>
      <c r="BP85" s="210">
        <v>307</v>
      </c>
      <c r="BQ85" s="28">
        <v>211</v>
      </c>
      <c r="BR85" s="28">
        <v>298</v>
      </c>
      <c r="BS85" s="28">
        <v>386</v>
      </c>
      <c r="BT85" s="28">
        <v>307</v>
      </c>
      <c r="BU85" s="28">
        <v>2161</v>
      </c>
      <c r="BV85" s="28">
        <v>5364</v>
      </c>
      <c r="BW85" s="28">
        <v>7227</v>
      </c>
      <c r="BX85" s="28">
        <v>9028</v>
      </c>
      <c r="BY85" s="28">
        <v>7582</v>
      </c>
      <c r="BZ85" s="28">
        <v>20591</v>
      </c>
      <c r="CA85" s="28">
        <v>20854</v>
      </c>
      <c r="CB85" s="28">
        <v>19207</v>
      </c>
      <c r="CC85" s="28">
        <v>14218</v>
      </c>
      <c r="CD85" s="28">
        <v>16680</v>
      </c>
      <c r="CE85" s="28">
        <v>5820</v>
      </c>
      <c r="CF85" s="28">
        <v>29337</v>
      </c>
      <c r="CG85" s="210">
        <f t="shared" si="35"/>
        <v>159578</v>
      </c>
      <c r="CI85" s="28">
        <v>1164</v>
      </c>
      <c r="CJ85" s="28">
        <v>1049</v>
      </c>
      <c r="CK85" s="28">
        <v>854</v>
      </c>
      <c r="CL85" s="28">
        <v>699</v>
      </c>
      <c r="CM85" s="28">
        <v>276</v>
      </c>
      <c r="CN85" s="28">
        <v>2128</v>
      </c>
      <c r="CO85" s="28">
        <v>5073</v>
      </c>
      <c r="CP85" s="28">
        <v>4032</v>
      </c>
      <c r="CQ85" s="28">
        <v>2463</v>
      </c>
      <c r="CR85" s="28">
        <v>1397</v>
      </c>
      <c r="CS85" s="28">
        <v>6888</v>
      </c>
      <c r="CT85" s="28">
        <v>9356</v>
      </c>
      <c r="CU85" s="28">
        <v>0</v>
      </c>
      <c r="CV85" s="28">
        <v>3896</v>
      </c>
      <c r="CW85" s="28">
        <v>0</v>
      </c>
      <c r="CX85" s="28">
        <v>0</v>
      </c>
      <c r="CY85" s="28">
        <v>0</v>
      </c>
      <c r="CZ85" s="28">
        <f t="shared" si="36"/>
        <v>39275</v>
      </c>
      <c r="DB85" s="210">
        <v>41801</v>
      </c>
      <c r="DC85" s="210">
        <v>21537</v>
      </c>
      <c r="DD85" s="210">
        <v>13966</v>
      </c>
      <c r="DE85" s="210">
        <v>8928</v>
      </c>
      <c r="DF85" s="210">
        <v>7144</v>
      </c>
      <c r="DG85" s="210">
        <v>22244</v>
      </c>
      <c r="DH85" s="210">
        <v>24622</v>
      </c>
      <c r="DI85" s="210">
        <v>9890</v>
      </c>
      <c r="DJ85" s="210">
        <v>12163</v>
      </c>
      <c r="DK85" s="210">
        <v>5366</v>
      </c>
      <c r="DL85" s="210">
        <v>14933</v>
      </c>
      <c r="DM85" s="210">
        <v>16629</v>
      </c>
      <c r="DN85" s="210">
        <v>2670</v>
      </c>
      <c r="DO85" s="210">
        <v>6632</v>
      </c>
      <c r="DP85" s="210">
        <v>4397</v>
      </c>
      <c r="DQ85" s="210">
        <v>10468</v>
      </c>
      <c r="DR85" s="210">
        <v>0</v>
      </c>
      <c r="DS85" s="210">
        <f t="shared" si="37"/>
        <v>223390</v>
      </c>
      <c r="DU85" s="210">
        <v>43325</v>
      </c>
      <c r="DV85" s="210">
        <v>24537</v>
      </c>
      <c r="DW85" s="210">
        <v>17140</v>
      </c>
      <c r="DX85" s="210">
        <v>13057</v>
      </c>
      <c r="DY85" s="210">
        <v>10943</v>
      </c>
      <c r="DZ85" s="210">
        <v>41164</v>
      </c>
      <c r="EA85" s="210">
        <v>56464</v>
      </c>
      <c r="EB85" s="210">
        <v>32870</v>
      </c>
      <c r="EC85" s="210">
        <v>32329</v>
      </c>
      <c r="ED85" s="210">
        <v>17382</v>
      </c>
      <c r="EE85" s="210">
        <v>43346</v>
      </c>
      <c r="EF85" s="210">
        <v>41968</v>
      </c>
      <c r="EG85" s="210">
        <v>8953</v>
      </c>
      <c r="EH85" s="210">
        <v>9643</v>
      </c>
      <c r="EI85" s="210">
        <v>4397</v>
      </c>
      <c r="EJ85" s="210">
        <v>17628</v>
      </c>
      <c r="EK85" s="210">
        <v>8582</v>
      </c>
      <c r="EL85" s="210">
        <v>423728</v>
      </c>
      <c r="EN85" s="212">
        <f t="shared" si="39"/>
        <v>1524</v>
      </c>
      <c r="EO85" s="212">
        <f t="shared" si="40"/>
        <v>3000</v>
      </c>
      <c r="EP85" s="212">
        <f t="shared" si="41"/>
        <v>3174</v>
      </c>
      <c r="EQ85" s="212">
        <f t="shared" si="42"/>
        <v>4129</v>
      </c>
      <c r="ER85" s="212">
        <f t="shared" si="43"/>
        <v>3799</v>
      </c>
      <c r="ES85" s="212">
        <f t="shared" si="44"/>
        <v>18920</v>
      </c>
      <c r="ET85" s="212">
        <f t="shared" si="45"/>
        <v>31842</v>
      </c>
      <c r="EU85" s="212">
        <f t="shared" si="46"/>
        <v>22980</v>
      </c>
      <c r="EV85" s="212">
        <f t="shared" si="47"/>
        <v>20166</v>
      </c>
      <c r="EW85" s="212">
        <f t="shared" si="48"/>
        <v>12016</v>
      </c>
      <c r="EX85" s="212">
        <f t="shared" si="49"/>
        <v>28413</v>
      </c>
      <c r="EY85" s="212">
        <f t="shared" si="50"/>
        <v>25339</v>
      </c>
      <c r="EZ85" s="212">
        <f t="shared" si="51"/>
        <v>6283</v>
      </c>
      <c r="FA85" s="212">
        <f t="shared" si="52"/>
        <v>3011</v>
      </c>
      <c r="FB85" s="212">
        <f t="shared" si="53"/>
        <v>0</v>
      </c>
      <c r="FC85" s="212">
        <f t="shared" si="54"/>
        <v>7160</v>
      </c>
      <c r="FD85" s="212">
        <f t="shared" si="55"/>
        <v>8582</v>
      </c>
      <c r="FE85" s="363">
        <f t="shared" si="56"/>
        <v>200338</v>
      </c>
      <c r="FF85" s="363"/>
      <c r="FG85" s="210">
        <v>49121</v>
      </c>
      <c r="FH85" s="210">
        <v>255</v>
      </c>
      <c r="FJ85" s="271">
        <f>'(B.) Opyt'' non-urb lands'!J28</f>
        <v>5.9</v>
      </c>
      <c r="FK85" s="271">
        <f>'(B.) Opyt'' non-urb lands'!K28</f>
        <v>2.939964864337302</v>
      </c>
      <c r="FL85" s="271">
        <f>'(B.) Opyt'' non-urb lands'!L28</f>
        <v>4.8</v>
      </c>
    </row>
    <row r="86" spans="1:168">
      <c r="A86" s="178"/>
      <c r="B86" s="178">
        <v>40</v>
      </c>
      <c r="C86" s="188">
        <v>3</v>
      </c>
      <c r="D86" s="188" t="s">
        <v>412</v>
      </c>
      <c r="E86" s="230">
        <v>2633692</v>
      </c>
      <c r="F86" s="220">
        <v>1487456</v>
      </c>
      <c r="G86" s="221">
        <f t="shared" si="38"/>
        <v>1146236</v>
      </c>
      <c r="H86" s="210">
        <v>2006117</v>
      </c>
      <c r="I86" s="210">
        <v>2621880</v>
      </c>
      <c r="K86" s="210">
        <v>37462</v>
      </c>
      <c r="L86" s="210">
        <v>50278</v>
      </c>
      <c r="M86" s="210">
        <v>45277</v>
      </c>
      <c r="N86" s="210">
        <v>36686</v>
      </c>
      <c r="O86" s="210">
        <v>33084</v>
      </c>
      <c r="P86" s="210">
        <v>112696</v>
      </c>
      <c r="Q86" s="210">
        <v>165236</v>
      </c>
      <c r="R86" s="210">
        <v>134268</v>
      </c>
      <c r="S86" s="210">
        <v>101381</v>
      </c>
      <c r="T86" s="210">
        <v>97063</v>
      </c>
      <c r="U86" s="210">
        <v>307593</v>
      </c>
      <c r="V86" s="210">
        <v>304046</v>
      </c>
      <c r="W86" s="210">
        <v>150904</v>
      </c>
      <c r="X86" s="210">
        <v>126970</v>
      </c>
      <c r="Y86" s="210">
        <v>72258</v>
      </c>
      <c r="Z86" s="210">
        <v>130487</v>
      </c>
      <c r="AA86" s="210">
        <v>100428</v>
      </c>
      <c r="AB86" s="210">
        <f t="shared" si="32"/>
        <v>2006117</v>
      </c>
      <c r="AD86" s="210">
        <v>5463</v>
      </c>
      <c r="AE86" s="210">
        <v>8995</v>
      </c>
      <c r="AF86" s="210">
        <v>8134</v>
      </c>
      <c r="AG86" s="210">
        <v>8660</v>
      </c>
      <c r="AH86" s="210">
        <v>8367</v>
      </c>
      <c r="AI86" s="210">
        <v>35600</v>
      </c>
      <c r="AJ86" s="210">
        <v>68888</v>
      </c>
      <c r="AK86" s="210">
        <v>73017</v>
      </c>
      <c r="AL86" s="210">
        <v>56550</v>
      </c>
      <c r="AM86" s="210">
        <v>53543</v>
      </c>
      <c r="AN86" s="210">
        <v>179816</v>
      </c>
      <c r="AO86" s="210">
        <v>162394</v>
      </c>
      <c r="AP86" s="210">
        <v>79500</v>
      </c>
      <c r="AQ86" s="210">
        <v>45107</v>
      </c>
      <c r="AR86" s="210">
        <v>26346</v>
      </c>
      <c r="AS86" s="210">
        <v>57495</v>
      </c>
      <c r="AT86" s="210">
        <v>84019</v>
      </c>
      <c r="AU86" s="210">
        <f t="shared" si="33"/>
        <v>961894</v>
      </c>
      <c r="AW86" s="210">
        <v>208</v>
      </c>
      <c r="AX86" s="210">
        <v>225</v>
      </c>
      <c r="AY86" s="210">
        <v>206</v>
      </c>
      <c r="AZ86" s="210">
        <v>164</v>
      </c>
      <c r="BA86" s="210">
        <v>217</v>
      </c>
      <c r="BB86" s="210">
        <v>691</v>
      </c>
      <c r="BC86" s="210">
        <v>1193</v>
      </c>
      <c r="BD86" s="210">
        <v>0</v>
      </c>
      <c r="BE86" s="210">
        <v>0</v>
      </c>
      <c r="BF86" s="210">
        <v>0</v>
      </c>
      <c r="BG86" s="210">
        <v>0</v>
      </c>
      <c r="BH86" s="210">
        <v>0</v>
      </c>
      <c r="BI86" s="210">
        <v>0</v>
      </c>
      <c r="BJ86" s="210">
        <v>0</v>
      </c>
      <c r="BK86" s="210">
        <v>0</v>
      </c>
      <c r="BL86" s="210">
        <v>0</v>
      </c>
      <c r="BM86" s="210">
        <v>0</v>
      </c>
      <c r="BN86" s="210">
        <f t="shared" si="34"/>
        <v>2904</v>
      </c>
      <c r="BP86" s="210">
        <v>688</v>
      </c>
      <c r="BQ86" s="28">
        <v>1378</v>
      </c>
      <c r="BR86" s="28">
        <v>1259</v>
      </c>
      <c r="BS86" s="28">
        <v>1268</v>
      </c>
      <c r="BT86" s="28">
        <v>1412</v>
      </c>
      <c r="BU86" s="28">
        <v>7861</v>
      </c>
      <c r="BV86" s="28">
        <v>21357</v>
      </c>
      <c r="BW86" s="28">
        <v>22884</v>
      </c>
      <c r="BX86" s="28">
        <v>24747</v>
      </c>
      <c r="BY86" s="28">
        <v>23249</v>
      </c>
      <c r="BZ86" s="28">
        <v>96816</v>
      </c>
      <c r="CA86" s="28">
        <v>122891</v>
      </c>
      <c r="CB86" s="28">
        <v>61463</v>
      </c>
      <c r="CC86" s="28">
        <v>78361</v>
      </c>
      <c r="CD86" s="28">
        <v>45912</v>
      </c>
      <c r="CE86" s="28">
        <v>72992</v>
      </c>
      <c r="CF86" s="28">
        <v>16409</v>
      </c>
      <c r="CG86" s="210">
        <f t="shared" si="35"/>
        <v>600947</v>
      </c>
      <c r="CI86" s="28">
        <v>3459</v>
      </c>
      <c r="CJ86" s="28">
        <v>5284</v>
      </c>
      <c r="CK86" s="28">
        <v>5785</v>
      </c>
      <c r="CL86" s="28">
        <v>4736</v>
      </c>
      <c r="CM86" s="28">
        <v>3574</v>
      </c>
      <c r="CN86" s="28">
        <v>13035</v>
      </c>
      <c r="CO86" s="28">
        <v>18424</v>
      </c>
      <c r="CP86" s="28">
        <v>14169</v>
      </c>
      <c r="CQ86" s="28">
        <v>7907</v>
      </c>
      <c r="CR86" s="28">
        <v>9085</v>
      </c>
      <c r="CS86" s="28">
        <v>17256</v>
      </c>
      <c r="CT86" s="28">
        <v>11811</v>
      </c>
      <c r="CU86" s="28">
        <v>2693</v>
      </c>
      <c r="CV86" s="28">
        <v>3502</v>
      </c>
      <c r="CW86" s="28">
        <v>0</v>
      </c>
      <c r="CX86" s="28">
        <v>0</v>
      </c>
      <c r="CY86" s="28">
        <v>0</v>
      </c>
      <c r="CZ86" s="28">
        <f t="shared" si="36"/>
        <v>120720</v>
      </c>
      <c r="DB86" s="210">
        <v>27644</v>
      </c>
      <c r="DC86" s="210">
        <v>34396</v>
      </c>
      <c r="DD86" s="210">
        <v>29893</v>
      </c>
      <c r="DE86" s="210">
        <v>21858</v>
      </c>
      <c r="DF86" s="210">
        <v>19514</v>
      </c>
      <c r="DG86" s="210">
        <v>55509</v>
      </c>
      <c r="DH86" s="210">
        <v>55374</v>
      </c>
      <c r="DI86" s="210">
        <v>24198</v>
      </c>
      <c r="DJ86" s="210">
        <v>12177</v>
      </c>
      <c r="DK86" s="210">
        <v>11186</v>
      </c>
      <c r="DL86" s="210">
        <v>13705</v>
      </c>
      <c r="DM86" s="210">
        <v>6950</v>
      </c>
      <c r="DN86" s="210">
        <v>7248</v>
      </c>
      <c r="DO86" s="210">
        <v>0</v>
      </c>
      <c r="DP86" s="210">
        <v>0</v>
      </c>
      <c r="DQ86" s="210">
        <v>0</v>
      </c>
      <c r="DR86" s="210">
        <v>0</v>
      </c>
      <c r="DS86" s="210">
        <f t="shared" si="37"/>
        <v>319652</v>
      </c>
      <c r="DU86" s="210">
        <v>30588</v>
      </c>
      <c r="DV86" s="210">
        <v>42993</v>
      </c>
      <c r="DW86" s="210">
        <v>43976</v>
      </c>
      <c r="DX86" s="210">
        <v>39351</v>
      </c>
      <c r="DY86" s="210">
        <v>37586</v>
      </c>
      <c r="DZ86" s="210">
        <v>150770</v>
      </c>
      <c r="EA86" s="210">
        <v>201694</v>
      </c>
      <c r="EB86" s="210">
        <v>106172</v>
      </c>
      <c r="EC86" s="210">
        <v>70258</v>
      </c>
      <c r="ED86" s="210">
        <v>49475</v>
      </c>
      <c r="EE86" s="210">
        <v>77721</v>
      </c>
      <c r="EF86" s="210">
        <v>37861</v>
      </c>
      <c r="EG86" s="210">
        <v>20888</v>
      </c>
      <c r="EH86" s="210">
        <v>9750</v>
      </c>
      <c r="EJ86" s="210">
        <v>6086</v>
      </c>
      <c r="EK86" s="210">
        <v>10246</v>
      </c>
      <c r="EL86" s="210">
        <v>935415</v>
      </c>
      <c r="EN86" s="212">
        <f t="shared" si="39"/>
        <v>2944</v>
      </c>
      <c r="EO86" s="212">
        <f t="shared" si="40"/>
        <v>8597</v>
      </c>
      <c r="EP86" s="212">
        <f t="shared" si="41"/>
        <v>14083</v>
      </c>
      <c r="EQ86" s="212">
        <f t="shared" si="42"/>
        <v>17493</v>
      </c>
      <c r="ER86" s="212">
        <f t="shared" si="43"/>
        <v>18072</v>
      </c>
      <c r="ES86" s="212">
        <f t="shared" si="44"/>
        <v>95261</v>
      </c>
      <c r="ET86" s="212">
        <f t="shared" si="45"/>
        <v>146320</v>
      </c>
      <c r="EU86" s="212">
        <f t="shared" si="46"/>
        <v>81974</v>
      </c>
      <c r="EV86" s="212">
        <f t="shared" si="47"/>
        <v>58081</v>
      </c>
      <c r="EW86" s="212">
        <f t="shared" si="48"/>
        <v>38289</v>
      </c>
      <c r="EX86" s="212">
        <f t="shared" si="49"/>
        <v>64016</v>
      </c>
      <c r="EY86" s="212">
        <f t="shared" si="50"/>
        <v>30911</v>
      </c>
      <c r="EZ86" s="212">
        <f t="shared" si="51"/>
        <v>13640</v>
      </c>
      <c r="FA86" s="212">
        <f t="shared" si="52"/>
        <v>9750</v>
      </c>
      <c r="FB86" s="212">
        <f t="shared" si="53"/>
        <v>0</v>
      </c>
      <c r="FC86" s="212">
        <f t="shared" si="54"/>
        <v>6086</v>
      </c>
      <c r="FD86" s="212">
        <f t="shared" si="55"/>
        <v>10246</v>
      </c>
      <c r="FE86" s="363">
        <f t="shared" si="56"/>
        <v>615763</v>
      </c>
      <c r="FF86" s="363"/>
      <c r="FG86" s="210">
        <v>0</v>
      </c>
      <c r="FH86" s="210">
        <v>4023</v>
      </c>
      <c r="FJ86" s="271">
        <f>'(B.) Opyt'' non-urb lands'!J29</f>
        <v>2.6</v>
      </c>
      <c r="FK86" s="271">
        <f>'(B.) Opyt'' non-urb lands'!K29</f>
        <v>4.0800156587875627</v>
      </c>
      <c r="FL86" s="271">
        <f>'(B.) Opyt'' non-urb lands'!L29</f>
        <v>2.95</v>
      </c>
    </row>
    <row r="87" spans="1:168">
      <c r="A87" s="178"/>
      <c r="B87" s="178">
        <v>43</v>
      </c>
      <c r="C87" s="188">
        <v>3</v>
      </c>
      <c r="D87" s="188" t="s">
        <v>413</v>
      </c>
      <c r="E87" s="230">
        <v>2144334</v>
      </c>
      <c r="F87" s="220">
        <v>823547</v>
      </c>
      <c r="G87" s="221">
        <f t="shared" si="38"/>
        <v>1320787</v>
      </c>
      <c r="H87" s="210">
        <v>1424921</v>
      </c>
      <c r="I87" s="210">
        <v>1992020</v>
      </c>
      <c r="K87" s="210">
        <v>96993</v>
      </c>
      <c r="L87" s="210">
        <v>73641</v>
      </c>
      <c r="M87" s="210">
        <v>53687</v>
      </c>
      <c r="N87" s="210">
        <v>41738</v>
      </c>
      <c r="O87" s="210">
        <v>32918</v>
      </c>
      <c r="P87" s="210">
        <v>117570</v>
      </c>
      <c r="Q87" s="210">
        <v>127401</v>
      </c>
      <c r="R87" s="210">
        <v>113913</v>
      </c>
      <c r="S87" s="210">
        <v>79934</v>
      </c>
      <c r="T87" s="210">
        <v>65374</v>
      </c>
      <c r="U87" s="210">
        <v>168694</v>
      </c>
      <c r="V87" s="210">
        <v>164219</v>
      </c>
      <c r="W87" s="210">
        <v>74151</v>
      </c>
      <c r="X87" s="210">
        <v>51631</v>
      </c>
      <c r="Y87" s="210">
        <v>4421</v>
      </c>
      <c r="Z87" s="210">
        <v>49085</v>
      </c>
      <c r="AA87" s="210">
        <v>109551</v>
      </c>
      <c r="AB87" s="210">
        <f t="shared" si="32"/>
        <v>1424921</v>
      </c>
      <c r="AD87" s="210">
        <v>1157</v>
      </c>
      <c r="AE87" s="210">
        <v>2123</v>
      </c>
      <c r="AF87" s="210">
        <v>3710</v>
      </c>
      <c r="AG87" s="210">
        <v>2656</v>
      </c>
      <c r="AH87" s="210">
        <v>3105</v>
      </c>
      <c r="AI87" s="210">
        <v>18009</v>
      </c>
      <c r="AJ87" s="210">
        <v>38581</v>
      </c>
      <c r="AK87" s="210">
        <v>59895</v>
      </c>
      <c r="AL87" s="210">
        <v>44814</v>
      </c>
      <c r="AM87" s="210">
        <v>39281</v>
      </c>
      <c r="AN87" s="210">
        <v>95501</v>
      </c>
      <c r="AO87" s="210">
        <v>118132</v>
      </c>
      <c r="AP87" s="210">
        <v>52831</v>
      </c>
      <c r="AQ87" s="210">
        <v>34390</v>
      </c>
      <c r="AR87" s="210">
        <v>4421</v>
      </c>
      <c r="AS87" s="210">
        <v>19271</v>
      </c>
      <c r="AT87" s="210">
        <v>83707</v>
      </c>
      <c r="AU87" s="210">
        <f t="shared" si="33"/>
        <v>621584</v>
      </c>
      <c r="AW87" s="210">
        <v>651</v>
      </c>
      <c r="AX87" s="210">
        <v>749</v>
      </c>
      <c r="AY87" s="210">
        <v>475</v>
      </c>
      <c r="AZ87" s="210">
        <v>568</v>
      </c>
      <c r="BA87" s="210">
        <v>493</v>
      </c>
      <c r="BB87" s="210">
        <v>1195</v>
      </c>
      <c r="BC87" s="210">
        <v>1097</v>
      </c>
      <c r="BD87" s="210">
        <v>483</v>
      </c>
      <c r="BE87" s="210">
        <v>0</v>
      </c>
      <c r="BF87" s="210">
        <v>0</v>
      </c>
      <c r="BG87" s="210">
        <v>792</v>
      </c>
      <c r="BH87" s="210">
        <v>0</v>
      </c>
      <c r="BI87" s="210">
        <v>0</v>
      </c>
      <c r="BJ87" s="210">
        <v>0</v>
      </c>
      <c r="BK87" s="210">
        <v>0</v>
      </c>
      <c r="BL87" s="210">
        <v>0</v>
      </c>
      <c r="BM87" s="210">
        <v>0</v>
      </c>
      <c r="BN87" s="210">
        <f t="shared" si="34"/>
        <v>6503</v>
      </c>
      <c r="BP87" s="210">
        <v>335</v>
      </c>
      <c r="BQ87" s="28">
        <v>742</v>
      </c>
      <c r="BR87" s="28">
        <v>424</v>
      </c>
      <c r="BS87" s="28">
        <v>807</v>
      </c>
      <c r="BT87" s="28">
        <v>955</v>
      </c>
      <c r="BU87" s="28">
        <v>7137</v>
      </c>
      <c r="BV87" s="28">
        <v>9623</v>
      </c>
      <c r="BW87" s="28">
        <v>11391</v>
      </c>
      <c r="BX87" s="28">
        <v>10915</v>
      </c>
      <c r="BY87" s="28">
        <v>7892</v>
      </c>
      <c r="BZ87" s="28">
        <v>30761</v>
      </c>
      <c r="CA87" s="28">
        <v>19749</v>
      </c>
      <c r="CB87" s="28">
        <v>14833</v>
      </c>
      <c r="CC87" s="28">
        <v>17241</v>
      </c>
      <c r="CD87" s="28">
        <v>0</v>
      </c>
      <c r="CE87" s="28">
        <v>24463</v>
      </c>
      <c r="CF87" s="28">
        <v>25844</v>
      </c>
      <c r="CG87" s="210">
        <f t="shared" si="35"/>
        <v>183112</v>
      </c>
      <c r="CI87" s="28">
        <v>1781</v>
      </c>
      <c r="CJ87" s="28">
        <v>2467</v>
      </c>
      <c r="CK87" s="28">
        <v>2437</v>
      </c>
      <c r="CL87" s="28">
        <v>2474</v>
      </c>
      <c r="CM87" s="28">
        <v>1645</v>
      </c>
      <c r="CN87" s="28">
        <v>6238</v>
      </c>
      <c r="CO87" s="28">
        <v>10033</v>
      </c>
      <c r="CP87" s="28">
        <v>4820</v>
      </c>
      <c r="CQ87" s="28">
        <v>3084</v>
      </c>
      <c r="CR87" s="28">
        <v>1753</v>
      </c>
      <c r="CS87" s="28">
        <v>5571</v>
      </c>
      <c r="CT87" s="28">
        <v>2187</v>
      </c>
      <c r="CU87" s="28">
        <v>2181</v>
      </c>
      <c r="CV87" s="28">
        <v>0</v>
      </c>
      <c r="CW87" s="28">
        <v>0</v>
      </c>
      <c r="CX87" s="28">
        <v>0</v>
      </c>
      <c r="CY87" s="28">
        <v>0</v>
      </c>
      <c r="CZ87" s="28">
        <f t="shared" si="36"/>
        <v>46671</v>
      </c>
      <c r="DB87" s="210">
        <v>93069</v>
      </c>
      <c r="DC87" s="210">
        <v>67560</v>
      </c>
      <c r="DD87" s="210">
        <v>46641</v>
      </c>
      <c r="DE87" s="210">
        <v>35233</v>
      </c>
      <c r="DF87" s="210">
        <v>26720</v>
      </c>
      <c r="DG87" s="210">
        <v>84991</v>
      </c>
      <c r="DH87" s="210">
        <v>68067</v>
      </c>
      <c r="DI87" s="210">
        <v>37324</v>
      </c>
      <c r="DJ87" s="210">
        <v>21121</v>
      </c>
      <c r="DK87" s="210">
        <v>16448</v>
      </c>
      <c r="DL87" s="210">
        <v>36069</v>
      </c>
      <c r="DM87" s="210">
        <v>24151</v>
      </c>
      <c r="DN87" s="210">
        <v>4306</v>
      </c>
      <c r="DO87" s="210">
        <v>0</v>
      </c>
      <c r="DP87" s="210">
        <v>0</v>
      </c>
      <c r="DQ87" s="210">
        <v>5351</v>
      </c>
      <c r="DR87" s="210">
        <v>0</v>
      </c>
      <c r="DS87" s="210">
        <f t="shared" si="37"/>
        <v>567051</v>
      </c>
      <c r="DU87" s="210">
        <v>98454</v>
      </c>
      <c r="DV87" s="210">
        <v>84119</v>
      </c>
      <c r="DW87" s="210">
        <v>70413</v>
      </c>
      <c r="DX87" s="210">
        <v>63734</v>
      </c>
      <c r="DY87" s="210">
        <v>55352</v>
      </c>
      <c r="DZ87" s="210">
        <v>206247</v>
      </c>
      <c r="EA87" s="210">
        <v>222818</v>
      </c>
      <c r="EB87" s="210">
        <v>109551</v>
      </c>
      <c r="EC87" s="210">
        <v>58850</v>
      </c>
      <c r="ED87" s="210">
        <v>38853</v>
      </c>
      <c r="EE87" s="210">
        <v>75484</v>
      </c>
      <c r="EF87" s="210">
        <v>33770</v>
      </c>
      <c r="EG87" s="210">
        <v>11154</v>
      </c>
      <c r="EJ87" s="210">
        <v>5351</v>
      </c>
      <c r="EL87" s="210">
        <v>1134150</v>
      </c>
      <c r="EN87" s="212">
        <f t="shared" si="39"/>
        <v>5385</v>
      </c>
      <c r="EO87" s="212">
        <f t="shared" si="40"/>
        <v>16559</v>
      </c>
      <c r="EP87" s="212">
        <f t="shared" si="41"/>
        <v>23772</v>
      </c>
      <c r="EQ87" s="212">
        <f t="shared" si="42"/>
        <v>28501</v>
      </c>
      <c r="ER87" s="212">
        <f t="shared" si="43"/>
        <v>28632</v>
      </c>
      <c r="ES87" s="212">
        <f t="shared" si="44"/>
        <v>121256</v>
      </c>
      <c r="ET87" s="212">
        <f t="shared" si="45"/>
        <v>154751</v>
      </c>
      <c r="EU87" s="212">
        <f t="shared" si="46"/>
        <v>72227</v>
      </c>
      <c r="EV87" s="212">
        <f t="shared" si="47"/>
        <v>37729</v>
      </c>
      <c r="EW87" s="212">
        <f t="shared" si="48"/>
        <v>22405</v>
      </c>
      <c r="EX87" s="212">
        <f t="shared" si="49"/>
        <v>39415</v>
      </c>
      <c r="EY87" s="212">
        <f t="shared" si="50"/>
        <v>9619</v>
      </c>
      <c r="EZ87" s="212">
        <f t="shared" si="51"/>
        <v>6848</v>
      </c>
      <c r="FA87" s="212">
        <f t="shared" si="52"/>
        <v>0</v>
      </c>
      <c r="FB87" s="212">
        <f t="shared" si="53"/>
        <v>0</v>
      </c>
      <c r="FC87" s="212">
        <f t="shared" si="54"/>
        <v>0</v>
      </c>
      <c r="FD87" s="212">
        <f t="shared" si="55"/>
        <v>0</v>
      </c>
      <c r="FE87" s="363">
        <f t="shared" si="56"/>
        <v>567099</v>
      </c>
      <c r="FF87" s="363"/>
      <c r="FG87" s="210">
        <v>29117</v>
      </c>
      <c r="FH87" s="210">
        <v>716</v>
      </c>
      <c r="FJ87" s="271">
        <f>'(B.) Opyt'' non-urb lands'!J30</f>
        <v>3.2</v>
      </c>
      <c r="FK87" s="271">
        <f>'(B.) Opyt'' non-urb lands'!K30</f>
        <v>2.9999543562894351</v>
      </c>
      <c r="FL87" s="271">
        <f>'(B.) Opyt'' non-urb lands'!L30</f>
        <v>3.15</v>
      </c>
    </row>
    <row r="88" spans="1:168">
      <c r="A88" s="178"/>
      <c r="B88" s="178">
        <v>50</v>
      </c>
      <c r="C88" s="188">
        <v>3</v>
      </c>
      <c r="D88" s="188" t="s">
        <v>321</v>
      </c>
      <c r="E88" s="230">
        <v>1326993</v>
      </c>
      <c r="F88" s="220">
        <v>478561</v>
      </c>
      <c r="G88" s="221">
        <f t="shared" si="38"/>
        <v>848432</v>
      </c>
      <c r="H88" s="210">
        <v>1133908</v>
      </c>
      <c r="I88" s="210">
        <v>1296604</v>
      </c>
      <c r="K88" s="210">
        <v>78899</v>
      </c>
      <c r="L88" s="210">
        <v>91210</v>
      </c>
      <c r="M88" s="210">
        <v>62221</v>
      </c>
      <c r="N88" s="210">
        <v>47866</v>
      </c>
      <c r="O88" s="210">
        <v>34619</v>
      </c>
      <c r="P88" s="210">
        <v>108345</v>
      </c>
      <c r="Q88" s="210">
        <v>113355</v>
      </c>
      <c r="R88" s="210">
        <v>80676</v>
      </c>
      <c r="S88" s="210">
        <v>49303</v>
      </c>
      <c r="T88" s="210">
        <v>36375</v>
      </c>
      <c r="U88" s="210">
        <v>122308</v>
      </c>
      <c r="V88" s="210">
        <v>74286</v>
      </c>
      <c r="W88" s="210">
        <v>34325</v>
      </c>
      <c r="X88" s="210">
        <v>16345</v>
      </c>
      <c r="Y88" s="210">
        <v>18314</v>
      </c>
      <c r="Z88" s="210">
        <v>35043</v>
      </c>
      <c r="AA88" s="210">
        <v>130418</v>
      </c>
      <c r="AB88" s="210">
        <f t="shared" si="32"/>
        <v>1133908</v>
      </c>
      <c r="AD88" s="210">
        <v>1053</v>
      </c>
      <c r="AE88" s="210">
        <v>1912</v>
      </c>
      <c r="AF88" s="210">
        <v>2078</v>
      </c>
      <c r="AG88" s="210">
        <v>2558</v>
      </c>
      <c r="AH88" s="210">
        <v>2488</v>
      </c>
      <c r="AI88" s="210">
        <v>12046</v>
      </c>
      <c r="AJ88" s="210">
        <v>22875</v>
      </c>
      <c r="AK88" s="210">
        <v>32030</v>
      </c>
      <c r="AL88" s="210">
        <v>24761</v>
      </c>
      <c r="AM88" s="210">
        <v>16307</v>
      </c>
      <c r="AN88" s="210">
        <v>65232</v>
      </c>
      <c r="AO88" s="210">
        <v>31968</v>
      </c>
      <c r="AP88" s="210">
        <v>18415</v>
      </c>
      <c r="AQ88" s="210">
        <v>6671</v>
      </c>
      <c r="AR88" s="210">
        <v>9468</v>
      </c>
      <c r="AS88" s="210">
        <v>29313</v>
      </c>
      <c r="AT88" s="210">
        <v>119913</v>
      </c>
      <c r="AU88" s="210">
        <f t="shared" si="33"/>
        <v>399088</v>
      </c>
      <c r="AW88" s="210">
        <v>247</v>
      </c>
      <c r="AX88" s="210">
        <v>307</v>
      </c>
      <c r="AY88" s="210">
        <v>98</v>
      </c>
      <c r="AZ88" s="210">
        <v>207</v>
      </c>
      <c r="BA88" s="210">
        <v>135</v>
      </c>
      <c r="BB88" s="210">
        <v>631</v>
      </c>
      <c r="BC88" s="210">
        <v>471</v>
      </c>
      <c r="BD88" s="210">
        <v>518</v>
      </c>
      <c r="BE88" s="210">
        <v>0</v>
      </c>
      <c r="BF88" s="210">
        <v>0</v>
      </c>
      <c r="BG88" s="210">
        <v>0</v>
      </c>
      <c r="BH88" s="210">
        <v>0</v>
      </c>
      <c r="BI88" s="210">
        <v>0</v>
      </c>
      <c r="BJ88" s="210">
        <v>0</v>
      </c>
      <c r="BK88" s="210">
        <v>0</v>
      </c>
      <c r="BL88" s="210">
        <v>0</v>
      </c>
      <c r="BM88" s="210">
        <v>0</v>
      </c>
      <c r="BN88" s="210">
        <f t="shared" si="34"/>
        <v>2614</v>
      </c>
      <c r="BP88" s="210">
        <v>951</v>
      </c>
      <c r="BQ88" s="28">
        <v>1626</v>
      </c>
      <c r="BR88" s="28">
        <v>1740</v>
      </c>
      <c r="BS88" s="28">
        <v>1495</v>
      </c>
      <c r="BT88" s="28">
        <v>1602</v>
      </c>
      <c r="BU88" s="28">
        <v>7349</v>
      </c>
      <c r="BV88" s="28">
        <v>13111</v>
      </c>
      <c r="BW88" s="28">
        <v>9876</v>
      </c>
      <c r="BX88" s="28">
        <v>10406</v>
      </c>
      <c r="BY88" s="28">
        <v>11531</v>
      </c>
      <c r="BZ88" s="28">
        <v>32156</v>
      </c>
      <c r="CA88" s="28">
        <v>22617</v>
      </c>
      <c r="CB88" s="28">
        <v>11147</v>
      </c>
      <c r="CC88" s="28">
        <v>9674</v>
      </c>
      <c r="CD88" s="28">
        <v>8846</v>
      </c>
      <c r="CE88" s="28">
        <v>5730</v>
      </c>
      <c r="CF88" s="28">
        <v>10505</v>
      </c>
      <c r="CG88" s="210">
        <f t="shared" si="35"/>
        <v>160362</v>
      </c>
      <c r="CI88" s="28">
        <v>10175</v>
      </c>
      <c r="CJ88" s="28">
        <v>14173</v>
      </c>
      <c r="CK88" s="28">
        <v>8619</v>
      </c>
      <c r="CL88" s="28">
        <v>6346</v>
      </c>
      <c r="CM88" s="28">
        <v>3988</v>
      </c>
      <c r="CN88" s="28">
        <v>14153</v>
      </c>
      <c r="CO88" s="28">
        <v>14204</v>
      </c>
      <c r="CP88" s="28">
        <v>9286</v>
      </c>
      <c r="CQ88" s="28">
        <v>3164</v>
      </c>
      <c r="CR88" s="28">
        <v>1797</v>
      </c>
      <c r="CS88" s="28">
        <v>4193</v>
      </c>
      <c r="CT88" s="28">
        <v>4815</v>
      </c>
      <c r="CU88" s="28">
        <v>2627</v>
      </c>
      <c r="CV88" s="28">
        <v>0</v>
      </c>
      <c r="CW88" s="28">
        <v>0</v>
      </c>
      <c r="CX88" s="28">
        <v>0</v>
      </c>
      <c r="CY88" s="28">
        <v>0</v>
      </c>
      <c r="CZ88" s="28">
        <f t="shared" si="36"/>
        <v>97540</v>
      </c>
      <c r="DB88" s="210">
        <v>66473</v>
      </c>
      <c r="DC88" s="210">
        <v>73192</v>
      </c>
      <c r="DD88" s="210">
        <v>49686</v>
      </c>
      <c r="DE88" s="210">
        <v>37260</v>
      </c>
      <c r="DF88" s="210">
        <v>26406</v>
      </c>
      <c r="DG88" s="210">
        <v>74166</v>
      </c>
      <c r="DH88" s="210">
        <v>62694</v>
      </c>
      <c r="DI88" s="210">
        <v>28966</v>
      </c>
      <c r="DJ88" s="210">
        <v>10972</v>
      </c>
      <c r="DK88" s="210">
        <v>6740</v>
      </c>
      <c r="DL88" s="210">
        <v>20727</v>
      </c>
      <c r="DM88" s="210">
        <v>14886</v>
      </c>
      <c r="DN88" s="210">
        <v>2136</v>
      </c>
      <c r="DO88" s="210">
        <v>0</v>
      </c>
      <c r="DP88" s="210">
        <v>0</v>
      </c>
      <c r="DQ88" s="210">
        <v>0</v>
      </c>
      <c r="DR88" s="210">
        <v>0</v>
      </c>
      <c r="DS88" s="210">
        <f t="shared" si="37"/>
        <v>474304</v>
      </c>
      <c r="DU88" s="210">
        <v>68266</v>
      </c>
      <c r="DV88" s="210">
        <v>78038</v>
      </c>
      <c r="DW88" s="210">
        <v>56178</v>
      </c>
      <c r="DX88" s="210">
        <v>45525</v>
      </c>
      <c r="DY88" s="210">
        <v>33947</v>
      </c>
      <c r="DZ88" s="210">
        <v>107823</v>
      </c>
      <c r="EA88" s="210">
        <v>102922</v>
      </c>
      <c r="EB88" s="210">
        <v>43149</v>
      </c>
      <c r="EC88" s="210">
        <v>20134</v>
      </c>
      <c r="ED88" s="210">
        <v>9877</v>
      </c>
      <c r="EE88" s="210">
        <v>35138</v>
      </c>
      <c r="EF88" s="210">
        <v>31487</v>
      </c>
      <c r="EG88" s="210">
        <v>4516</v>
      </c>
      <c r="EL88" s="210">
        <v>637000</v>
      </c>
      <c r="EN88" s="212">
        <f t="shared" si="39"/>
        <v>1793</v>
      </c>
      <c r="EO88" s="212">
        <f t="shared" si="40"/>
        <v>4846</v>
      </c>
      <c r="EP88" s="212">
        <f t="shared" si="41"/>
        <v>6492</v>
      </c>
      <c r="EQ88" s="212">
        <f t="shared" si="42"/>
        <v>8265</v>
      </c>
      <c r="ER88" s="212">
        <f t="shared" si="43"/>
        <v>7541</v>
      </c>
      <c r="ES88" s="212">
        <f t="shared" si="44"/>
        <v>33657</v>
      </c>
      <c r="ET88" s="212">
        <f t="shared" si="45"/>
        <v>40228</v>
      </c>
      <c r="EU88" s="212">
        <f t="shared" si="46"/>
        <v>14183</v>
      </c>
      <c r="EV88" s="212">
        <f t="shared" si="47"/>
        <v>9162</v>
      </c>
      <c r="EW88" s="212">
        <f t="shared" si="48"/>
        <v>3137</v>
      </c>
      <c r="EX88" s="212">
        <f t="shared" si="49"/>
        <v>14411</v>
      </c>
      <c r="EY88" s="212">
        <f t="shared" si="50"/>
        <v>16601</v>
      </c>
      <c r="EZ88" s="212">
        <f t="shared" si="51"/>
        <v>2380</v>
      </c>
      <c r="FA88" s="212">
        <f t="shared" si="52"/>
        <v>0</v>
      </c>
      <c r="FB88" s="212">
        <f t="shared" si="53"/>
        <v>0</v>
      </c>
      <c r="FC88" s="212">
        <f t="shared" si="54"/>
        <v>0</v>
      </c>
      <c r="FD88" s="212">
        <f t="shared" si="55"/>
        <v>0</v>
      </c>
      <c r="FE88" s="363">
        <f t="shared" si="56"/>
        <v>162696</v>
      </c>
      <c r="FF88" s="363"/>
      <c r="FG88" s="210">
        <v>14572</v>
      </c>
      <c r="FH88" s="210">
        <v>1330</v>
      </c>
      <c r="FJ88" s="271">
        <f>'(B.) Opyt'' non-urb lands'!J31</f>
        <v>2</v>
      </c>
      <c r="FK88" s="271">
        <f>'(B.) Opyt'' non-urb lands'!K31</f>
        <v>2.6399188336088986</v>
      </c>
      <c r="FL88" s="271">
        <f>'(B.) Opyt'' non-urb lands'!L31</f>
        <v>2.0499999999999998</v>
      </c>
    </row>
    <row r="89" spans="1:168">
      <c r="A89" s="178"/>
      <c r="B89" s="178">
        <v>9</v>
      </c>
      <c r="C89" s="188">
        <v>4</v>
      </c>
      <c r="D89" s="188" t="s">
        <v>675</v>
      </c>
      <c r="E89" s="230">
        <v>1588176</v>
      </c>
      <c r="F89" s="220">
        <v>1215563</v>
      </c>
      <c r="G89" s="221">
        <f t="shared" si="38"/>
        <v>372613</v>
      </c>
      <c r="H89" s="210">
        <v>1343913</v>
      </c>
      <c r="I89" s="210">
        <v>1542574</v>
      </c>
      <c r="K89" s="210">
        <v>10707</v>
      </c>
      <c r="L89" s="210">
        <v>13284</v>
      </c>
      <c r="M89" s="210">
        <v>12452</v>
      </c>
      <c r="N89" s="210">
        <v>9846</v>
      </c>
      <c r="O89" s="210">
        <v>11249</v>
      </c>
      <c r="P89" s="210">
        <v>49789</v>
      </c>
      <c r="Q89" s="210">
        <v>67844</v>
      </c>
      <c r="R89" s="210">
        <v>64714</v>
      </c>
      <c r="S89" s="210">
        <v>59449</v>
      </c>
      <c r="T89" s="210">
        <v>44701</v>
      </c>
      <c r="U89" s="210">
        <v>150090</v>
      </c>
      <c r="V89" s="210">
        <v>159747</v>
      </c>
      <c r="W89" s="210">
        <v>76269</v>
      </c>
      <c r="X89" s="210">
        <v>51349</v>
      </c>
      <c r="Y89" s="210">
        <v>39176</v>
      </c>
      <c r="Z89" s="210">
        <v>158736</v>
      </c>
      <c r="AA89" s="210">
        <v>364511</v>
      </c>
      <c r="AB89" s="210">
        <f t="shared" si="32"/>
        <v>1343913</v>
      </c>
      <c r="AD89" s="210">
        <v>880</v>
      </c>
      <c r="AE89" s="210">
        <v>1811</v>
      </c>
      <c r="AF89" s="210">
        <v>2051</v>
      </c>
      <c r="AG89" s="210">
        <v>2684</v>
      </c>
      <c r="AH89" s="210">
        <v>3328</v>
      </c>
      <c r="AI89" s="210">
        <v>16898</v>
      </c>
      <c r="AJ89" s="210">
        <v>34181</v>
      </c>
      <c r="AK89" s="210">
        <v>36887</v>
      </c>
      <c r="AL89" s="210">
        <v>34373</v>
      </c>
      <c r="AM89" s="210">
        <v>24888</v>
      </c>
      <c r="AN89" s="210">
        <v>91307</v>
      </c>
      <c r="AO89" s="210">
        <v>117039</v>
      </c>
      <c r="AP89" s="210">
        <v>62307</v>
      </c>
      <c r="AQ89" s="210">
        <v>34386</v>
      </c>
      <c r="AR89" s="210">
        <v>30064</v>
      </c>
      <c r="AS89" s="210">
        <v>146161</v>
      </c>
      <c r="AT89" s="210">
        <v>334899</v>
      </c>
      <c r="AU89" s="210">
        <f t="shared" si="33"/>
        <v>974144</v>
      </c>
      <c r="AW89" s="210">
        <v>221</v>
      </c>
      <c r="AX89" s="210">
        <v>349</v>
      </c>
      <c r="AY89" s="210">
        <v>400</v>
      </c>
      <c r="AZ89" s="210">
        <v>296</v>
      </c>
      <c r="BA89" s="210">
        <v>414</v>
      </c>
      <c r="BB89" s="210">
        <v>925</v>
      </c>
      <c r="BC89" s="210">
        <v>871</v>
      </c>
      <c r="BD89" s="210">
        <v>284</v>
      </c>
      <c r="BE89" s="210">
        <v>0</v>
      </c>
      <c r="BF89" s="210">
        <v>0</v>
      </c>
      <c r="BG89" s="210">
        <v>0</v>
      </c>
      <c r="BH89" s="210">
        <v>0</v>
      </c>
      <c r="BI89" s="210">
        <v>0</v>
      </c>
      <c r="BJ89" s="210">
        <v>0</v>
      </c>
      <c r="BK89" s="210">
        <v>0</v>
      </c>
      <c r="BL89" s="210">
        <v>0</v>
      </c>
      <c r="BM89" s="210">
        <v>0</v>
      </c>
      <c r="BN89" s="210">
        <f t="shared" si="34"/>
        <v>3760</v>
      </c>
      <c r="BP89" s="210">
        <v>163</v>
      </c>
      <c r="BQ89" s="28">
        <v>265</v>
      </c>
      <c r="BR89" s="28">
        <v>260</v>
      </c>
      <c r="BS89" s="28">
        <v>265</v>
      </c>
      <c r="BT89" s="28">
        <v>395</v>
      </c>
      <c r="BU89" s="28">
        <v>3010</v>
      </c>
      <c r="BV89" s="28">
        <v>5669</v>
      </c>
      <c r="BW89" s="28">
        <v>6835</v>
      </c>
      <c r="BX89" s="28">
        <v>9050</v>
      </c>
      <c r="BY89" s="28">
        <v>6340</v>
      </c>
      <c r="BZ89" s="28">
        <v>32992</v>
      </c>
      <c r="CA89" s="28">
        <v>28371</v>
      </c>
      <c r="CB89" s="28">
        <v>9771</v>
      </c>
      <c r="CC89" s="28">
        <v>16963</v>
      </c>
      <c r="CD89" s="28">
        <v>4148</v>
      </c>
      <c r="CE89" s="28">
        <v>12575</v>
      </c>
      <c r="CF89" s="28">
        <v>29612</v>
      </c>
      <c r="CG89" s="210">
        <f t="shared" si="35"/>
        <v>166684</v>
      </c>
      <c r="CI89" s="28">
        <v>553</v>
      </c>
      <c r="CJ89" s="28">
        <v>955</v>
      </c>
      <c r="CK89" s="28">
        <v>938</v>
      </c>
      <c r="CL89" s="28">
        <v>685</v>
      </c>
      <c r="CM89" s="28">
        <v>839</v>
      </c>
      <c r="CN89" s="28">
        <v>3195</v>
      </c>
      <c r="CO89" s="28">
        <v>5816</v>
      </c>
      <c r="CP89" s="28">
        <v>3822</v>
      </c>
      <c r="CQ89" s="28">
        <v>4767</v>
      </c>
      <c r="CR89" s="28">
        <v>4914</v>
      </c>
      <c r="CS89" s="28">
        <v>4970</v>
      </c>
      <c r="CT89" s="28">
        <v>3968</v>
      </c>
      <c r="CU89" s="28">
        <v>2124</v>
      </c>
      <c r="CV89" s="28">
        <v>0</v>
      </c>
      <c r="CW89" s="28">
        <v>0</v>
      </c>
      <c r="CX89" s="28">
        <v>0</v>
      </c>
      <c r="CY89" s="28">
        <v>0</v>
      </c>
      <c r="CZ89" s="28">
        <f t="shared" si="36"/>
        <v>37546</v>
      </c>
      <c r="DB89" s="210">
        <v>8890</v>
      </c>
      <c r="DC89" s="210">
        <v>9904</v>
      </c>
      <c r="DD89" s="210">
        <v>8803</v>
      </c>
      <c r="DE89" s="210">
        <v>5916</v>
      </c>
      <c r="DF89" s="210">
        <v>6273</v>
      </c>
      <c r="DG89" s="210">
        <v>25761</v>
      </c>
      <c r="DH89" s="210">
        <v>21307</v>
      </c>
      <c r="DI89" s="210">
        <v>16886</v>
      </c>
      <c r="DJ89" s="210">
        <v>11259</v>
      </c>
      <c r="DK89" s="210">
        <v>8559</v>
      </c>
      <c r="DL89" s="210">
        <v>20821</v>
      </c>
      <c r="DM89" s="210">
        <v>10369</v>
      </c>
      <c r="DN89" s="210">
        <v>2067</v>
      </c>
      <c r="DO89" s="210">
        <v>0</v>
      </c>
      <c r="DP89" s="210">
        <v>4964</v>
      </c>
      <c r="DQ89" s="210">
        <v>0</v>
      </c>
      <c r="DR89" s="210">
        <v>0</v>
      </c>
      <c r="DS89" s="210">
        <f t="shared" si="37"/>
        <v>161779</v>
      </c>
      <c r="DU89" s="210">
        <v>8984</v>
      </c>
      <c r="DV89" s="210">
        <v>10330</v>
      </c>
      <c r="DW89" s="210">
        <v>9451</v>
      </c>
      <c r="DX89" s="210">
        <v>7104</v>
      </c>
      <c r="DY89" s="210">
        <v>7858</v>
      </c>
      <c r="DZ89" s="210">
        <v>34047</v>
      </c>
      <c r="EA89" s="210">
        <v>41091</v>
      </c>
      <c r="EB89" s="210">
        <v>33838</v>
      </c>
      <c r="EC89" s="210">
        <v>27139</v>
      </c>
      <c r="ED89" s="210">
        <v>24073</v>
      </c>
      <c r="EE89" s="210">
        <v>63314</v>
      </c>
      <c r="EF89" s="210">
        <v>52858</v>
      </c>
      <c r="EG89" s="210">
        <v>22039</v>
      </c>
      <c r="EH89" s="210">
        <v>3796</v>
      </c>
      <c r="EI89" s="210">
        <v>9382</v>
      </c>
      <c r="EJ89" s="210">
        <v>5136</v>
      </c>
      <c r="EL89" s="210">
        <v>360440</v>
      </c>
      <c r="EN89" s="212">
        <f t="shared" si="39"/>
        <v>94</v>
      </c>
      <c r="EO89" s="212">
        <f t="shared" si="40"/>
        <v>426</v>
      </c>
      <c r="EP89" s="212">
        <f t="shared" si="41"/>
        <v>648</v>
      </c>
      <c r="EQ89" s="212">
        <f t="shared" si="42"/>
        <v>1188</v>
      </c>
      <c r="ER89" s="212">
        <f t="shared" si="43"/>
        <v>1585</v>
      </c>
      <c r="ES89" s="212">
        <f t="shared" si="44"/>
        <v>8286</v>
      </c>
      <c r="ET89" s="212">
        <f t="shared" si="45"/>
        <v>19784</v>
      </c>
      <c r="EU89" s="212">
        <f t="shared" si="46"/>
        <v>16952</v>
      </c>
      <c r="EV89" s="212">
        <f t="shared" si="47"/>
        <v>15880</v>
      </c>
      <c r="EW89" s="212">
        <f t="shared" si="48"/>
        <v>15514</v>
      </c>
      <c r="EX89" s="212">
        <f t="shared" si="49"/>
        <v>42493</v>
      </c>
      <c r="EY89" s="212">
        <f t="shared" si="50"/>
        <v>42489</v>
      </c>
      <c r="EZ89" s="212">
        <f t="shared" si="51"/>
        <v>19972</v>
      </c>
      <c r="FA89" s="212">
        <f t="shared" si="52"/>
        <v>3796</v>
      </c>
      <c r="FB89" s="212">
        <f t="shared" si="53"/>
        <v>4418</v>
      </c>
      <c r="FC89" s="212">
        <f t="shared" si="54"/>
        <v>5136</v>
      </c>
      <c r="FD89" s="212">
        <f t="shared" si="55"/>
        <v>0</v>
      </c>
      <c r="FE89" s="363">
        <f t="shared" si="56"/>
        <v>198661</v>
      </c>
      <c r="FF89" s="363"/>
      <c r="FG89" s="210">
        <v>4069</v>
      </c>
      <c r="FH89" s="210">
        <v>1911</v>
      </c>
      <c r="FJ89" s="271">
        <f>'(B.) Opyt'' non-urb lands'!J32</f>
        <v>6.7</v>
      </c>
      <c r="FK89" s="271">
        <f>'(B.) Opyt'' non-urb lands'!K32</f>
        <v>6.89995985157248</v>
      </c>
      <c r="FL89" s="271">
        <f>'(B.) Opyt'' non-urb lands'!L32</f>
        <v>6.95</v>
      </c>
    </row>
    <row r="90" spans="1:168">
      <c r="A90" s="178"/>
      <c r="B90" s="178">
        <v>20</v>
      </c>
      <c r="C90" s="188">
        <v>4</v>
      </c>
      <c r="D90" s="188" t="s">
        <v>251</v>
      </c>
      <c r="E90" s="230">
        <v>1391812</v>
      </c>
      <c r="F90" s="220">
        <v>933839</v>
      </c>
      <c r="G90" s="221">
        <f t="shared" si="38"/>
        <v>457973</v>
      </c>
      <c r="H90" s="210">
        <v>1258062</v>
      </c>
      <c r="I90" s="210">
        <v>1374725</v>
      </c>
      <c r="K90" s="210">
        <v>75882</v>
      </c>
      <c r="L90" s="210">
        <v>59976</v>
      </c>
      <c r="M90" s="210">
        <v>43169</v>
      </c>
      <c r="N90" s="210">
        <v>31178</v>
      </c>
      <c r="O90" s="210">
        <v>24315</v>
      </c>
      <c r="P90" s="210">
        <v>86809</v>
      </c>
      <c r="Q90" s="210">
        <v>114537</v>
      </c>
      <c r="R90" s="210">
        <v>95627</v>
      </c>
      <c r="S90" s="210">
        <v>68028</v>
      </c>
      <c r="T90" s="210">
        <v>65672</v>
      </c>
      <c r="U90" s="210">
        <v>181993</v>
      </c>
      <c r="V90" s="210">
        <v>108181</v>
      </c>
      <c r="W90" s="210">
        <v>81640</v>
      </c>
      <c r="X90" s="210">
        <v>16711</v>
      </c>
      <c r="Y90" s="210">
        <v>17912</v>
      </c>
      <c r="Z90" s="210">
        <v>88399</v>
      </c>
      <c r="AA90" s="210">
        <v>98033</v>
      </c>
      <c r="AB90" s="210">
        <f t="shared" si="32"/>
        <v>1258062</v>
      </c>
      <c r="AD90" s="210">
        <v>5458</v>
      </c>
      <c r="AE90" s="210">
        <v>8895</v>
      </c>
      <c r="AF90" s="210">
        <v>10320</v>
      </c>
      <c r="AG90" s="210">
        <v>9351</v>
      </c>
      <c r="AH90" s="210">
        <v>9349</v>
      </c>
      <c r="AI90" s="210">
        <v>40094</v>
      </c>
      <c r="AJ90" s="210">
        <v>73491</v>
      </c>
      <c r="AK90" s="210">
        <v>69101</v>
      </c>
      <c r="AL90" s="210">
        <v>52395</v>
      </c>
      <c r="AM90" s="210">
        <v>54186</v>
      </c>
      <c r="AN90" s="210">
        <v>148183</v>
      </c>
      <c r="AO90" s="210">
        <v>90276</v>
      </c>
      <c r="AP90" s="210">
        <v>67177</v>
      </c>
      <c r="AQ90" s="210">
        <v>16711</v>
      </c>
      <c r="AR90" s="210">
        <v>17912</v>
      </c>
      <c r="AS90" s="210">
        <v>88399</v>
      </c>
      <c r="AT90" s="210">
        <v>98033</v>
      </c>
      <c r="AU90" s="210">
        <f t="shared" si="33"/>
        <v>859331</v>
      </c>
      <c r="AW90" s="210">
        <v>882</v>
      </c>
      <c r="AX90" s="210">
        <v>1367</v>
      </c>
      <c r="AY90" s="210">
        <v>1083</v>
      </c>
      <c r="AZ90" s="210">
        <v>854</v>
      </c>
      <c r="BA90" s="210">
        <v>411</v>
      </c>
      <c r="BB90" s="210">
        <v>1715</v>
      </c>
      <c r="BC90" s="210">
        <v>548</v>
      </c>
      <c r="BD90" s="210">
        <v>432</v>
      </c>
      <c r="BE90" s="210">
        <v>676</v>
      </c>
      <c r="BF90" s="210">
        <v>0</v>
      </c>
      <c r="BG90" s="210">
        <v>530</v>
      </c>
      <c r="BH90" s="210">
        <v>0</v>
      </c>
      <c r="BI90" s="210">
        <v>0</v>
      </c>
      <c r="BJ90" s="210">
        <v>0</v>
      </c>
      <c r="BK90" s="210">
        <v>0</v>
      </c>
      <c r="BL90" s="210">
        <v>0</v>
      </c>
      <c r="BM90" s="210">
        <v>0</v>
      </c>
      <c r="BN90" s="210">
        <f t="shared" si="34"/>
        <v>8498</v>
      </c>
      <c r="BP90" s="210">
        <v>1093</v>
      </c>
      <c r="BQ90" s="28">
        <v>1256</v>
      </c>
      <c r="BR90" s="28">
        <v>1221</v>
      </c>
      <c r="BS90" s="28">
        <v>1623</v>
      </c>
      <c r="BT90" s="28">
        <v>1321</v>
      </c>
      <c r="BU90" s="28">
        <v>6291</v>
      </c>
      <c r="BV90" s="28">
        <v>11375</v>
      </c>
      <c r="BW90" s="28">
        <v>11668</v>
      </c>
      <c r="BX90" s="28">
        <v>7917</v>
      </c>
      <c r="BY90" s="28">
        <v>7131</v>
      </c>
      <c r="BZ90" s="28">
        <v>24436</v>
      </c>
      <c r="CA90" s="28">
        <v>9421</v>
      </c>
      <c r="CB90" s="28">
        <v>12444</v>
      </c>
      <c r="CC90" s="28">
        <v>0</v>
      </c>
      <c r="CD90" s="28">
        <v>0</v>
      </c>
      <c r="CE90" s="28">
        <v>0</v>
      </c>
      <c r="CF90" s="28">
        <v>0</v>
      </c>
      <c r="CG90" s="210">
        <f t="shared" si="35"/>
        <v>97197</v>
      </c>
      <c r="CI90" s="28">
        <v>2141</v>
      </c>
      <c r="CJ90" s="28">
        <v>2707</v>
      </c>
      <c r="CK90" s="28">
        <v>2522</v>
      </c>
      <c r="CL90" s="28">
        <v>2169</v>
      </c>
      <c r="CM90" s="28">
        <v>919</v>
      </c>
      <c r="CN90" s="28">
        <v>5243</v>
      </c>
      <c r="CO90" s="28">
        <v>4299</v>
      </c>
      <c r="CP90" s="28">
        <v>3826</v>
      </c>
      <c r="CQ90" s="28">
        <v>1814</v>
      </c>
      <c r="CR90" s="28">
        <v>1310</v>
      </c>
      <c r="CS90" s="28">
        <v>3373</v>
      </c>
      <c r="CT90" s="28">
        <v>4719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8">
        <f t="shared" si="36"/>
        <v>35042</v>
      </c>
      <c r="DB90" s="210">
        <v>66308</v>
      </c>
      <c r="DC90" s="210">
        <v>45751</v>
      </c>
      <c r="DD90" s="210">
        <v>28023</v>
      </c>
      <c r="DE90" s="210">
        <v>17181</v>
      </c>
      <c r="DF90" s="210">
        <v>12315</v>
      </c>
      <c r="DG90" s="210">
        <v>33466</v>
      </c>
      <c r="DH90" s="210">
        <v>24824</v>
      </c>
      <c r="DI90" s="210">
        <v>10600</v>
      </c>
      <c r="DJ90" s="210">
        <v>5226</v>
      </c>
      <c r="DK90" s="210">
        <v>3045</v>
      </c>
      <c r="DL90" s="210">
        <v>5471</v>
      </c>
      <c r="DM90" s="210">
        <v>3765</v>
      </c>
      <c r="DN90" s="210">
        <v>2019</v>
      </c>
      <c r="DO90" s="210">
        <v>0</v>
      </c>
      <c r="DP90" s="210">
        <v>0</v>
      </c>
      <c r="DQ90" s="210">
        <v>0</v>
      </c>
      <c r="DR90" s="210">
        <v>0</v>
      </c>
      <c r="DS90" s="210">
        <f t="shared" si="37"/>
        <v>257994</v>
      </c>
      <c r="DU90" s="210">
        <v>66869</v>
      </c>
      <c r="DV90" s="210">
        <v>47692</v>
      </c>
      <c r="DW90" s="210">
        <v>29968</v>
      </c>
      <c r="DX90" s="210">
        <v>19451</v>
      </c>
      <c r="DY90" s="210">
        <v>14585</v>
      </c>
      <c r="DZ90" s="210">
        <v>46171</v>
      </c>
      <c r="EA90" s="210">
        <v>44102</v>
      </c>
      <c r="EB90" s="210">
        <v>28785</v>
      </c>
      <c r="EC90" s="210">
        <v>17540</v>
      </c>
      <c r="ED90" s="210">
        <v>8749</v>
      </c>
      <c r="EE90" s="210">
        <v>25570</v>
      </c>
      <c r="EF90" s="210">
        <v>10715</v>
      </c>
      <c r="EG90" s="210">
        <v>14460</v>
      </c>
      <c r="EL90" s="210">
        <v>374657</v>
      </c>
      <c r="EN90" s="212">
        <f t="shared" si="39"/>
        <v>561</v>
      </c>
      <c r="EO90" s="212">
        <f t="shared" si="40"/>
        <v>1941</v>
      </c>
      <c r="EP90" s="212">
        <f t="shared" si="41"/>
        <v>1945</v>
      </c>
      <c r="EQ90" s="212">
        <f t="shared" si="42"/>
        <v>2270</v>
      </c>
      <c r="ER90" s="212">
        <f t="shared" si="43"/>
        <v>2270</v>
      </c>
      <c r="ES90" s="212">
        <f t="shared" si="44"/>
        <v>12705</v>
      </c>
      <c r="ET90" s="212">
        <f t="shared" si="45"/>
        <v>19278</v>
      </c>
      <c r="EU90" s="212">
        <f t="shared" si="46"/>
        <v>18185</v>
      </c>
      <c r="EV90" s="212">
        <f t="shared" si="47"/>
        <v>12314</v>
      </c>
      <c r="EW90" s="212">
        <f t="shared" si="48"/>
        <v>5704</v>
      </c>
      <c r="EX90" s="212">
        <f t="shared" si="49"/>
        <v>20099</v>
      </c>
      <c r="EY90" s="212">
        <f t="shared" si="50"/>
        <v>6950</v>
      </c>
      <c r="EZ90" s="212">
        <f t="shared" si="51"/>
        <v>12441</v>
      </c>
      <c r="FA90" s="212">
        <f t="shared" si="52"/>
        <v>0</v>
      </c>
      <c r="FB90" s="212">
        <f t="shared" si="53"/>
        <v>0</v>
      </c>
      <c r="FC90" s="212">
        <f t="shared" si="54"/>
        <v>0</v>
      </c>
      <c r="FD90" s="212">
        <f t="shared" si="55"/>
        <v>0</v>
      </c>
      <c r="FE90" s="363">
        <f t="shared" si="56"/>
        <v>116663</v>
      </c>
      <c r="FF90" s="363"/>
      <c r="FG90" s="210">
        <v>529</v>
      </c>
      <c r="FH90" s="210">
        <v>1561</v>
      </c>
      <c r="FJ90" s="271">
        <f>'(B.) Opyt'' non-urb lands'!J33</f>
        <v>10</v>
      </c>
      <c r="FK90" s="271">
        <f>'(B.) Opyt'' non-urb lands'!K33</f>
        <v>9.4198058386119516</v>
      </c>
      <c r="FL90" s="271">
        <f>'(B.) Opyt'' non-urb lands'!L33</f>
        <v>11.8</v>
      </c>
    </row>
    <row r="91" spans="1:168">
      <c r="A91" s="178"/>
      <c r="B91" s="178">
        <v>29</v>
      </c>
      <c r="C91" s="188">
        <v>4</v>
      </c>
      <c r="D91" s="188" t="s">
        <v>371</v>
      </c>
      <c r="E91" s="230">
        <v>1584486</v>
      </c>
      <c r="F91" s="220">
        <v>1099631</v>
      </c>
      <c r="G91" s="221">
        <f t="shared" si="38"/>
        <v>484855</v>
      </c>
      <c r="H91" s="210">
        <v>1305118</v>
      </c>
      <c r="I91" s="210">
        <v>1492902</v>
      </c>
      <c r="K91" s="210">
        <v>37336</v>
      </c>
      <c r="L91" s="210">
        <v>32576</v>
      </c>
      <c r="M91" s="210">
        <v>23300</v>
      </c>
      <c r="N91" s="210">
        <v>19067</v>
      </c>
      <c r="O91" s="210">
        <v>17672</v>
      </c>
      <c r="P91" s="210">
        <v>69317</v>
      </c>
      <c r="Q91" s="210">
        <v>105675</v>
      </c>
      <c r="R91" s="210">
        <v>106576</v>
      </c>
      <c r="S91" s="210">
        <v>76034</v>
      </c>
      <c r="T91" s="210">
        <v>66185</v>
      </c>
      <c r="U91" s="210">
        <v>216502</v>
      </c>
      <c r="V91" s="210">
        <v>172254</v>
      </c>
      <c r="W91" s="210">
        <v>60281</v>
      </c>
      <c r="X91" s="210">
        <v>26313</v>
      </c>
      <c r="Y91" s="210">
        <v>30536</v>
      </c>
      <c r="Z91" s="210">
        <v>73753</v>
      </c>
      <c r="AA91" s="210">
        <v>171741</v>
      </c>
      <c r="AB91" s="210">
        <f t="shared" si="32"/>
        <v>1305118</v>
      </c>
      <c r="AD91" s="210">
        <v>1016</v>
      </c>
      <c r="AE91" s="210">
        <v>1916</v>
      </c>
      <c r="AF91" s="210">
        <v>2954</v>
      </c>
      <c r="AG91" s="210">
        <v>2890</v>
      </c>
      <c r="AH91" s="210">
        <v>3798</v>
      </c>
      <c r="AI91" s="210">
        <v>22556</v>
      </c>
      <c r="AJ91" s="210">
        <v>52376</v>
      </c>
      <c r="AK91" s="210">
        <v>65912</v>
      </c>
      <c r="AL91" s="210">
        <v>51318</v>
      </c>
      <c r="AM91" s="210">
        <v>47778</v>
      </c>
      <c r="AN91" s="210">
        <v>166691</v>
      </c>
      <c r="AO91" s="210">
        <v>126046</v>
      </c>
      <c r="AP91" s="210">
        <v>43477</v>
      </c>
      <c r="AQ91" s="210">
        <v>19808</v>
      </c>
      <c r="AR91" s="210">
        <v>26080</v>
      </c>
      <c r="AS91" s="210">
        <v>67061</v>
      </c>
      <c r="AT91" s="210">
        <v>143446</v>
      </c>
      <c r="AU91" s="210">
        <f t="shared" si="33"/>
        <v>845123</v>
      </c>
      <c r="AW91" s="210">
        <v>434</v>
      </c>
      <c r="AX91" s="210">
        <v>800</v>
      </c>
      <c r="AY91" s="210">
        <v>823</v>
      </c>
      <c r="AZ91" s="210">
        <v>337</v>
      </c>
      <c r="BA91" s="210">
        <v>493</v>
      </c>
      <c r="BB91" s="210">
        <v>930</v>
      </c>
      <c r="BC91" s="210">
        <v>462</v>
      </c>
      <c r="BD91" s="210">
        <v>905</v>
      </c>
      <c r="BE91" s="210">
        <v>0</v>
      </c>
      <c r="BF91" s="210">
        <v>0</v>
      </c>
      <c r="BG91" s="210">
        <v>0</v>
      </c>
      <c r="BH91" s="210">
        <v>0</v>
      </c>
      <c r="BI91" s="210">
        <v>0</v>
      </c>
      <c r="BJ91" s="210">
        <v>0</v>
      </c>
      <c r="BK91" s="210">
        <v>0</v>
      </c>
      <c r="BL91" s="210">
        <v>0</v>
      </c>
      <c r="BM91" s="210">
        <v>0</v>
      </c>
      <c r="BN91" s="210">
        <f t="shared" si="34"/>
        <v>5184</v>
      </c>
      <c r="BP91" s="210">
        <v>666</v>
      </c>
      <c r="BQ91" s="28">
        <v>979</v>
      </c>
      <c r="BR91" s="28">
        <v>820</v>
      </c>
      <c r="BS91" s="28">
        <v>1248</v>
      </c>
      <c r="BT91" s="28">
        <v>876</v>
      </c>
      <c r="BU91" s="28">
        <v>5706</v>
      </c>
      <c r="BV91" s="28">
        <v>13540</v>
      </c>
      <c r="BW91" s="28">
        <v>19387</v>
      </c>
      <c r="BX91" s="28">
        <v>13915</v>
      </c>
      <c r="BY91" s="28">
        <v>12528</v>
      </c>
      <c r="BZ91" s="28">
        <v>34943</v>
      </c>
      <c r="CA91" s="28">
        <v>38757</v>
      </c>
      <c r="CB91" s="28">
        <v>14171</v>
      </c>
      <c r="CC91" s="28">
        <v>3184</v>
      </c>
      <c r="CD91" s="28">
        <v>4456</v>
      </c>
      <c r="CE91" s="28">
        <v>6692</v>
      </c>
      <c r="CF91" s="28">
        <v>16604</v>
      </c>
      <c r="CG91" s="210">
        <f t="shared" si="35"/>
        <v>188472</v>
      </c>
      <c r="CI91" s="28">
        <v>2461</v>
      </c>
      <c r="CJ91" s="28">
        <v>2599</v>
      </c>
      <c r="CK91" s="28">
        <v>2046</v>
      </c>
      <c r="CL91" s="28">
        <v>2489</v>
      </c>
      <c r="CM91" s="28">
        <v>2145</v>
      </c>
      <c r="CN91" s="28">
        <v>8444</v>
      </c>
      <c r="CO91" s="28">
        <v>11126</v>
      </c>
      <c r="CP91" s="28">
        <v>8931</v>
      </c>
      <c r="CQ91" s="28">
        <v>3918</v>
      </c>
      <c r="CR91" s="28">
        <v>3660</v>
      </c>
      <c r="CS91" s="28">
        <v>7931</v>
      </c>
      <c r="CT91" s="28">
        <v>2200</v>
      </c>
      <c r="CU91" s="28">
        <v>0</v>
      </c>
      <c r="CV91" s="28">
        <v>0</v>
      </c>
      <c r="CW91" s="28">
        <v>0</v>
      </c>
      <c r="CX91" s="28">
        <v>0</v>
      </c>
      <c r="CY91" s="28">
        <v>11691</v>
      </c>
      <c r="CZ91" s="28">
        <f t="shared" si="36"/>
        <v>69641</v>
      </c>
      <c r="DB91" s="210">
        <v>32759</v>
      </c>
      <c r="DC91" s="210">
        <v>26282</v>
      </c>
      <c r="DD91" s="210">
        <v>16657</v>
      </c>
      <c r="DE91" s="210">
        <v>12103</v>
      </c>
      <c r="DF91" s="210">
        <v>10360</v>
      </c>
      <c r="DG91" s="210">
        <v>31681</v>
      </c>
      <c r="DH91" s="210">
        <v>28171</v>
      </c>
      <c r="DI91" s="210">
        <v>11441</v>
      </c>
      <c r="DJ91" s="210">
        <v>6883</v>
      </c>
      <c r="DK91" s="210">
        <v>2219</v>
      </c>
      <c r="DL91" s="210">
        <v>6937</v>
      </c>
      <c r="DM91" s="210">
        <v>5251</v>
      </c>
      <c r="DN91" s="210">
        <v>2633</v>
      </c>
      <c r="DO91" s="210">
        <v>3321</v>
      </c>
      <c r="DP91" s="210">
        <v>0</v>
      </c>
      <c r="DQ91" s="210">
        <v>0</v>
      </c>
      <c r="DR91" s="210">
        <v>0</v>
      </c>
      <c r="DS91" s="210">
        <f t="shared" si="37"/>
        <v>196698</v>
      </c>
      <c r="DU91" s="210">
        <v>33295</v>
      </c>
      <c r="DV91" s="210">
        <v>28043</v>
      </c>
      <c r="DW91" s="210">
        <v>19545</v>
      </c>
      <c r="DX91" s="210">
        <v>15881</v>
      </c>
      <c r="DY91" s="210">
        <v>14309</v>
      </c>
      <c r="DZ91" s="210">
        <v>56333</v>
      </c>
      <c r="EA91" s="210">
        <v>71404</v>
      </c>
      <c r="EB91" s="210">
        <v>44314</v>
      </c>
      <c r="EC91" s="210">
        <v>28970</v>
      </c>
      <c r="ED91" s="210">
        <v>19417</v>
      </c>
      <c r="EE91" s="210">
        <v>35388</v>
      </c>
      <c r="EF91" s="210">
        <v>11629</v>
      </c>
      <c r="EG91" s="210">
        <v>2633</v>
      </c>
      <c r="EH91" s="210">
        <v>3321</v>
      </c>
      <c r="EL91" s="210">
        <v>384482</v>
      </c>
      <c r="EN91" s="212">
        <f t="shared" si="39"/>
        <v>536</v>
      </c>
      <c r="EO91" s="212">
        <f t="shared" si="40"/>
        <v>1761</v>
      </c>
      <c r="EP91" s="212">
        <f t="shared" si="41"/>
        <v>2888</v>
      </c>
      <c r="EQ91" s="212">
        <f t="shared" si="42"/>
        <v>3778</v>
      </c>
      <c r="ER91" s="212">
        <f t="shared" si="43"/>
        <v>3949</v>
      </c>
      <c r="ES91" s="212">
        <f t="shared" si="44"/>
        <v>24652</v>
      </c>
      <c r="ET91" s="212">
        <f t="shared" si="45"/>
        <v>43233</v>
      </c>
      <c r="EU91" s="212">
        <f t="shared" si="46"/>
        <v>32873</v>
      </c>
      <c r="EV91" s="212">
        <f t="shared" si="47"/>
        <v>22087</v>
      </c>
      <c r="EW91" s="212">
        <f t="shared" si="48"/>
        <v>17198</v>
      </c>
      <c r="EX91" s="212">
        <f t="shared" si="49"/>
        <v>28451</v>
      </c>
      <c r="EY91" s="212">
        <f t="shared" si="50"/>
        <v>6378</v>
      </c>
      <c r="EZ91" s="212">
        <f t="shared" si="51"/>
        <v>0</v>
      </c>
      <c r="FA91" s="212">
        <f t="shared" si="52"/>
        <v>0</v>
      </c>
      <c r="FB91" s="212">
        <f t="shared" si="53"/>
        <v>0</v>
      </c>
      <c r="FC91" s="212">
        <f t="shared" si="54"/>
        <v>0</v>
      </c>
      <c r="FD91" s="212">
        <f t="shared" si="55"/>
        <v>0</v>
      </c>
      <c r="FE91" s="363">
        <f t="shared" si="56"/>
        <v>187784</v>
      </c>
      <c r="FF91" s="363"/>
      <c r="FG91" s="210">
        <v>18535</v>
      </c>
      <c r="FH91" s="210">
        <v>748</v>
      </c>
      <c r="FJ91" s="271">
        <f>'(B.) Opyt'' non-urb lands'!J34</f>
        <v>9.1999999999999993</v>
      </c>
      <c r="FK91" s="271">
        <f>'(B.) Opyt'' non-urb lands'!K34</f>
        <v>7.3201146325016859</v>
      </c>
      <c r="FL91" s="271">
        <f>'(B.) Opyt'' non-urb lands'!L34</f>
        <v>9.75</v>
      </c>
    </row>
    <row r="92" spans="1:168">
      <c r="A92" s="178"/>
      <c r="B92" s="178">
        <v>30</v>
      </c>
      <c r="C92" s="188">
        <v>4</v>
      </c>
      <c r="D92" s="188" t="s">
        <v>509</v>
      </c>
      <c r="E92" s="230">
        <v>1264091</v>
      </c>
      <c r="F92" s="220">
        <v>965024</v>
      </c>
      <c r="G92" s="221">
        <f t="shared" si="38"/>
        <v>299067</v>
      </c>
      <c r="H92" s="210">
        <v>1098260</v>
      </c>
      <c r="I92" s="210">
        <v>1239810</v>
      </c>
      <c r="K92" s="210">
        <v>13283</v>
      </c>
      <c r="L92" s="210">
        <v>13469</v>
      </c>
      <c r="M92" s="210">
        <v>11416</v>
      </c>
      <c r="N92" s="210">
        <v>8309</v>
      </c>
      <c r="O92" s="210">
        <v>8001</v>
      </c>
      <c r="P92" s="210">
        <v>32174</v>
      </c>
      <c r="Q92" s="210">
        <v>56680</v>
      </c>
      <c r="R92" s="210">
        <v>51254</v>
      </c>
      <c r="S92" s="210">
        <v>37419</v>
      </c>
      <c r="T92" s="210">
        <v>40856</v>
      </c>
      <c r="U92" s="210">
        <v>142037</v>
      </c>
      <c r="V92" s="210">
        <v>169226</v>
      </c>
      <c r="W92" s="210">
        <v>90578</v>
      </c>
      <c r="X92" s="210">
        <v>85959</v>
      </c>
      <c r="Y92" s="210">
        <v>62298</v>
      </c>
      <c r="Z92" s="210">
        <v>124444</v>
      </c>
      <c r="AA92" s="210">
        <v>150857</v>
      </c>
      <c r="AB92" s="210">
        <f t="shared" si="32"/>
        <v>1098260</v>
      </c>
      <c r="AD92" s="210">
        <v>1072</v>
      </c>
      <c r="AE92" s="210">
        <v>1443</v>
      </c>
      <c r="AF92" s="210">
        <v>1836</v>
      </c>
      <c r="AG92" s="210">
        <v>1407</v>
      </c>
      <c r="AH92" s="210">
        <v>1582</v>
      </c>
      <c r="AI92" s="210">
        <v>8345</v>
      </c>
      <c r="AJ92" s="210">
        <v>25557</v>
      </c>
      <c r="AK92" s="210">
        <v>29242</v>
      </c>
      <c r="AL92" s="210">
        <v>20136</v>
      </c>
      <c r="AM92" s="210">
        <v>25293</v>
      </c>
      <c r="AN92" s="210">
        <v>101691</v>
      </c>
      <c r="AO92" s="210">
        <v>116441</v>
      </c>
      <c r="AP92" s="210">
        <v>72932</v>
      </c>
      <c r="AQ92" s="210">
        <v>71821</v>
      </c>
      <c r="AR92" s="210">
        <v>49755</v>
      </c>
      <c r="AS92" s="210">
        <v>107674</v>
      </c>
      <c r="AT92" s="210">
        <v>150857</v>
      </c>
      <c r="AU92" s="210">
        <f t="shared" si="33"/>
        <v>787084</v>
      </c>
      <c r="AW92" s="210">
        <v>87</v>
      </c>
      <c r="AX92" s="210">
        <v>324</v>
      </c>
      <c r="AY92" s="210">
        <v>137</v>
      </c>
      <c r="AZ92" s="210">
        <v>218</v>
      </c>
      <c r="BA92" s="210">
        <v>0</v>
      </c>
      <c r="BB92" s="210">
        <v>1124</v>
      </c>
      <c r="BC92" s="210">
        <v>785</v>
      </c>
      <c r="BD92" s="210">
        <v>266</v>
      </c>
      <c r="BE92" s="210">
        <v>0</v>
      </c>
      <c r="BF92" s="210">
        <v>0</v>
      </c>
      <c r="BG92" s="210">
        <v>0</v>
      </c>
      <c r="BH92" s="210">
        <v>0</v>
      </c>
      <c r="BI92" s="210">
        <v>0</v>
      </c>
      <c r="BJ92" s="210">
        <v>0</v>
      </c>
      <c r="BK92" s="210">
        <v>0</v>
      </c>
      <c r="BL92" s="210">
        <v>0</v>
      </c>
      <c r="BM92" s="210">
        <v>0</v>
      </c>
      <c r="BN92" s="210">
        <f t="shared" si="34"/>
        <v>2941</v>
      </c>
      <c r="BP92" s="210">
        <v>107</v>
      </c>
      <c r="BQ92" s="28">
        <v>125</v>
      </c>
      <c r="BR92" s="28">
        <v>279</v>
      </c>
      <c r="BS92" s="28">
        <v>244</v>
      </c>
      <c r="BT92" s="28">
        <v>176</v>
      </c>
      <c r="BU92" s="28">
        <v>1274</v>
      </c>
      <c r="BV92" s="28">
        <v>4239</v>
      </c>
      <c r="BW92" s="28">
        <v>5628</v>
      </c>
      <c r="BX92" s="28">
        <v>6868</v>
      </c>
      <c r="BY92" s="28">
        <v>4455</v>
      </c>
      <c r="BZ92" s="28">
        <v>18719</v>
      </c>
      <c r="CA92" s="28">
        <v>40286</v>
      </c>
      <c r="CB92" s="28">
        <v>12913</v>
      </c>
      <c r="CC92" s="28">
        <v>14138</v>
      </c>
      <c r="CD92" s="28">
        <v>12543</v>
      </c>
      <c r="CE92" s="28">
        <v>16770</v>
      </c>
      <c r="CF92" s="28">
        <v>0</v>
      </c>
      <c r="CG92" s="210">
        <f t="shared" si="35"/>
        <v>138764</v>
      </c>
      <c r="CI92" s="28">
        <v>1068</v>
      </c>
      <c r="CJ92" s="28">
        <v>1173</v>
      </c>
      <c r="CK92" s="28">
        <v>1191</v>
      </c>
      <c r="CL92" s="28">
        <v>1173</v>
      </c>
      <c r="CM92" s="28">
        <v>1160</v>
      </c>
      <c r="CN92" s="28">
        <v>4757</v>
      </c>
      <c r="CO92" s="28">
        <v>7098</v>
      </c>
      <c r="CP92" s="28">
        <v>6524</v>
      </c>
      <c r="CQ92" s="28">
        <v>3642</v>
      </c>
      <c r="CR92" s="28">
        <v>4882</v>
      </c>
      <c r="CS92" s="28">
        <v>10817</v>
      </c>
      <c r="CT92" s="28">
        <v>5173</v>
      </c>
      <c r="CU92" s="28">
        <v>2657</v>
      </c>
      <c r="CV92" s="28">
        <v>0</v>
      </c>
      <c r="CW92" s="28">
        <v>0</v>
      </c>
      <c r="CX92" s="28">
        <v>0</v>
      </c>
      <c r="CY92" s="28">
        <v>0</v>
      </c>
      <c r="CZ92" s="28">
        <f t="shared" si="36"/>
        <v>51315</v>
      </c>
      <c r="DB92" s="210">
        <v>10949</v>
      </c>
      <c r="DC92" s="210">
        <v>10404</v>
      </c>
      <c r="DD92" s="210">
        <v>7973</v>
      </c>
      <c r="DE92" s="210">
        <v>5267</v>
      </c>
      <c r="DF92" s="210">
        <v>5083</v>
      </c>
      <c r="DG92" s="210">
        <v>16674</v>
      </c>
      <c r="DH92" s="210">
        <v>19001</v>
      </c>
      <c r="DI92" s="210">
        <v>9594</v>
      </c>
      <c r="DJ92" s="210">
        <v>6773</v>
      </c>
      <c r="DK92" s="210">
        <v>6226</v>
      </c>
      <c r="DL92" s="210">
        <v>10810</v>
      </c>
      <c r="DM92" s="210">
        <v>7326</v>
      </c>
      <c r="DN92" s="210">
        <v>2076</v>
      </c>
      <c r="DO92" s="210">
        <v>0</v>
      </c>
      <c r="DP92" s="210">
        <v>0</v>
      </c>
      <c r="DQ92" s="210">
        <v>0</v>
      </c>
      <c r="DR92" s="210">
        <v>0</v>
      </c>
      <c r="DS92" s="210">
        <f t="shared" si="37"/>
        <v>118156</v>
      </c>
      <c r="DU92" s="210">
        <v>11343</v>
      </c>
      <c r="DV92" s="210">
        <v>11588</v>
      </c>
      <c r="DW92" s="210">
        <v>9201</v>
      </c>
      <c r="DX92" s="210">
        <v>6664</v>
      </c>
      <c r="DY92" s="210">
        <v>6922</v>
      </c>
      <c r="DZ92" s="210">
        <v>26672</v>
      </c>
      <c r="EA92" s="210">
        <v>40580</v>
      </c>
      <c r="EB92" s="210">
        <v>29322</v>
      </c>
      <c r="EC92" s="210">
        <v>17600</v>
      </c>
      <c r="ED92" s="210">
        <v>17858</v>
      </c>
      <c r="EE92" s="210">
        <v>38974</v>
      </c>
      <c r="EF92" s="210">
        <v>30724</v>
      </c>
      <c r="EG92" s="210">
        <v>4581</v>
      </c>
      <c r="EH92" s="210">
        <v>3215</v>
      </c>
      <c r="EI92" s="210">
        <v>4462</v>
      </c>
      <c r="EL92" s="210">
        <v>259706</v>
      </c>
      <c r="EN92" s="212">
        <f t="shared" si="39"/>
        <v>394</v>
      </c>
      <c r="EO92" s="212">
        <f t="shared" si="40"/>
        <v>1184</v>
      </c>
      <c r="EP92" s="212">
        <f t="shared" si="41"/>
        <v>1228</v>
      </c>
      <c r="EQ92" s="212">
        <f t="shared" si="42"/>
        <v>1397</v>
      </c>
      <c r="ER92" s="212">
        <f t="shared" si="43"/>
        <v>1839</v>
      </c>
      <c r="ES92" s="212">
        <f t="shared" si="44"/>
        <v>9998</v>
      </c>
      <c r="ET92" s="212">
        <f t="shared" si="45"/>
        <v>21579</v>
      </c>
      <c r="EU92" s="212">
        <f t="shared" si="46"/>
        <v>19728</v>
      </c>
      <c r="EV92" s="212">
        <f t="shared" si="47"/>
        <v>10827</v>
      </c>
      <c r="EW92" s="212">
        <f t="shared" si="48"/>
        <v>11632</v>
      </c>
      <c r="EX92" s="212">
        <f t="shared" si="49"/>
        <v>28164</v>
      </c>
      <c r="EY92" s="212">
        <f t="shared" si="50"/>
        <v>23398</v>
      </c>
      <c r="EZ92" s="212">
        <f t="shared" si="51"/>
        <v>2505</v>
      </c>
      <c r="FA92" s="212">
        <f t="shared" si="52"/>
        <v>3215</v>
      </c>
      <c r="FB92" s="212">
        <f t="shared" si="53"/>
        <v>4462</v>
      </c>
      <c r="FC92" s="212">
        <f t="shared" si="54"/>
        <v>0</v>
      </c>
      <c r="FD92" s="212">
        <f t="shared" si="55"/>
        <v>0</v>
      </c>
      <c r="FE92" s="363">
        <f t="shared" si="56"/>
        <v>141550</v>
      </c>
      <c r="FF92" s="363"/>
      <c r="FG92" s="210">
        <v>15335</v>
      </c>
      <c r="FH92" s="210">
        <v>1514</v>
      </c>
      <c r="FJ92" s="271">
        <f>'(B.) Opyt'' non-urb lands'!J35</f>
        <v>8.9</v>
      </c>
      <c r="FK92" s="271">
        <f>'(B.) Opyt'' non-urb lands'!K35</f>
        <v>5.6400832177531202</v>
      </c>
      <c r="FL92" s="271">
        <f>'(B.) Opyt'' non-urb lands'!L35</f>
        <v>9.4499999999999993</v>
      </c>
    </row>
    <row r="93" spans="1:168">
      <c r="A93" s="178"/>
      <c r="B93" s="178">
        <v>35</v>
      </c>
      <c r="C93" s="188">
        <v>4</v>
      </c>
      <c r="D93" s="188" t="s">
        <v>888</v>
      </c>
      <c r="E93" s="230">
        <v>1457942</v>
      </c>
      <c r="F93" s="220">
        <v>947675</v>
      </c>
      <c r="G93" s="221">
        <f t="shared" si="38"/>
        <v>510267</v>
      </c>
      <c r="H93" s="210">
        <v>1197391</v>
      </c>
      <c r="I93" s="210">
        <v>1387657</v>
      </c>
      <c r="K93" s="210">
        <v>52835</v>
      </c>
      <c r="L93" s="210">
        <v>36817</v>
      </c>
      <c r="M93" s="210">
        <v>27366</v>
      </c>
      <c r="N93" s="210">
        <v>19527</v>
      </c>
      <c r="O93" s="210">
        <v>17377</v>
      </c>
      <c r="P93" s="210">
        <v>64617</v>
      </c>
      <c r="Q93" s="210">
        <v>101862</v>
      </c>
      <c r="R93" s="210">
        <v>98091</v>
      </c>
      <c r="S93" s="210">
        <v>71693</v>
      </c>
      <c r="T93" s="210">
        <v>59872</v>
      </c>
      <c r="U93" s="210">
        <v>158604</v>
      </c>
      <c r="V93" s="210">
        <v>164098</v>
      </c>
      <c r="W93" s="210">
        <v>71078</v>
      </c>
      <c r="X93" s="210">
        <v>62208</v>
      </c>
      <c r="Y93" s="210">
        <v>26911</v>
      </c>
      <c r="Z93" s="210">
        <v>71846</v>
      </c>
      <c r="AA93" s="210">
        <v>92589</v>
      </c>
      <c r="AB93" s="210">
        <f t="shared" si="32"/>
        <v>1197391</v>
      </c>
      <c r="AD93" s="210">
        <v>6000</v>
      </c>
      <c r="AE93" s="210">
        <v>6969</v>
      </c>
      <c r="AF93" s="210">
        <v>6631</v>
      </c>
      <c r="AG93" s="210">
        <v>5224</v>
      </c>
      <c r="AH93" s="210">
        <v>5195</v>
      </c>
      <c r="AI93" s="210">
        <v>22083</v>
      </c>
      <c r="AJ93" s="210">
        <v>47382</v>
      </c>
      <c r="AK93" s="210">
        <v>57733</v>
      </c>
      <c r="AL93" s="210">
        <v>44203</v>
      </c>
      <c r="AM93" s="210">
        <v>41231</v>
      </c>
      <c r="AN93" s="210">
        <v>102431</v>
      </c>
      <c r="AO93" s="210">
        <v>97013</v>
      </c>
      <c r="AP93" s="210">
        <v>33888</v>
      </c>
      <c r="AQ93" s="210">
        <v>44821</v>
      </c>
      <c r="AR93" s="210">
        <v>18648</v>
      </c>
      <c r="AS93" s="210">
        <v>50616</v>
      </c>
      <c r="AT93" s="210">
        <v>92589</v>
      </c>
      <c r="AU93" s="210">
        <f t="shared" si="33"/>
        <v>682657</v>
      </c>
      <c r="AW93" s="210">
        <v>802</v>
      </c>
      <c r="AX93" s="210">
        <v>934</v>
      </c>
      <c r="AY93" s="210">
        <v>750</v>
      </c>
      <c r="AZ93" s="210">
        <v>474</v>
      </c>
      <c r="BA93" s="210">
        <v>321</v>
      </c>
      <c r="BB93" s="210">
        <v>1030</v>
      </c>
      <c r="BC93" s="210">
        <v>957</v>
      </c>
      <c r="BD93" s="210">
        <v>436</v>
      </c>
      <c r="BE93" s="210">
        <v>345</v>
      </c>
      <c r="BF93" s="210">
        <v>900</v>
      </c>
      <c r="BG93" s="210">
        <v>0</v>
      </c>
      <c r="BH93" s="210">
        <v>0</v>
      </c>
      <c r="BI93" s="210">
        <v>0</v>
      </c>
      <c r="BJ93" s="210">
        <v>0</v>
      </c>
      <c r="BK93" s="210">
        <v>0</v>
      </c>
      <c r="BL93" s="210">
        <v>0</v>
      </c>
      <c r="BM93" s="210">
        <v>0</v>
      </c>
      <c r="BN93" s="210">
        <f t="shared" si="34"/>
        <v>6949</v>
      </c>
      <c r="BP93" s="210">
        <v>771</v>
      </c>
      <c r="BQ93" s="28">
        <v>993</v>
      </c>
      <c r="BR93" s="28">
        <v>1290</v>
      </c>
      <c r="BS93" s="28">
        <v>1361</v>
      </c>
      <c r="BT93" s="28">
        <v>1775</v>
      </c>
      <c r="BU93" s="28">
        <v>8848</v>
      </c>
      <c r="BV93" s="28">
        <v>16091</v>
      </c>
      <c r="BW93" s="28">
        <v>16754</v>
      </c>
      <c r="BX93" s="28">
        <v>14987</v>
      </c>
      <c r="BY93" s="28">
        <v>8969</v>
      </c>
      <c r="BZ93" s="28">
        <v>40569</v>
      </c>
      <c r="CA93" s="28">
        <v>44396</v>
      </c>
      <c r="CB93" s="28">
        <v>28126</v>
      </c>
      <c r="CC93" s="28">
        <v>17387</v>
      </c>
      <c r="CD93" s="28">
        <v>8263</v>
      </c>
      <c r="CE93" s="28">
        <v>21230</v>
      </c>
      <c r="CF93" s="28">
        <v>0</v>
      </c>
      <c r="CG93" s="210">
        <f t="shared" si="35"/>
        <v>231810</v>
      </c>
      <c r="CI93" s="28">
        <v>3604</v>
      </c>
      <c r="CJ93" s="28">
        <v>3727</v>
      </c>
      <c r="CK93" s="28">
        <v>3176</v>
      </c>
      <c r="CL93" s="28">
        <v>2735</v>
      </c>
      <c r="CM93" s="28">
        <v>2495</v>
      </c>
      <c r="CN93" s="28">
        <v>7224</v>
      </c>
      <c r="CO93" s="28">
        <v>11268</v>
      </c>
      <c r="CP93" s="28">
        <v>6683</v>
      </c>
      <c r="CQ93" s="28">
        <v>3559</v>
      </c>
      <c r="CR93" s="28">
        <v>2106</v>
      </c>
      <c r="CS93" s="28">
        <v>5884</v>
      </c>
      <c r="CT93" s="28">
        <v>9660</v>
      </c>
      <c r="CU93" s="28">
        <v>0</v>
      </c>
      <c r="CV93" s="28">
        <v>0</v>
      </c>
      <c r="CW93" s="28">
        <v>0</v>
      </c>
      <c r="CX93" s="28">
        <v>0</v>
      </c>
      <c r="CY93" s="28">
        <v>0</v>
      </c>
      <c r="CZ93" s="28">
        <f t="shared" si="36"/>
        <v>62121</v>
      </c>
      <c r="DB93" s="210">
        <v>41658</v>
      </c>
      <c r="DC93" s="210">
        <v>24194</v>
      </c>
      <c r="DD93" s="210">
        <v>15519</v>
      </c>
      <c r="DE93" s="210">
        <v>9733</v>
      </c>
      <c r="DF93" s="210">
        <v>7591</v>
      </c>
      <c r="DG93" s="210">
        <v>25432</v>
      </c>
      <c r="DH93" s="210">
        <v>26164</v>
      </c>
      <c r="DI93" s="210">
        <v>16485</v>
      </c>
      <c r="DJ93" s="210">
        <v>8599</v>
      </c>
      <c r="DK93" s="210">
        <v>6666</v>
      </c>
      <c r="DL93" s="210">
        <v>9720</v>
      </c>
      <c r="DM93" s="210">
        <v>13029</v>
      </c>
      <c r="DN93" s="210">
        <v>9064</v>
      </c>
      <c r="DO93" s="210">
        <v>0</v>
      </c>
      <c r="DP93" s="210">
        <v>0</v>
      </c>
      <c r="DQ93" s="210">
        <v>0</v>
      </c>
      <c r="DR93" s="210">
        <v>0</v>
      </c>
      <c r="DS93" s="210">
        <f t="shared" si="37"/>
        <v>213854</v>
      </c>
      <c r="DU93" s="210">
        <v>42724</v>
      </c>
      <c r="DV93" s="210">
        <v>27006</v>
      </c>
      <c r="DW93" s="210">
        <v>19483</v>
      </c>
      <c r="DX93" s="210">
        <v>13930</v>
      </c>
      <c r="DY93" s="210">
        <v>12582</v>
      </c>
      <c r="DZ93" s="210">
        <v>53704</v>
      </c>
      <c r="EA93" s="210">
        <v>71990</v>
      </c>
      <c r="EB93" s="210">
        <v>46521</v>
      </c>
      <c r="EC93" s="210">
        <v>23001</v>
      </c>
      <c r="ED93" s="210">
        <v>21643</v>
      </c>
      <c r="EE93" s="210">
        <v>37394</v>
      </c>
      <c r="EF93" s="210">
        <v>25078</v>
      </c>
      <c r="EG93" s="210">
        <v>9064</v>
      </c>
      <c r="EL93" s="210">
        <v>404120</v>
      </c>
      <c r="EN93" s="212">
        <f t="shared" si="39"/>
        <v>1066</v>
      </c>
      <c r="EO93" s="212">
        <f t="shared" si="40"/>
        <v>2812</v>
      </c>
      <c r="EP93" s="212">
        <f t="shared" si="41"/>
        <v>3964</v>
      </c>
      <c r="EQ93" s="212">
        <f t="shared" si="42"/>
        <v>4197</v>
      </c>
      <c r="ER93" s="212">
        <f t="shared" si="43"/>
        <v>4991</v>
      </c>
      <c r="ES93" s="212">
        <f t="shared" si="44"/>
        <v>28272</v>
      </c>
      <c r="ET93" s="212">
        <f t="shared" si="45"/>
        <v>45826</v>
      </c>
      <c r="EU93" s="212">
        <f t="shared" si="46"/>
        <v>30036</v>
      </c>
      <c r="EV93" s="212">
        <f t="shared" si="47"/>
        <v>14402</v>
      </c>
      <c r="EW93" s="212">
        <f t="shared" si="48"/>
        <v>14977</v>
      </c>
      <c r="EX93" s="212">
        <f t="shared" si="49"/>
        <v>27674</v>
      </c>
      <c r="EY93" s="212">
        <f t="shared" si="50"/>
        <v>12049</v>
      </c>
      <c r="EZ93" s="212">
        <f t="shared" si="51"/>
        <v>0</v>
      </c>
      <c r="FA93" s="212">
        <f t="shared" si="52"/>
        <v>0</v>
      </c>
      <c r="FB93" s="212">
        <f t="shared" si="53"/>
        <v>0</v>
      </c>
      <c r="FC93" s="212">
        <f t="shared" si="54"/>
        <v>0</v>
      </c>
      <c r="FD93" s="212">
        <f t="shared" si="55"/>
        <v>0</v>
      </c>
      <c r="FE93" s="363">
        <f t="shared" si="56"/>
        <v>190266</v>
      </c>
      <c r="FF93" s="363"/>
      <c r="FG93" s="210">
        <v>26201</v>
      </c>
      <c r="FH93" s="210">
        <v>1923</v>
      </c>
      <c r="FJ93" s="271">
        <f>'(B.) Opyt'' non-urb lands'!J36</f>
        <v>8.6999999999999993</v>
      </c>
      <c r="FK93" s="271">
        <f>'(B.) Opyt'' non-urb lands'!K36</f>
        <v>6.5999406381399943</v>
      </c>
      <c r="FL93" s="271">
        <f>'(B.) Opyt'' non-urb lands'!L36</f>
        <v>8.85</v>
      </c>
    </row>
    <row r="94" spans="1:168">
      <c r="A94" s="178"/>
      <c r="B94" s="178">
        <v>38</v>
      </c>
      <c r="C94" s="188">
        <v>4</v>
      </c>
      <c r="D94" s="188" t="s">
        <v>889</v>
      </c>
      <c r="E94" s="230">
        <v>2630557</v>
      </c>
      <c r="F94" s="220">
        <v>1845742</v>
      </c>
      <c r="G94" s="221">
        <f t="shared" si="38"/>
        <v>784815</v>
      </c>
      <c r="H94" s="210">
        <v>1990743</v>
      </c>
      <c r="I94" s="210">
        <v>2589439</v>
      </c>
      <c r="K94" s="210">
        <v>5858</v>
      </c>
      <c r="L94" s="210">
        <v>8926</v>
      </c>
      <c r="M94" s="210">
        <v>9126</v>
      </c>
      <c r="N94" s="210">
        <v>8788</v>
      </c>
      <c r="O94" s="210">
        <v>8793</v>
      </c>
      <c r="P94" s="210">
        <v>43382</v>
      </c>
      <c r="Q94" s="210">
        <v>73907</v>
      </c>
      <c r="R94" s="210">
        <v>77398</v>
      </c>
      <c r="S94" s="210">
        <v>67309</v>
      </c>
      <c r="T94" s="210">
        <v>78351</v>
      </c>
      <c r="U94" s="210">
        <v>247922</v>
      </c>
      <c r="V94" s="210">
        <v>297565</v>
      </c>
      <c r="W94" s="210">
        <v>144318</v>
      </c>
      <c r="X94" s="210">
        <v>90633</v>
      </c>
      <c r="Y94" s="210">
        <v>103607</v>
      </c>
      <c r="Z94" s="210">
        <v>365701</v>
      </c>
      <c r="AA94" s="210">
        <v>359159</v>
      </c>
      <c r="AB94" s="210">
        <f t="shared" si="32"/>
        <v>1990743</v>
      </c>
      <c r="AD94" s="210">
        <v>585</v>
      </c>
      <c r="AE94" s="210">
        <v>828</v>
      </c>
      <c r="AF94" s="210">
        <v>932</v>
      </c>
      <c r="AG94" s="210">
        <v>1152</v>
      </c>
      <c r="AH94" s="210">
        <v>1179</v>
      </c>
      <c r="AI94" s="210">
        <v>10161</v>
      </c>
      <c r="AJ94" s="210">
        <v>18648</v>
      </c>
      <c r="AK94" s="210">
        <v>34006</v>
      </c>
      <c r="AL94" s="210">
        <v>32077</v>
      </c>
      <c r="AM94" s="210">
        <v>37076</v>
      </c>
      <c r="AN94" s="210">
        <v>138039</v>
      </c>
      <c r="AO94" s="210">
        <v>181310</v>
      </c>
      <c r="AP94" s="210">
        <v>85671</v>
      </c>
      <c r="AQ94" s="210">
        <v>56315</v>
      </c>
      <c r="AR94" s="210">
        <v>77227</v>
      </c>
      <c r="AS94" s="210">
        <v>299531</v>
      </c>
      <c r="AT94" s="210">
        <v>336465</v>
      </c>
      <c r="AU94" s="210">
        <f t="shared" si="33"/>
        <v>1311202</v>
      </c>
      <c r="AW94" s="210">
        <v>56</v>
      </c>
      <c r="AX94" s="210">
        <v>37</v>
      </c>
      <c r="AY94" s="210">
        <v>77</v>
      </c>
      <c r="AZ94" s="210">
        <v>35</v>
      </c>
      <c r="BA94" s="210">
        <v>45</v>
      </c>
      <c r="BB94" s="210">
        <v>682</v>
      </c>
      <c r="BC94" s="210">
        <v>1442</v>
      </c>
      <c r="BD94" s="210">
        <v>1235</v>
      </c>
      <c r="BE94" s="210">
        <v>349</v>
      </c>
      <c r="BF94" s="210">
        <v>0</v>
      </c>
      <c r="BG94" s="210">
        <v>0</v>
      </c>
      <c r="BH94" s="210">
        <v>0</v>
      </c>
      <c r="BI94" s="210">
        <v>0</v>
      </c>
      <c r="BJ94" s="210">
        <v>0</v>
      </c>
      <c r="BK94" s="210">
        <v>0</v>
      </c>
      <c r="BL94" s="210">
        <v>0</v>
      </c>
      <c r="BM94" s="210">
        <v>0</v>
      </c>
      <c r="BN94" s="210">
        <f t="shared" si="34"/>
        <v>3958</v>
      </c>
      <c r="BP94" s="210">
        <v>102</v>
      </c>
      <c r="BQ94" s="28">
        <v>299</v>
      </c>
      <c r="BR94" s="28">
        <v>516</v>
      </c>
      <c r="BS94" s="28">
        <v>413</v>
      </c>
      <c r="BT94" s="28">
        <v>679</v>
      </c>
      <c r="BU94" s="28">
        <v>3498</v>
      </c>
      <c r="BV94" s="28">
        <v>6653</v>
      </c>
      <c r="BW94" s="28">
        <v>8603</v>
      </c>
      <c r="BX94" s="28">
        <v>8157</v>
      </c>
      <c r="BY94" s="28">
        <v>18338</v>
      </c>
      <c r="BZ94" s="28">
        <v>50187</v>
      </c>
      <c r="CA94" s="28">
        <v>79877</v>
      </c>
      <c r="CB94" s="28">
        <v>39487</v>
      </c>
      <c r="CC94" s="28">
        <v>27892</v>
      </c>
      <c r="CD94" s="28">
        <v>26380</v>
      </c>
      <c r="CE94" s="28">
        <v>58175</v>
      </c>
      <c r="CF94" s="28">
        <v>22694</v>
      </c>
      <c r="CG94" s="210">
        <f t="shared" si="35"/>
        <v>351950</v>
      </c>
      <c r="CI94" s="28">
        <v>666</v>
      </c>
      <c r="CJ94" s="28">
        <v>1317</v>
      </c>
      <c r="CK94" s="28">
        <v>1212</v>
      </c>
      <c r="CL94" s="28">
        <v>1493</v>
      </c>
      <c r="CM94" s="28">
        <v>1401</v>
      </c>
      <c r="CN94" s="28">
        <v>6636</v>
      </c>
      <c r="CO94" s="28">
        <v>12233</v>
      </c>
      <c r="CP94" s="28">
        <v>9387</v>
      </c>
      <c r="CQ94" s="28">
        <v>8462</v>
      </c>
      <c r="CR94" s="28">
        <v>8076</v>
      </c>
      <c r="CS94" s="28">
        <v>17338</v>
      </c>
      <c r="CT94" s="28">
        <v>2937</v>
      </c>
      <c r="CU94" s="28">
        <v>2013</v>
      </c>
      <c r="CV94" s="28">
        <v>3162</v>
      </c>
      <c r="CW94" s="28">
        <v>0</v>
      </c>
      <c r="CX94" s="28">
        <v>0</v>
      </c>
      <c r="CY94" s="28">
        <v>0</v>
      </c>
      <c r="CZ94" s="28">
        <f t="shared" si="36"/>
        <v>76333</v>
      </c>
      <c r="DB94" s="210">
        <v>4449</v>
      </c>
      <c r="DC94" s="210">
        <v>6445</v>
      </c>
      <c r="DD94" s="210">
        <v>6389</v>
      </c>
      <c r="DE94" s="210">
        <v>5695</v>
      </c>
      <c r="DF94" s="210">
        <v>5489</v>
      </c>
      <c r="DG94" s="210">
        <v>22405</v>
      </c>
      <c r="DH94" s="210">
        <v>34931</v>
      </c>
      <c r="DI94" s="210">
        <v>24167</v>
      </c>
      <c r="DJ94" s="210">
        <v>18264</v>
      </c>
      <c r="DK94" s="210">
        <v>14861</v>
      </c>
      <c r="DL94" s="210">
        <v>42358</v>
      </c>
      <c r="DM94" s="210">
        <v>33441</v>
      </c>
      <c r="DN94" s="210">
        <v>17147</v>
      </c>
      <c r="DO94" s="210">
        <v>3264</v>
      </c>
      <c r="DP94" s="210">
        <v>0</v>
      </c>
      <c r="DQ94" s="210">
        <v>7995</v>
      </c>
      <c r="DR94" s="210">
        <v>0</v>
      </c>
      <c r="DS94" s="210">
        <f t="shared" si="37"/>
        <v>247300</v>
      </c>
      <c r="DU94" s="210">
        <v>4599</v>
      </c>
      <c r="DV94" s="210">
        <v>6703</v>
      </c>
      <c r="DW94" s="210">
        <v>7099</v>
      </c>
      <c r="DX94" s="210">
        <v>6491</v>
      </c>
      <c r="DY94" s="210">
        <v>6953</v>
      </c>
      <c r="DZ94" s="210">
        <v>32331</v>
      </c>
      <c r="EA94" s="210">
        <v>62761</v>
      </c>
      <c r="EB94" s="210">
        <v>62554</v>
      </c>
      <c r="EC94" s="210">
        <v>58785</v>
      </c>
      <c r="ED94" s="210">
        <v>53935</v>
      </c>
      <c r="EE94" s="210">
        <v>185438</v>
      </c>
      <c r="EF94" s="210">
        <v>178898</v>
      </c>
      <c r="EG94" s="210">
        <v>114300</v>
      </c>
      <c r="EH94" s="210">
        <v>30199</v>
      </c>
      <c r="EI94" s="210">
        <v>8933</v>
      </c>
      <c r="EJ94" s="210">
        <v>26017</v>
      </c>
      <c r="EL94" s="210">
        <v>845996</v>
      </c>
      <c r="EN94" s="212">
        <f t="shared" si="39"/>
        <v>150</v>
      </c>
      <c r="EO94" s="212">
        <f t="shared" si="40"/>
        <v>258</v>
      </c>
      <c r="EP94" s="212">
        <f t="shared" si="41"/>
        <v>710</v>
      </c>
      <c r="EQ94" s="212">
        <f t="shared" si="42"/>
        <v>796</v>
      </c>
      <c r="ER94" s="212">
        <f t="shared" si="43"/>
        <v>1464</v>
      </c>
      <c r="ES94" s="212">
        <f t="shared" si="44"/>
        <v>9926</v>
      </c>
      <c r="ET94" s="212">
        <f t="shared" si="45"/>
        <v>27830</v>
      </c>
      <c r="EU94" s="212">
        <f t="shared" si="46"/>
        <v>38387</v>
      </c>
      <c r="EV94" s="212">
        <f t="shared" si="47"/>
        <v>40521</v>
      </c>
      <c r="EW94" s="212">
        <f t="shared" si="48"/>
        <v>39074</v>
      </c>
      <c r="EX94" s="212">
        <f t="shared" si="49"/>
        <v>143080</v>
      </c>
      <c r="EY94" s="212">
        <f t="shared" si="50"/>
        <v>145457</v>
      </c>
      <c r="EZ94" s="212">
        <f t="shared" si="51"/>
        <v>97153</v>
      </c>
      <c r="FA94" s="212">
        <f t="shared" si="52"/>
        <v>26935</v>
      </c>
      <c r="FB94" s="212">
        <f t="shared" si="53"/>
        <v>8933</v>
      </c>
      <c r="FC94" s="212">
        <f t="shared" si="54"/>
        <v>18022</v>
      </c>
      <c r="FD94" s="212">
        <f t="shared" si="55"/>
        <v>0</v>
      </c>
      <c r="FE94" s="363">
        <f t="shared" si="56"/>
        <v>598696</v>
      </c>
      <c r="FF94" s="363"/>
      <c r="FG94" s="210">
        <v>18687</v>
      </c>
      <c r="FH94" s="210">
        <v>2996</v>
      </c>
      <c r="FJ94" s="271">
        <f>'(B.) Opyt'' non-urb lands'!J37</f>
        <v>7.4</v>
      </c>
      <c r="FK94" s="271">
        <f>'(B.) Opyt'' non-urb lands'!K37</f>
        <v>5.5199751497387535</v>
      </c>
      <c r="FL94" s="271">
        <f>'(B.) Opyt'' non-urb lands'!L37</f>
        <v>6.35</v>
      </c>
    </row>
    <row r="95" spans="1:168">
      <c r="A95" s="178"/>
      <c r="B95" s="178">
        <v>39</v>
      </c>
      <c r="C95" s="188">
        <v>4</v>
      </c>
      <c r="D95" s="188" t="s">
        <v>366</v>
      </c>
      <c r="E95" s="230">
        <v>1092496</v>
      </c>
      <c r="F95" s="220">
        <v>1023771</v>
      </c>
      <c r="G95" s="221">
        <f t="shared" si="38"/>
        <v>68725</v>
      </c>
      <c r="H95" s="210">
        <v>944864</v>
      </c>
      <c r="I95" s="210">
        <v>1066590</v>
      </c>
      <c r="K95" s="210">
        <v>15320</v>
      </c>
      <c r="L95" s="210">
        <v>14694</v>
      </c>
      <c r="M95" s="210">
        <v>10620</v>
      </c>
      <c r="N95" s="210">
        <v>9908</v>
      </c>
      <c r="O95" s="210">
        <v>7246</v>
      </c>
      <c r="P95" s="210">
        <v>33921</v>
      </c>
      <c r="Q95" s="210">
        <v>51201</v>
      </c>
      <c r="R95" s="210">
        <v>48892</v>
      </c>
      <c r="S95" s="210">
        <v>35219</v>
      </c>
      <c r="T95" s="210">
        <v>39954</v>
      </c>
      <c r="U95" s="210">
        <v>129898</v>
      </c>
      <c r="V95" s="210">
        <v>155279</v>
      </c>
      <c r="W95" s="210">
        <v>87075</v>
      </c>
      <c r="X95" s="210">
        <v>53164</v>
      </c>
      <c r="Y95" s="210">
        <v>49857</v>
      </c>
      <c r="Z95" s="210">
        <v>108658</v>
      </c>
      <c r="AA95" s="210">
        <v>93958</v>
      </c>
      <c r="AB95" s="210">
        <f t="shared" si="32"/>
        <v>944864</v>
      </c>
      <c r="AD95" s="210">
        <v>481</v>
      </c>
      <c r="AE95" s="210">
        <v>1358</v>
      </c>
      <c r="AF95" s="210">
        <v>1174</v>
      </c>
      <c r="AG95" s="210">
        <v>1965</v>
      </c>
      <c r="AH95" s="210">
        <v>1095</v>
      </c>
      <c r="AI95" s="210">
        <v>6598</v>
      </c>
      <c r="AJ95" s="210">
        <v>17997</v>
      </c>
      <c r="AK95" s="210">
        <v>24702</v>
      </c>
      <c r="AL95" s="210">
        <v>23145</v>
      </c>
      <c r="AM95" s="210">
        <v>27881</v>
      </c>
      <c r="AN95" s="210">
        <v>90145</v>
      </c>
      <c r="AO95" s="210">
        <v>119694</v>
      </c>
      <c r="AP95" s="210">
        <v>72660</v>
      </c>
      <c r="AQ95" s="210">
        <v>45792</v>
      </c>
      <c r="AR95" s="210">
        <v>49857</v>
      </c>
      <c r="AS95" s="210">
        <v>76885</v>
      </c>
      <c r="AT95" s="210">
        <v>71285</v>
      </c>
      <c r="AU95" s="210">
        <f t="shared" si="33"/>
        <v>632714</v>
      </c>
      <c r="AW95" s="210">
        <v>90</v>
      </c>
      <c r="AX95" s="210">
        <v>96</v>
      </c>
      <c r="AY95" s="210">
        <v>214</v>
      </c>
      <c r="AZ95" s="210">
        <v>266</v>
      </c>
      <c r="BA95" s="210">
        <v>95</v>
      </c>
      <c r="BB95" s="210">
        <v>433</v>
      </c>
      <c r="BC95" s="210">
        <v>213</v>
      </c>
      <c r="BD95" s="210">
        <v>0</v>
      </c>
      <c r="BE95" s="210">
        <v>0</v>
      </c>
      <c r="BF95" s="210">
        <v>0</v>
      </c>
      <c r="BG95" s="210">
        <v>0</v>
      </c>
      <c r="BH95" s="210">
        <v>0</v>
      </c>
      <c r="BI95" s="210">
        <v>0</v>
      </c>
      <c r="BJ95" s="210">
        <v>0</v>
      </c>
      <c r="BK95" s="210">
        <v>0</v>
      </c>
      <c r="BL95" s="210">
        <v>0</v>
      </c>
      <c r="BM95" s="210">
        <v>0</v>
      </c>
      <c r="BN95" s="210">
        <f t="shared" si="34"/>
        <v>1407</v>
      </c>
      <c r="BP95" s="210">
        <v>155</v>
      </c>
      <c r="BQ95" s="28">
        <v>224</v>
      </c>
      <c r="BR95" s="28">
        <v>341</v>
      </c>
      <c r="BS95" s="28">
        <v>239</v>
      </c>
      <c r="BT95" s="28">
        <v>271</v>
      </c>
      <c r="BU95" s="28">
        <v>1962</v>
      </c>
      <c r="BV95" s="28">
        <v>3674</v>
      </c>
      <c r="BW95" s="28">
        <v>5359</v>
      </c>
      <c r="BX95" s="28">
        <v>3084</v>
      </c>
      <c r="BY95" s="28">
        <v>3296</v>
      </c>
      <c r="BZ95" s="28">
        <v>20584</v>
      </c>
      <c r="CA95" s="28">
        <v>21716</v>
      </c>
      <c r="CB95" s="28">
        <v>12051</v>
      </c>
      <c r="CC95" s="28">
        <v>7372</v>
      </c>
      <c r="CD95" s="28">
        <v>0</v>
      </c>
      <c r="CE95" s="28">
        <v>31773</v>
      </c>
      <c r="CF95" s="28">
        <v>22673</v>
      </c>
      <c r="CG95" s="210">
        <f t="shared" si="35"/>
        <v>134774</v>
      </c>
      <c r="CI95" s="28">
        <v>741</v>
      </c>
      <c r="CJ95" s="28">
        <v>1312</v>
      </c>
      <c r="CK95" s="28">
        <v>1032</v>
      </c>
      <c r="CL95" s="28">
        <v>801</v>
      </c>
      <c r="CM95" s="28">
        <v>859</v>
      </c>
      <c r="CN95" s="28">
        <v>3459</v>
      </c>
      <c r="CO95" s="28">
        <v>6426</v>
      </c>
      <c r="CP95" s="28">
        <v>4052</v>
      </c>
      <c r="CQ95" s="28">
        <v>1420</v>
      </c>
      <c r="CR95" s="28">
        <v>2607</v>
      </c>
      <c r="CS95" s="28">
        <v>2701</v>
      </c>
      <c r="CT95" s="28">
        <v>5145</v>
      </c>
      <c r="CU95" s="28">
        <v>0</v>
      </c>
      <c r="CV95" s="28">
        <v>0</v>
      </c>
      <c r="CW95" s="28">
        <v>0</v>
      </c>
      <c r="CX95" s="28">
        <v>0</v>
      </c>
      <c r="CY95" s="28">
        <v>0</v>
      </c>
      <c r="CZ95" s="28">
        <f t="shared" si="36"/>
        <v>30555</v>
      </c>
      <c r="DB95" s="210">
        <v>13853</v>
      </c>
      <c r="DC95" s="210">
        <v>11704</v>
      </c>
      <c r="DD95" s="210">
        <v>7859</v>
      </c>
      <c r="DE95" s="210">
        <v>6637</v>
      </c>
      <c r="DF95" s="210">
        <v>4926</v>
      </c>
      <c r="DG95" s="210">
        <v>21469</v>
      </c>
      <c r="DH95" s="210">
        <v>22891</v>
      </c>
      <c r="DI95" s="210">
        <v>14779</v>
      </c>
      <c r="DJ95" s="210">
        <v>7570</v>
      </c>
      <c r="DK95" s="210">
        <v>6170</v>
      </c>
      <c r="DL95" s="210">
        <v>16468</v>
      </c>
      <c r="DM95" s="210">
        <v>8724</v>
      </c>
      <c r="DN95" s="210">
        <v>2364</v>
      </c>
      <c r="DO95" s="210">
        <v>0</v>
      </c>
      <c r="DP95" s="210">
        <v>0</v>
      </c>
      <c r="DQ95" s="210">
        <v>0</v>
      </c>
      <c r="DR95" s="210">
        <v>0</v>
      </c>
      <c r="DS95" s="210">
        <f t="shared" si="37"/>
        <v>145414</v>
      </c>
      <c r="DU95" s="210">
        <v>14675</v>
      </c>
      <c r="DV95" s="210">
        <v>13047</v>
      </c>
      <c r="DW95" s="210">
        <v>9249</v>
      </c>
      <c r="DX95" s="210">
        <v>8193</v>
      </c>
      <c r="DY95" s="210">
        <v>7457</v>
      </c>
      <c r="DZ95" s="210">
        <v>32023</v>
      </c>
      <c r="EA95" s="210">
        <v>42239</v>
      </c>
      <c r="EB95" s="210">
        <v>29472</v>
      </c>
      <c r="EC95" s="210">
        <v>18764</v>
      </c>
      <c r="ED95" s="210">
        <v>17506</v>
      </c>
      <c r="EE95" s="210">
        <v>46015</v>
      </c>
      <c r="EF95" s="210">
        <v>23962</v>
      </c>
      <c r="EG95" s="210">
        <v>4538</v>
      </c>
      <c r="EL95" s="210">
        <v>267140</v>
      </c>
      <c r="EN95" s="212">
        <f t="shared" si="39"/>
        <v>822</v>
      </c>
      <c r="EO95" s="212">
        <f t="shared" si="40"/>
        <v>1343</v>
      </c>
      <c r="EP95" s="212">
        <f t="shared" si="41"/>
        <v>1390</v>
      </c>
      <c r="EQ95" s="212">
        <f t="shared" si="42"/>
        <v>1556</v>
      </c>
      <c r="ER95" s="212">
        <f t="shared" si="43"/>
        <v>2531</v>
      </c>
      <c r="ES95" s="212">
        <f t="shared" si="44"/>
        <v>10554</v>
      </c>
      <c r="ET95" s="212">
        <f t="shared" si="45"/>
        <v>19348</v>
      </c>
      <c r="EU95" s="212">
        <f t="shared" si="46"/>
        <v>14693</v>
      </c>
      <c r="EV95" s="212">
        <f t="shared" si="47"/>
        <v>11194</v>
      </c>
      <c r="EW95" s="212">
        <f t="shared" si="48"/>
        <v>11336</v>
      </c>
      <c r="EX95" s="212">
        <f t="shared" si="49"/>
        <v>29547</v>
      </c>
      <c r="EY95" s="212">
        <f t="shared" si="50"/>
        <v>15238</v>
      </c>
      <c r="EZ95" s="212">
        <f t="shared" si="51"/>
        <v>2174</v>
      </c>
      <c r="FA95" s="212">
        <f t="shared" si="52"/>
        <v>0</v>
      </c>
      <c r="FB95" s="212">
        <f t="shared" si="53"/>
        <v>0</v>
      </c>
      <c r="FC95" s="212">
        <f t="shared" si="54"/>
        <v>0</v>
      </c>
      <c r="FD95" s="212">
        <f t="shared" si="55"/>
        <v>0</v>
      </c>
      <c r="FE95" s="363">
        <f t="shared" si="56"/>
        <v>121726</v>
      </c>
      <c r="FF95" s="363"/>
      <c r="FG95" s="210">
        <v>1734</v>
      </c>
      <c r="FH95" s="210">
        <v>18364</v>
      </c>
      <c r="FJ95" s="271">
        <f>'(B.) Opyt'' non-urb lands'!J38</f>
        <v>6.3</v>
      </c>
      <c r="FK95" s="271">
        <f>'(B.) Opyt'' non-urb lands'!K38</f>
        <v>4.3800222112537019</v>
      </c>
      <c r="FL95" s="271">
        <f>'(B.) Opyt'' non-urb lands'!L38</f>
        <v>5.9</v>
      </c>
    </row>
    <row r="96" spans="1:168">
      <c r="A96" s="178"/>
      <c r="B96" s="178">
        <v>42</v>
      </c>
      <c r="C96" s="188">
        <v>4</v>
      </c>
      <c r="D96" s="188" t="s">
        <v>360</v>
      </c>
      <c r="E96" s="230">
        <v>2151907</v>
      </c>
      <c r="F96" s="220">
        <v>1557009</v>
      </c>
      <c r="G96" s="221">
        <f t="shared" si="38"/>
        <v>594898</v>
      </c>
      <c r="H96" s="210">
        <v>1813967</v>
      </c>
      <c r="I96" s="210">
        <v>1977265</v>
      </c>
      <c r="K96" s="210">
        <v>20109</v>
      </c>
      <c r="L96" s="210">
        <v>23476</v>
      </c>
      <c r="M96" s="210">
        <v>22810</v>
      </c>
      <c r="N96" s="210">
        <v>17051</v>
      </c>
      <c r="O96" s="210">
        <v>17535</v>
      </c>
      <c r="P96" s="210">
        <v>78001</v>
      </c>
      <c r="Q96" s="210">
        <v>118740</v>
      </c>
      <c r="R96" s="210">
        <v>112049</v>
      </c>
      <c r="S96" s="210">
        <v>90468</v>
      </c>
      <c r="T96" s="210">
        <v>91833</v>
      </c>
      <c r="U96" s="210">
        <v>276920</v>
      </c>
      <c r="V96" s="210">
        <v>305278</v>
      </c>
      <c r="W96" s="210">
        <v>155729</v>
      </c>
      <c r="X96" s="210">
        <v>77109</v>
      </c>
      <c r="Y96" s="210">
        <v>93777</v>
      </c>
      <c r="Z96" s="210">
        <v>149630</v>
      </c>
      <c r="AA96" s="210">
        <v>163452</v>
      </c>
      <c r="AB96" s="210">
        <f t="shared" si="32"/>
        <v>1813967</v>
      </c>
      <c r="AD96" s="210">
        <v>1019</v>
      </c>
      <c r="AE96" s="210">
        <v>2097</v>
      </c>
      <c r="AF96" s="210">
        <v>3453</v>
      </c>
      <c r="AG96" s="210">
        <v>3212</v>
      </c>
      <c r="AH96" s="210">
        <v>3621</v>
      </c>
      <c r="AI96" s="210">
        <v>24686</v>
      </c>
      <c r="AJ96" s="210">
        <v>51535</v>
      </c>
      <c r="AK96" s="210">
        <v>55741</v>
      </c>
      <c r="AL96" s="210">
        <v>50860</v>
      </c>
      <c r="AM96" s="210">
        <v>51034</v>
      </c>
      <c r="AN96" s="210">
        <v>164712</v>
      </c>
      <c r="AO96" s="210">
        <v>189254</v>
      </c>
      <c r="AP96" s="210">
        <v>93439</v>
      </c>
      <c r="AQ96" s="210">
        <v>59348</v>
      </c>
      <c r="AR96" s="210">
        <v>75661</v>
      </c>
      <c r="AS96" s="210">
        <v>120890</v>
      </c>
      <c r="AT96" s="210">
        <v>163452</v>
      </c>
      <c r="AU96" s="210">
        <f t="shared" si="33"/>
        <v>1114014</v>
      </c>
      <c r="AW96" s="210">
        <v>280</v>
      </c>
      <c r="AX96" s="210">
        <v>453</v>
      </c>
      <c r="AY96" s="210">
        <v>343</v>
      </c>
      <c r="AZ96" s="210">
        <v>628</v>
      </c>
      <c r="BA96" s="210">
        <v>441</v>
      </c>
      <c r="BB96" s="210">
        <v>1770</v>
      </c>
      <c r="BC96" s="210">
        <v>1435</v>
      </c>
      <c r="BD96" s="210">
        <v>241</v>
      </c>
      <c r="BE96" s="210">
        <v>666</v>
      </c>
      <c r="BF96" s="210">
        <v>0</v>
      </c>
      <c r="BG96" s="210">
        <v>505</v>
      </c>
      <c r="BH96" s="210">
        <v>0</v>
      </c>
      <c r="BI96" s="210">
        <v>0</v>
      </c>
      <c r="BJ96" s="210">
        <v>0</v>
      </c>
      <c r="BK96" s="210">
        <v>0</v>
      </c>
      <c r="BL96" s="210">
        <v>0</v>
      </c>
      <c r="BM96" s="210">
        <v>0</v>
      </c>
      <c r="BN96" s="210">
        <f t="shared" si="34"/>
        <v>6762</v>
      </c>
      <c r="BP96" s="210">
        <v>379</v>
      </c>
      <c r="BQ96" s="28">
        <v>762</v>
      </c>
      <c r="BR96" s="28">
        <v>1056</v>
      </c>
      <c r="BS96" s="28">
        <v>799</v>
      </c>
      <c r="BT96" s="28">
        <v>1212</v>
      </c>
      <c r="BU96" s="28">
        <v>6309</v>
      </c>
      <c r="BV96" s="28">
        <v>14943</v>
      </c>
      <c r="BW96" s="28">
        <v>15922</v>
      </c>
      <c r="BX96" s="28">
        <v>24741</v>
      </c>
      <c r="BY96" s="28">
        <v>24463</v>
      </c>
      <c r="BZ96" s="28">
        <v>79134</v>
      </c>
      <c r="CA96" s="28">
        <v>103376</v>
      </c>
      <c r="CB96" s="28">
        <v>59983</v>
      </c>
      <c r="CC96" s="28">
        <v>14513</v>
      </c>
      <c r="CD96" s="28">
        <v>18116</v>
      </c>
      <c r="CE96" s="28">
        <v>28740</v>
      </c>
      <c r="CF96" s="28">
        <v>0</v>
      </c>
      <c r="CG96" s="210">
        <f t="shared" si="35"/>
        <v>394448</v>
      </c>
      <c r="CI96" s="28">
        <v>1291</v>
      </c>
      <c r="CJ96" s="28">
        <v>2187</v>
      </c>
      <c r="CK96" s="28">
        <v>2692</v>
      </c>
      <c r="CL96" s="28">
        <v>2229</v>
      </c>
      <c r="CM96" s="28">
        <v>2130</v>
      </c>
      <c r="CN96" s="28">
        <v>10443</v>
      </c>
      <c r="CO96" s="28">
        <v>15508</v>
      </c>
      <c r="CP96" s="28">
        <v>15165</v>
      </c>
      <c r="CQ96" s="28">
        <v>4720</v>
      </c>
      <c r="CR96" s="28">
        <v>4851</v>
      </c>
      <c r="CS96" s="28">
        <v>14263</v>
      </c>
      <c r="CT96" s="28">
        <v>6674</v>
      </c>
      <c r="CU96" s="28">
        <v>2307</v>
      </c>
      <c r="CV96" s="28">
        <v>0</v>
      </c>
      <c r="CW96" s="28">
        <v>0</v>
      </c>
      <c r="CX96" s="28">
        <v>0</v>
      </c>
      <c r="CY96" s="28">
        <v>0</v>
      </c>
      <c r="CZ96" s="28">
        <f t="shared" si="36"/>
        <v>84460</v>
      </c>
      <c r="DB96" s="210">
        <v>17140</v>
      </c>
      <c r="DC96" s="210">
        <v>17977</v>
      </c>
      <c r="DD96" s="210">
        <v>15266</v>
      </c>
      <c r="DE96" s="210">
        <v>10183</v>
      </c>
      <c r="DF96" s="210">
        <v>10131</v>
      </c>
      <c r="DG96" s="210">
        <v>34793</v>
      </c>
      <c r="DH96" s="210">
        <v>35319</v>
      </c>
      <c r="DI96" s="210">
        <v>24980</v>
      </c>
      <c r="DJ96" s="210">
        <v>9481</v>
      </c>
      <c r="DK96" s="210">
        <v>11485</v>
      </c>
      <c r="DL96" s="210">
        <v>18306</v>
      </c>
      <c r="DM96" s="210">
        <v>5974</v>
      </c>
      <c r="DN96" s="210">
        <v>0</v>
      </c>
      <c r="DO96" s="210">
        <v>3248</v>
      </c>
      <c r="DP96" s="210">
        <v>0</v>
      </c>
      <c r="DQ96" s="210">
        <v>0</v>
      </c>
      <c r="DR96" s="210">
        <v>0</v>
      </c>
      <c r="DS96" s="210">
        <f t="shared" si="37"/>
        <v>214283</v>
      </c>
      <c r="DU96" s="210">
        <v>17390</v>
      </c>
      <c r="DV96" s="210">
        <v>18650</v>
      </c>
      <c r="DW96" s="210">
        <v>16414</v>
      </c>
      <c r="DX96" s="210">
        <v>11994</v>
      </c>
      <c r="DY96" s="210">
        <v>12319</v>
      </c>
      <c r="DZ96" s="210">
        <v>46645</v>
      </c>
      <c r="EA96" s="210">
        <v>60347</v>
      </c>
      <c r="EB96" s="210">
        <v>36634</v>
      </c>
      <c r="EC96" s="210">
        <v>27687</v>
      </c>
      <c r="ED96" s="210">
        <v>28747</v>
      </c>
      <c r="EE96" s="210">
        <v>58104</v>
      </c>
      <c r="EF96" s="210">
        <v>36769</v>
      </c>
      <c r="EG96" s="210">
        <v>2633</v>
      </c>
      <c r="EH96" s="210">
        <v>3248</v>
      </c>
      <c r="EL96" s="210">
        <v>377581</v>
      </c>
      <c r="EN96" s="212">
        <f t="shared" si="39"/>
        <v>250</v>
      </c>
      <c r="EO96" s="212">
        <f t="shared" si="40"/>
        <v>673</v>
      </c>
      <c r="EP96" s="212">
        <f t="shared" si="41"/>
        <v>1148</v>
      </c>
      <c r="EQ96" s="212">
        <f t="shared" si="42"/>
        <v>1811</v>
      </c>
      <c r="ER96" s="212">
        <f t="shared" si="43"/>
        <v>2188</v>
      </c>
      <c r="ES96" s="212">
        <f t="shared" si="44"/>
        <v>11852</v>
      </c>
      <c r="ET96" s="212">
        <f t="shared" si="45"/>
        <v>25028</v>
      </c>
      <c r="EU96" s="212">
        <f t="shared" si="46"/>
        <v>11654</v>
      </c>
      <c r="EV96" s="212">
        <f t="shared" si="47"/>
        <v>18206</v>
      </c>
      <c r="EW96" s="212">
        <f t="shared" si="48"/>
        <v>17262</v>
      </c>
      <c r="EX96" s="212">
        <f t="shared" si="49"/>
        <v>39798</v>
      </c>
      <c r="EY96" s="212">
        <f t="shared" si="50"/>
        <v>30795</v>
      </c>
      <c r="EZ96" s="212">
        <f t="shared" si="51"/>
        <v>2633</v>
      </c>
      <c r="FA96" s="212">
        <f t="shared" si="52"/>
        <v>0</v>
      </c>
      <c r="FB96" s="212">
        <f t="shared" si="53"/>
        <v>0</v>
      </c>
      <c r="FC96" s="212">
        <f t="shared" si="54"/>
        <v>0</v>
      </c>
      <c r="FD96" s="212">
        <f t="shared" si="55"/>
        <v>0</v>
      </c>
      <c r="FE96" s="363">
        <f t="shared" si="56"/>
        <v>163298</v>
      </c>
      <c r="FF96" s="363"/>
      <c r="FG96" s="210">
        <v>127287</v>
      </c>
      <c r="FH96" s="210">
        <v>7478</v>
      </c>
      <c r="FJ96" s="271">
        <f>'(B.) Opyt'' non-urb lands'!J39</f>
        <v>9.5</v>
      </c>
      <c r="FK96" s="271">
        <f>'(B.) Opyt'' non-urb lands'!K39</f>
        <v>7.1400028223340701</v>
      </c>
      <c r="FL96" s="271">
        <f>'(B.) Opyt'' non-urb lands'!L39</f>
        <v>9.5500000000000007</v>
      </c>
    </row>
    <row r="97" spans="1:168">
      <c r="A97" s="178"/>
      <c r="B97" s="178">
        <v>44</v>
      </c>
      <c r="C97" s="188">
        <v>4</v>
      </c>
      <c r="D97" s="188" t="s">
        <v>1116</v>
      </c>
      <c r="E97" s="229">
        <v>1243980</v>
      </c>
      <c r="F97" s="213">
        <v>917613</v>
      </c>
      <c r="G97" s="221">
        <f t="shared" si="38"/>
        <v>326367</v>
      </c>
      <c r="H97" s="210">
        <v>1106294</v>
      </c>
      <c r="I97" s="210">
        <v>1229124</v>
      </c>
      <c r="K97" s="210">
        <v>23012</v>
      </c>
      <c r="L97" s="210">
        <v>21715</v>
      </c>
      <c r="M97" s="210">
        <v>18379</v>
      </c>
      <c r="N97" s="210">
        <v>14737</v>
      </c>
      <c r="O97" s="210">
        <v>13944</v>
      </c>
      <c r="P97" s="210">
        <v>61774</v>
      </c>
      <c r="Q97" s="210">
        <v>116434</v>
      </c>
      <c r="R97" s="210">
        <v>113230</v>
      </c>
      <c r="S97" s="210">
        <v>82846</v>
      </c>
      <c r="T97" s="210">
        <v>77464</v>
      </c>
      <c r="U97" s="210">
        <v>235911</v>
      </c>
      <c r="V97" s="210">
        <v>146293</v>
      </c>
      <c r="W97" s="210">
        <v>64584</v>
      </c>
      <c r="X97" s="210">
        <v>27066</v>
      </c>
      <c r="Y97" s="210">
        <v>8477</v>
      </c>
      <c r="Z97" s="210">
        <v>25694</v>
      </c>
      <c r="AA97" s="210">
        <v>54734</v>
      </c>
      <c r="AB97" s="210">
        <f t="shared" si="32"/>
        <v>1106294</v>
      </c>
      <c r="AD97" s="210">
        <v>2218</v>
      </c>
      <c r="AE97" s="210">
        <v>2977</v>
      </c>
      <c r="AF97" s="210">
        <v>2923</v>
      </c>
      <c r="AG97" s="210">
        <v>2831</v>
      </c>
      <c r="AH97" s="210">
        <v>3956</v>
      </c>
      <c r="AI97" s="210">
        <v>21724</v>
      </c>
      <c r="AJ97" s="210">
        <v>68694</v>
      </c>
      <c r="AK97" s="210">
        <v>82461</v>
      </c>
      <c r="AL97" s="210">
        <v>68206</v>
      </c>
      <c r="AM97" s="210">
        <v>58267</v>
      </c>
      <c r="AN97" s="210">
        <v>196655</v>
      </c>
      <c r="AO97" s="210">
        <v>119100</v>
      </c>
      <c r="AP97" s="210">
        <v>54958</v>
      </c>
      <c r="AQ97" s="210">
        <v>24044</v>
      </c>
      <c r="AR97" s="210">
        <v>8477</v>
      </c>
      <c r="AS97" s="210">
        <v>25694</v>
      </c>
      <c r="AT97" s="210">
        <v>54734</v>
      </c>
      <c r="AU97" s="210">
        <f t="shared" si="33"/>
        <v>797919</v>
      </c>
      <c r="AW97" s="210">
        <v>272</v>
      </c>
      <c r="AX97" s="210">
        <v>465</v>
      </c>
      <c r="AY97" s="210">
        <v>414</v>
      </c>
      <c r="AZ97" s="210">
        <v>547</v>
      </c>
      <c r="BA97" s="210">
        <v>230</v>
      </c>
      <c r="BB97" s="210">
        <v>1303</v>
      </c>
      <c r="BC97" s="210">
        <v>1078</v>
      </c>
      <c r="BD97" s="210">
        <v>0</v>
      </c>
      <c r="BE97" s="210">
        <v>0</v>
      </c>
      <c r="BF97" s="210">
        <v>0</v>
      </c>
      <c r="BG97" s="210">
        <v>0</v>
      </c>
      <c r="BH97" s="210">
        <v>0</v>
      </c>
      <c r="BI97" s="210">
        <v>0</v>
      </c>
      <c r="BJ97" s="210">
        <v>0</v>
      </c>
      <c r="BK97" s="210">
        <v>0</v>
      </c>
      <c r="BL97" s="210">
        <v>0</v>
      </c>
      <c r="BM97" s="210">
        <v>0</v>
      </c>
      <c r="BN97" s="210">
        <f t="shared" si="34"/>
        <v>4309</v>
      </c>
      <c r="BP97" s="210">
        <v>713</v>
      </c>
      <c r="BQ97" s="28">
        <v>1010</v>
      </c>
      <c r="BR97" s="28">
        <v>1005</v>
      </c>
      <c r="BS97" s="28">
        <v>1119</v>
      </c>
      <c r="BT97" s="28">
        <v>1105</v>
      </c>
      <c r="BU97" s="28">
        <v>6682</v>
      </c>
      <c r="BV97" s="28">
        <v>16639</v>
      </c>
      <c r="BW97" s="28">
        <v>14824</v>
      </c>
      <c r="BX97" s="28">
        <v>10707</v>
      </c>
      <c r="BY97" s="28">
        <v>13828</v>
      </c>
      <c r="BZ97" s="28">
        <v>30484</v>
      </c>
      <c r="CA97" s="28">
        <v>27193</v>
      </c>
      <c r="CB97" s="28">
        <v>9626</v>
      </c>
      <c r="CC97" s="28">
        <v>3022</v>
      </c>
      <c r="CD97" s="28">
        <v>0</v>
      </c>
      <c r="CE97" s="28">
        <v>0</v>
      </c>
      <c r="CF97" s="28">
        <v>0</v>
      </c>
      <c r="CG97" s="210">
        <f t="shared" si="35"/>
        <v>137957</v>
      </c>
      <c r="CI97" s="28">
        <v>1753</v>
      </c>
      <c r="CJ97" s="28">
        <v>1769</v>
      </c>
      <c r="CK97" s="28">
        <v>1821</v>
      </c>
      <c r="CL97" s="28">
        <v>1826</v>
      </c>
      <c r="CM97" s="28">
        <v>1143</v>
      </c>
      <c r="CN97" s="28">
        <v>7423</v>
      </c>
      <c r="CO97" s="28">
        <v>10735</v>
      </c>
      <c r="CP97" s="28">
        <v>7431</v>
      </c>
      <c r="CQ97" s="28">
        <v>721</v>
      </c>
      <c r="CR97" s="28">
        <v>1345</v>
      </c>
      <c r="CS97" s="28">
        <v>5282</v>
      </c>
      <c r="CT97" s="28">
        <v>0</v>
      </c>
      <c r="CU97" s="28">
        <v>0</v>
      </c>
      <c r="CV97" s="28">
        <v>0</v>
      </c>
      <c r="CW97" s="28">
        <v>0</v>
      </c>
      <c r="CX97" s="28">
        <v>0</v>
      </c>
      <c r="CY97" s="28">
        <v>0</v>
      </c>
      <c r="CZ97" s="28">
        <f t="shared" si="36"/>
        <v>41249</v>
      </c>
      <c r="DB97" s="210">
        <v>18056</v>
      </c>
      <c r="DC97" s="210">
        <v>15494</v>
      </c>
      <c r="DD97" s="210">
        <v>12216</v>
      </c>
      <c r="DE97" s="210">
        <v>8414</v>
      </c>
      <c r="DF97" s="210">
        <v>7510</v>
      </c>
      <c r="DG97" s="210">
        <v>24642</v>
      </c>
      <c r="DH97" s="210">
        <v>19288</v>
      </c>
      <c r="DI97" s="210">
        <v>8514</v>
      </c>
      <c r="DJ97" s="210">
        <v>3212</v>
      </c>
      <c r="DK97" s="210">
        <v>4024</v>
      </c>
      <c r="DL97" s="210">
        <v>3490</v>
      </c>
      <c r="DM97" s="210">
        <v>0</v>
      </c>
      <c r="DN97" s="210">
        <v>0</v>
      </c>
      <c r="DO97" s="210">
        <v>0</v>
      </c>
      <c r="DP97" s="210">
        <v>0</v>
      </c>
      <c r="DQ97" s="210">
        <v>0</v>
      </c>
      <c r="DR97" s="210">
        <v>0</v>
      </c>
      <c r="DS97" s="210">
        <f t="shared" si="37"/>
        <v>124860</v>
      </c>
      <c r="DU97" s="210">
        <v>18530</v>
      </c>
      <c r="DV97" s="210">
        <v>16843</v>
      </c>
      <c r="DW97" s="210">
        <v>14523</v>
      </c>
      <c r="DX97" s="210">
        <v>11388</v>
      </c>
      <c r="DY97" s="210">
        <v>11468</v>
      </c>
      <c r="DZ97" s="210">
        <v>47303</v>
      </c>
      <c r="EA97" s="210">
        <v>51470</v>
      </c>
      <c r="EB97" s="210">
        <v>24591</v>
      </c>
      <c r="EC97" s="210">
        <v>13632</v>
      </c>
      <c r="ED97" s="210">
        <v>12506</v>
      </c>
      <c r="EE97" s="210">
        <v>14050</v>
      </c>
      <c r="EF97" s="210">
        <v>2085</v>
      </c>
      <c r="EJ97" s="210">
        <v>9301</v>
      </c>
      <c r="EL97" s="210">
        <v>247690</v>
      </c>
      <c r="EN97" s="212">
        <f t="shared" si="39"/>
        <v>474</v>
      </c>
      <c r="EO97" s="212">
        <f t="shared" si="40"/>
        <v>1349</v>
      </c>
      <c r="EP97" s="212">
        <f t="shared" si="41"/>
        <v>2307</v>
      </c>
      <c r="EQ97" s="212">
        <f t="shared" si="42"/>
        <v>2974</v>
      </c>
      <c r="ER97" s="212">
        <f t="shared" si="43"/>
        <v>3958</v>
      </c>
      <c r="ES97" s="212">
        <f t="shared" si="44"/>
        <v>22661</v>
      </c>
      <c r="ET97" s="212">
        <f t="shared" si="45"/>
        <v>32182</v>
      </c>
      <c r="EU97" s="212">
        <f t="shared" si="46"/>
        <v>16077</v>
      </c>
      <c r="EV97" s="212">
        <f t="shared" si="47"/>
        <v>10420</v>
      </c>
      <c r="EW97" s="212">
        <f t="shared" si="48"/>
        <v>8482</v>
      </c>
      <c r="EX97" s="212">
        <f t="shared" si="49"/>
        <v>10560</v>
      </c>
      <c r="EY97" s="212">
        <f t="shared" si="50"/>
        <v>2085</v>
      </c>
      <c r="EZ97" s="212">
        <f t="shared" si="51"/>
        <v>0</v>
      </c>
      <c r="FA97" s="212">
        <f t="shared" si="52"/>
        <v>0</v>
      </c>
      <c r="FB97" s="212">
        <f t="shared" si="53"/>
        <v>0</v>
      </c>
      <c r="FC97" s="212">
        <f t="shared" si="54"/>
        <v>9301</v>
      </c>
      <c r="FD97" s="212">
        <f t="shared" si="55"/>
        <v>0</v>
      </c>
      <c r="FE97" s="363">
        <f t="shared" si="56"/>
        <v>122830</v>
      </c>
      <c r="FF97" s="363"/>
      <c r="FG97" s="210">
        <v>9001</v>
      </c>
      <c r="FH97" s="210">
        <v>3631</v>
      </c>
      <c r="FJ97" s="271">
        <f>'(B.) Opyt'' non-urb lands'!J40</f>
        <v>8.4</v>
      </c>
      <c r="FK97" s="271">
        <f>'(B.) Opyt'' non-urb lands'!K40</f>
        <v>7.3802519210964119</v>
      </c>
      <c r="FL97" s="271">
        <f>'(B.) Opyt'' non-urb lands'!L40</f>
        <v>9.65</v>
      </c>
    </row>
    <row r="98" spans="1:168">
      <c r="A98" s="178"/>
      <c r="B98" s="178">
        <v>33</v>
      </c>
      <c r="C98" s="188">
        <v>5</v>
      </c>
      <c r="D98" s="188" t="s">
        <v>1234</v>
      </c>
      <c r="E98" s="229">
        <v>1891756</v>
      </c>
      <c r="F98" s="213">
        <v>1164367</v>
      </c>
      <c r="G98" s="221">
        <f t="shared" si="38"/>
        <v>727389</v>
      </c>
      <c r="H98" s="210">
        <v>1651619</v>
      </c>
      <c r="I98" s="210">
        <v>1844303</v>
      </c>
      <c r="K98" s="210">
        <v>120014</v>
      </c>
      <c r="L98" s="210">
        <v>85588</v>
      </c>
      <c r="M98" s="210">
        <v>62993</v>
      </c>
      <c r="N98" s="210">
        <v>45786</v>
      </c>
      <c r="O98" s="210">
        <v>38070</v>
      </c>
      <c r="P98" s="210">
        <v>137164</v>
      </c>
      <c r="Q98" s="210">
        <v>149160</v>
      </c>
      <c r="R98" s="210">
        <v>101920</v>
      </c>
      <c r="S98" s="210">
        <v>78765</v>
      </c>
      <c r="T98" s="210">
        <v>69211</v>
      </c>
      <c r="U98" s="210">
        <v>216415</v>
      </c>
      <c r="V98" s="210">
        <v>184575</v>
      </c>
      <c r="W98" s="210">
        <v>101850</v>
      </c>
      <c r="X98" s="210">
        <v>57563</v>
      </c>
      <c r="Y98" s="210">
        <v>57551</v>
      </c>
      <c r="Z98" s="210">
        <v>32573</v>
      </c>
      <c r="AA98" s="210">
        <v>112421</v>
      </c>
      <c r="AB98" s="210">
        <f t="shared" si="32"/>
        <v>1651619</v>
      </c>
      <c r="AD98" s="210">
        <v>15997</v>
      </c>
      <c r="AE98" s="210">
        <v>20366</v>
      </c>
      <c r="AF98" s="210">
        <v>18672</v>
      </c>
      <c r="AG98" s="210">
        <v>17696</v>
      </c>
      <c r="AH98" s="210">
        <v>14760</v>
      </c>
      <c r="AI98" s="210">
        <v>65048</v>
      </c>
      <c r="AJ98" s="210">
        <v>89608</v>
      </c>
      <c r="AK98" s="210">
        <v>69150</v>
      </c>
      <c r="AL98" s="210">
        <v>57825</v>
      </c>
      <c r="AM98" s="210">
        <v>51239</v>
      </c>
      <c r="AN98" s="210">
        <v>177304</v>
      </c>
      <c r="AO98" s="210">
        <v>146510</v>
      </c>
      <c r="AP98" s="210">
        <v>95623</v>
      </c>
      <c r="AQ98" s="210">
        <v>46736</v>
      </c>
      <c r="AR98" s="210">
        <v>48523</v>
      </c>
      <c r="AS98" s="210">
        <v>32573</v>
      </c>
      <c r="AT98" s="210">
        <v>112421</v>
      </c>
      <c r="AU98" s="210">
        <f t="shared" si="33"/>
        <v>1080051</v>
      </c>
      <c r="AW98" s="210">
        <v>7075</v>
      </c>
      <c r="AX98" s="210">
        <v>7089</v>
      </c>
      <c r="AY98" s="210">
        <v>5530</v>
      </c>
      <c r="AZ98" s="210">
        <v>3964</v>
      </c>
      <c r="BA98" s="210">
        <v>2693</v>
      </c>
      <c r="BB98" s="210">
        <v>8520</v>
      </c>
      <c r="BC98" s="210">
        <v>2951</v>
      </c>
      <c r="BD98" s="210">
        <v>2279</v>
      </c>
      <c r="BE98" s="210">
        <v>1337</v>
      </c>
      <c r="BF98" s="210">
        <v>0</v>
      </c>
      <c r="BG98" s="210">
        <v>0</v>
      </c>
      <c r="BH98" s="210">
        <v>0</v>
      </c>
      <c r="BI98" s="210">
        <v>0</v>
      </c>
      <c r="BJ98" s="210">
        <v>0</v>
      </c>
      <c r="BK98" s="210">
        <v>0</v>
      </c>
      <c r="BL98" s="210">
        <v>0</v>
      </c>
      <c r="BM98" s="210">
        <v>0</v>
      </c>
      <c r="BN98" s="210">
        <f t="shared" si="34"/>
        <v>41438</v>
      </c>
      <c r="BP98" s="210">
        <v>1324</v>
      </c>
      <c r="BQ98" s="28">
        <v>1701</v>
      </c>
      <c r="BR98" s="28">
        <v>1451</v>
      </c>
      <c r="BS98" s="28">
        <v>1459</v>
      </c>
      <c r="BT98" s="28">
        <v>1099</v>
      </c>
      <c r="BU98" s="28">
        <v>5132</v>
      </c>
      <c r="BV98" s="28">
        <v>8603</v>
      </c>
      <c r="BW98" s="28">
        <v>8974</v>
      </c>
      <c r="BX98" s="28">
        <v>4473</v>
      </c>
      <c r="BY98" s="28">
        <v>5501</v>
      </c>
      <c r="BZ98" s="28">
        <v>18383</v>
      </c>
      <c r="CA98" s="28">
        <v>29705</v>
      </c>
      <c r="CB98" s="28">
        <v>2024</v>
      </c>
      <c r="CC98" s="28">
        <v>6932</v>
      </c>
      <c r="CD98" s="28">
        <v>9028</v>
      </c>
      <c r="CE98" s="28">
        <v>0</v>
      </c>
      <c r="CF98" s="28">
        <v>0</v>
      </c>
      <c r="CG98" s="210">
        <f t="shared" si="35"/>
        <v>105789</v>
      </c>
      <c r="CI98" s="28">
        <v>15954</v>
      </c>
      <c r="CJ98" s="28">
        <v>9582</v>
      </c>
      <c r="CK98" s="28">
        <v>6939</v>
      </c>
      <c r="CL98" s="28">
        <v>5091</v>
      </c>
      <c r="CM98" s="28">
        <v>3780</v>
      </c>
      <c r="CN98" s="28">
        <v>11637</v>
      </c>
      <c r="CO98" s="28">
        <v>8427</v>
      </c>
      <c r="CP98" s="28">
        <v>6415</v>
      </c>
      <c r="CQ98" s="28">
        <v>3452</v>
      </c>
      <c r="CR98" s="28">
        <v>1799</v>
      </c>
      <c r="CS98" s="28">
        <v>4650</v>
      </c>
      <c r="CT98" s="28">
        <v>0</v>
      </c>
      <c r="CU98" s="28">
        <v>2033</v>
      </c>
      <c r="CV98" s="28">
        <v>0</v>
      </c>
      <c r="CW98" s="28">
        <v>0</v>
      </c>
      <c r="CX98" s="28">
        <v>0</v>
      </c>
      <c r="CY98" s="28">
        <v>0</v>
      </c>
      <c r="CZ98" s="28">
        <f t="shared" si="36"/>
        <v>79759</v>
      </c>
      <c r="DB98" s="210">
        <v>79664</v>
      </c>
      <c r="DC98" s="210">
        <v>46850</v>
      </c>
      <c r="DD98" s="210">
        <v>30401</v>
      </c>
      <c r="DE98" s="210">
        <v>17576</v>
      </c>
      <c r="DF98" s="210">
        <v>15738</v>
      </c>
      <c r="DG98" s="210">
        <v>46827</v>
      </c>
      <c r="DH98" s="210">
        <v>39571</v>
      </c>
      <c r="DI98" s="210">
        <v>15102</v>
      </c>
      <c r="DJ98" s="210">
        <v>11678</v>
      </c>
      <c r="DK98" s="210">
        <v>10672</v>
      </c>
      <c r="DL98" s="210">
        <v>16078</v>
      </c>
      <c r="DM98" s="210">
        <v>8360</v>
      </c>
      <c r="DN98" s="210">
        <v>2170</v>
      </c>
      <c r="DO98" s="210">
        <v>3895</v>
      </c>
      <c r="DP98" s="210">
        <v>0</v>
      </c>
      <c r="DQ98" s="210">
        <v>0</v>
      </c>
      <c r="DR98" s="210">
        <v>0</v>
      </c>
      <c r="DS98" s="210">
        <f t="shared" si="37"/>
        <v>344582</v>
      </c>
      <c r="DU98" s="210">
        <v>83109</v>
      </c>
      <c r="DV98" s="210">
        <v>56070</v>
      </c>
      <c r="DW98" s="210">
        <v>41771</v>
      </c>
      <c r="DX98" s="210">
        <v>27193</v>
      </c>
      <c r="DY98" s="210">
        <v>27150</v>
      </c>
      <c r="DZ98" s="210">
        <v>82633</v>
      </c>
      <c r="EA98" s="210">
        <v>75190</v>
      </c>
      <c r="EB98" s="210">
        <v>33323</v>
      </c>
      <c r="EC98" s="210">
        <v>22740</v>
      </c>
      <c r="ED98" s="210">
        <v>18681</v>
      </c>
      <c r="EE98" s="210">
        <v>41683</v>
      </c>
      <c r="EF98" s="210">
        <v>17444</v>
      </c>
      <c r="EG98" s="210">
        <v>6384</v>
      </c>
      <c r="EH98" s="210">
        <v>3895</v>
      </c>
      <c r="EL98" s="210">
        <v>537266</v>
      </c>
      <c r="EN98" s="212">
        <f t="shared" si="39"/>
        <v>3445</v>
      </c>
      <c r="EO98" s="212">
        <f t="shared" si="40"/>
        <v>9220</v>
      </c>
      <c r="EP98" s="212">
        <f t="shared" si="41"/>
        <v>11370</v>
      </c>
      <c r="EQ98" s="212">
        <f t="shared" si="42"/>
        <v>9617</v>
      </c>
      <c r="ER98" s="212">
        <f t="shared" si="43"/>
        <v>11412</v>
      </c>
      <c r="ES98" s="212">
        <f t="shared" si="44"/>
        <v>35806</v>
      </c>
      <c r="ET98" s="212">
        <f t="shared" si="45"/>
        <v>35619</v>
      </c>
      <c r="EU98" s="212">
        <f t="shared" si="46"/>
        <v>18221</v>
      </c>
      <c r="EV98" s="212">
        <f t="shared" si="47"/>
        <v>11062</v>
      </c>
      <c r="EW98" s="212">
        <f t="shared" si="48"/>
        <v>8009</v>
      </c>
      <c r="EX98" s="212">
        <f t="shared" si="49"/>
        <v>25605</v>
      </c>
      <c r="EY98" s="212">
        <f t="shared" si="50"/>
        <v>9084</v>
      </c>
      <c r="EZ98" s="212">
        <f t="shared" si="51"/>
        <v>4214</v>
      </c>
      <c r="FA98" s="212">
        <f t="shared" si="52"/>
        <v>0</v>
      </c>
      <c r="FB98" s="212">
        <f t="shared" si="53"/>
        <v>0</v>
      </c>
      <c r="FC98" s="212">
        <f t="shared" si="54"/>
        <v>0</v>
      </c>
      <c r="FD98" s="212">
        <f t="shared" si="55"/>
        <v>0</v>
      </c>
      <c r="FE98" s="363">
        <f t="shared" si="56"/>
        <v>192684</v>
      </c>
      <c r="FF98" s="363"/>
      <c r="FG98" s="210">
        <v>28129</v>
      </c>
      <c r="FH98" s="210">
        <v>2457</v>
      </c>
      <c r="FJ98" s="271">
        <f>'(B.) Opyt'' non-urb lands'!J41</f>
        <v>8.9</v>
      </c>
      <c r="FK98" s="271">
        <f>'(B.) Opyt'' non-urb lands'!K41</f>
        <v>9.5401152593335006</v>
      </c>
      <c r="FL98" s="271">
        <f>'(B.) Opyt'' non-urb lands'!L41</f>
        <v>9.65</v>
      </c>
    </row>
    <row r="99" spans="1:168">
      <c r="A99" s="178"/>
      <c r="B99" s="178">
        <v>46</v>
      </c>
      <c r="C99" s="188">
        <v>5</v>
      </c>
      <c r="D99" s="188" t="s">
        <v>713</v>
      </c>
      <c r="E99" s="229">
        <v>1608349</v>
      </c>
      <c r="F99" s="213">
        <v>1172951</v>
      </c>
      <c r="G99" s="221">
        <f t="shared" si="38"/>
        <v>435398</v>
      </c>
      <c r="H99" s="210">
        <v>1323349</v>
      </c>
      <c r="I99" s="210">
        <v>1573611</v>
      </c>
      <c r="K99" s="210">
        <v>31983</v>
      </c>
      <c r="L99" s="210">
        <v>31367</v>
      </c>
      <c r="M99" s="210">
        <v>24370</v>
      </c>
      <c r="N99" s="210">
        <v>22306</v>
      </c>
      <c r="O99" s="210">
        <v>18475</v>
      </c>
      <c r="P99" s="210">
        <v>67961</v>
      </c>
      <c r="Q99" s="210">
        <v>98666</v>
      </c>
      <c r="R99" s="210">
        <v>78283</v>
      </c>
      <c r="S99" s="210">
        <v>62137</v>
      </c>
      <c r="T99" s="210">
        <v>52909</v>
      </c>
      <c r="U99" s="210">
        <v>197933</v>
      </c>
      <c r="V99" s="210">
        <v>233550</v>
      </c>
      <c r="W99" s="210">
        <v>117511</v>
      </c>
      <c r="X99" s="210">
        <v>67844</v>
      </c>
      <c r="Y99" s="210">
        <v>35493</v>
      </c>
      <c r="Z99" s="210">
        <v>108443</v>
      </c>
      <c r="AA99" s="210">
        <v>74118</v>
      </c>
      <c r="AB99" s="210">
        <f t="shared" si="32"/>
        <v>1323349</v>
      </c>
      <c r="AD99" s="210">
        <v>1657</v>
      </c>
      <c r="AE99" s="210">
        <v>2925</v>
      </c>
      <c r="AF99" s="210">
        <v>3636</v>
      </c>
      <c r="AG99" s="210">
        <v>4110</v>
      </c>
      <c r="AH99" s="210">
        <v>4540</v>
      </c>
      <c r="AI99" s="210">
        <v>21562</v>
      </c>
      <c r="AJ99" s="210">
        <v>38300</v>
      </c>
      <c r="AK99" s="210">
        <v>37485</v>
      </c>
      <c r="AL99" s="210">
        <v>37729</v>
      </c>
      <c r="AM99" s="210">
        <v>34791</v>
      </c>
      <c r="AN99" s="210">
        <v>122212</v>
      </c>
      <c r="AO99" s="210">
        <v>156852</v>
      </c>
      <c r="AP99" s="210">
        <v>91264</v>
      </c>
      <c r="AQ99" s="210">
        <v>61104</v>
      </c>
      <c r="AR99" s="210">
        <v>31026</v>
      </c>
      <c r="AS99" s="210">
        <v>85065</v>
      </c>
      <c r="AT99" s="210">
        <v>74118</v>
      </c>
      <c r="AU99" s="210">
        <f t="shared" si="33"/>
        <v>808376</v>
      </c>
      <c r="AW99" s="210">
        <v>511</v>
      </c>
      <c r="AX99" s="210">
        <v>651</v>
      </c>
      <c r="AY99" s="210">
        <v>744</v>
      </c>
      <c r="AZ99" s="210">
        <v>1104</v>
      </c>
      <c r="BA99" s="210">
        <v>467</v>
      </c>
      <c r="BB99" s="210">
        <v>727</v>
      </c>
      <c r="BC99" s="210">
        <v>1700</v>
      </c>
      <c r="BD99" s="210">
        <v>521</v>
      </c>
      <c r="BE99" s="210">
        <v>0</v>
      </c>
      <c r="BF99" s="210">
        <v>0</v>
      </c>
      <c r="BG99" s="210">
        <v>1368</v>
      </c>
      <c r="BH99" s="210">
        <v>0</v>
      </c>
      <c r="BI99" s="210">
        <v>0</v>
      </c>
      <c r="BJ99" s="210">
        <v>0</v>
      </c>
      <c r="BK99" s="210">
        <v>0</v>
      </c>
      <c r="BL99" s="210">
        <v>0</v>
      </c>
      <c r="BM99" s="210">
        <v>0</v>
      </c>
      <c r="BN99" s="210">
        <f t="shared" si="34"/>
        <v>7793</v>
      </c>
      <c r="BP99" s="210">
        <v>470</v>
      </c>
      <c r="BQ99" s="28">
        <v>1164</v>
      </c>
      <c r="BR99" s="28">
        <v>622</v>
      </c>
      <c r="BS99" s="28">
        <v>779</v>
      </c>
      <c r="BT99" s="28">
        <v>754</v>
      </c>
      <c r="BU99" s="28">
        <v>3741</v>
      </c>
      <c r="BV99" s="28">
        <v>6372</v>
      </c>
      <c r="BW99" s="28">
        <v>8403</v>
      </c>
      <c r="BX99" s="28">
        <v>5450</v>
      </c>
      <c r="BY99" s="28">
        <v>5015</v>
      </c>
      <c r="BZ99" s="28">
        <v>35119</v>
      </c>
      <c r="CA99" s="28">
        <v>44202</v>
      </c>
      <c r="CB99" s="28">
        <v>17047</v>
      </c>
      <c r="CC99" s="28">
        <v>6740</v>
      </c>
      <c r="CD99" s="28">
        <v>4467</v>
      </c>
      <c r="CE99" s="28">
        <v>23378</v>
      </c>
      <c r="CF99" s="28">
        <v>0</v>
      </c>
      <c r="CG99" s="210">
        <f t="shared" si="35"/>
        <v>163723</v>
      </c>
      <c r="CI99" s="28">
        <v>3748</v>
      </c>
      <c r="CJ99" s="28">
        <v>3466</v>
      </c>
      <c r="CK99" s="28">
        <v>2695</v>
      </c>
      <c r="CL99" s="28">
        <v>2280</v>
      </c>
      <c r="CM99" s="28">
        <v>2429</v>
      </c>
      <c r="CN99" s="28">
        <v>7340</v>
      </c>
      <c r="CO99" s="28">
        <v>14083</v>
      </c>
      <c r="CP99" s="28">
        <v>8613</v>
      </c>
      <c r="CQ99" s="28">
        <v>3409</v>
      </c>
      <c r="CR99" s="28">
        <v>4545</v>
      </c>
      <c r="CS99" s="28">
        <v>12431</v>
      </c>
      <c r="CT99" s="28">
        <v>11360</v>
      </c>
      <c r="CU99" s="28">
        <v>6704</v>
      </c>
      <c r="CV99" s="28">
        <v>0</v>
      </c>
      <c r="CW99" s="28">
        <v>0</v>
      </c>
      <c r="CX99" s="28">
        <v>0</v>
      </c>
      <c r="CY99" s="28">
        <v>0</v>
      </c>
      <c r="CZ99" s="28">
        <f t="shared" si="36"/>
        <v>83103</v>
      </c>
      <c r="DB99" s="210">
        <v>25597</v>
      </c>
      <c r="DC99" s="210">
        <v>23161</v>
      </c>
      <c r="DD99" s="210">
        <v>16673</v>
      </c>
      <c r="DE99" s="210">
        <v>14033</v>
      </c>
      <c r="DF99" s="210">
        <v>10285</v>
      </c>
      <c r="DG99" s="210">
        <v>34591</v>
      </c>
      <c r="DH99" s="210">
        <v>38211</v>
      </c>
      <c r="DI99" s="210">
        <v>23261</v>
      </c>
      <c r="DJ99" s="210">
        <v>15549</v>
      </c>
      <c r="DK99" s="210">
        <v>8558</v>
      </c>
      <c r="DL99" s="210">
        <v>26803</v>
      </c>
      <c r="DM99" s="210">
        <v>21136</v>
      </c>
      <c r="DN99" s="210">
        <v>2496</v>
      </c>
      <c r="DO99" s="210">
        <v>0</v>
      </c>
      <c r="DP99" s="210">
        <v>0</v>
      </c>
      <c r="DQ99" s="210">
        <v>0</v>
      </c>
      <c r="DR99" s="210">
        <v>0</v>
      </c>
      <c r="DS99" s="210">
        <f t="shared" si="37"/>
        <v>260354</v>
      </c>
      <c r="DU99" s="210">
        <v>25923</v>
      </c>
      <c r="DV99" s="210">
        <v>24222</v>
      </c>
      <c r="DW99" s="210">
        <v>18007</v>
      </c>
      <c r="DX99" s="210">
        <v>15616</v>
      </c>
      <c r="DY99" s="210">
        <v>12527</v>
      </c>
      <c r="DZ99" s="210">
        <v>45176</v>
      </c>
      <c r="EA99" s="210">
        <v>63565</v>
      </c>
      <c r="EB99" s="210">
        <v>45920</v>
      </c>
      <c r="EC99" s="210">
        <v>32050</v>
      </c>
      <c r="ED99" s="210">
        <v>21190</v>
      </c>
      <c r="EE99" s="210">
        <v>74553</v>
      </c>
      <c r="EF99" s="210">
        <v>66310</v>
      </c>
      <c r="EG99" s="210">
        <v>13657</v>
      </c>
      <c r="EI99" s="210">
        <v>8362</v>
      </c>
      <c r="EJ99" s="210">
        <v>15074</v>
      </c>
      <c r="EK99" s="210">
        <v>28464</v>
      </c>
      <c r="EL99" s="210">
        <v>510616</v>
      </c>
      <c r="EN99" s="212">
        <f t="shared" si="39"/>
        <v>326</v>
      </c>
      <c r="EO99" s="212">
        <f t="shared" si="40"/>
        <v>1061</v>
      </c>
      <c r="EP99" s="212">
        <f t="shared" si="41"/>
        <v>1334</v>
      </c>
      <c r="EQ99" s="212">
        <f t="shared" si="42"/>
        <v>1583</v>
      </c>
      <c r="ER99" s="212">
        <f t="shared" si="43"/>
        <v>2242</v>
      </c>
      <c r="ES99" s="212">
        <f t="shared" si="44"/>
        <v>10585</v>
      </c>
      <c r="ET99" s="212">
        <f t="shared" si="45"/>
        <v>25354</v>
      </c>
      <c r="EU99" s="212">
        <f t="shared" si="46"/>
        <v>22659</v>
      </c>
      <c r="EV99" s="212">
        <f t="shared" si="47"/>
        <v>16501</v>
      </c>
      <c r="EW99" s="212">
        <f t="shared" si="48"/>
        <v>12632</v>
      </c>
      <c r="EX99" s="212">
        <f t="shared" si="49"/>
        <v>47750</v>
      </c>
      <c r="EY99" s="212">
        <f t="shared" si="50"/>
        <v>45174</v>
      </c>
      <c r="EZ99" s="212">
        <f t="shared" si="51"/>
        <v>11161</v>
      </c>
      <c r="FA99" s="212">
        <f t="shared" si="52"/>
        <v>0</v>
      </c>
      <c r="FB99" s="212">
        <f t="shared" si="53"/>
        <v>8362</v>
      </c>
      <c r="FC99" s="212">
        <f t="shared" si="54"/>
        <v>15074</v>
      </c>
      <c r="FD99" s="212">
        <f t="shared" si="55"/>
        <v>28464</v>
      </c>
      <c r="FE99" s="363">
        <f t="shared" si="56"/>
        <v>250262</v>
      </c>
      <c r="FF99" s="363"/>
      <c r="FG99" s="210">
        <v>19828</v>
      </c>
      <c r="FH99" s="210">
        <v>1293</v>
      </c>
      <c r="FJ99" s="271">
        <f>'(B.) Opyt'' non-urb lands'!J42</f>
        <v>7.5</v>
      </c>
      <c r="FK99" s="271">
        <f>'(B.) Opyt'' non-urb lands'!K42</f>
        <v>8.340059324826969</v>
      </c>
      <c r="FL99" s="271">
        <f>'(B.) Opyt'' non-urb lands'!L42</f>
        <v>7.6</v>
      </c>
    </row>
    <row r="100" spans="1:168">
      <c r="A100" s="178"/>
      <c r="B100" s="178">
        <v>48</v>
      </c>
      <c r="C100" s="188">
        <v>5</v>
      </c>
      <c r="D100" s="188" t="s">
        <v>425</v>
      </c>
      <c r="E100" s="229">
        <v>1825624</v>
      </c>
      <c r="F100" s="213">
        <v>921781</v>
      </c>
      <c r="G100" s="217">
        <f t="shared" si="38"/>
        <v>903843</v>
      </c>
      <c r="H100" s="210">
        <v>1443914</v>
      </c>
      <c r="I100" s="210">
        <v>1743504</v>
      </c>
      <c r="K100" s="210">
        <v>162517</v>
      </c>
      <c r="L100" s="210">
        <v>102766</v>
      </c>
      <c r="M100" s="210">
        <v>64034</v>
      </c>
      <c r="N100" s="210">
        <v>44599</v>
      </c>
      <c r="O100" s="210">
        <v>37143</v>
      </c>
      <c r="P100" s="210">
        <v>110838</v>
      </c>
      <c r="Q100" s="210">
        <v>117103</v>
      </c>
      <c r="R100" s="210">
        <v>88574</v>
      </c>
      <c r="S100" s="210">
        <v>59763</v>
      </c>
      <c r="T100" s="210">
        <v>50205</v>
      </c>
      <c r="U100" s="210">
        <v>190047</v>
      </c>
      <c r="V100" s="210">
        <v>153056</v>
      </c>
      <c r="W100" s="210">
        <v>75208</v>
      </c>
      <c r="X100" s="210">
        <v>30476</v>
      </c>
      <c r="Y100" s="210">
        <v>38889</v>
      </c>
      <c r="Z100" s="210">
        <v>55841</v>
      </c>
      <c r="AA100" s="210">
        <v>62855</v>
      </c>
      <c r="AB100" s="210">
        <f t="shared" si="32"/>
        <v>1443914</v>
      </c>
      <c r="AD100" s="210">
        <v>14030</v>
      </c>
      <c r="AE100" s="210">
        <v>16156</v>
      </c>
      <c r="AF100" s="210">
        <v>15976</v>
      </c>
      <c r="AG100" s="210">
        <v>14828</v>
      </c>
      <c r="AH100" s="210">
        <v>12460</v>
      </c>
      <c r="AI100" s="210">
        <v>50365</v>
      </c>
      <c r="AJ100" s="210">
        <v>65313</v>
      </c>
      <c r="AK100" s="210">
        <v>60873</v>
      </c>
      <c r="AL100" s="210">
        <v>38754</v>
      </c>
      <c r="AM100" s="210">
        <v>35534</v>
      </c>
      <c r="AN100" s="210">
        <v>128547</v>
      </c>
      <c r="AO100" s="210">
        <v>116225</v>
      </c>
      <c r="AP100" s="210">
        <v>60647</v>
      </c>
      <c r="AQ100" s="210">
        <v>23186</v>
      </c>
      <c r="AR100" s="210">
        <v>30011</v>
      </c>
      <c r="AS100" s="210">
        <v>43679</v>
      </c>
      <c r="AT100" s="210">
        <v>62855</v>
      </c>
      <c r="AU100" s="210">
        <f t="shared" si="33"/>
        <v>789439</v>
      </c>
      <c r="AW100" s="210">
        <v>3779</v>
      </c>
      <c r="AX100" s="210">
        <v>3412</v>
      </c>
      <c r="AY100" s="210">
        <v>2558</v>
      </c>
      <c r="AZ100" s="210">
        <v>2078</v>
      </c>
      <c r="BA100" s="210">
        <v>1285</v>
      </c>
      <c r="BB100" s="210">
        <v>4496</v>
      </c>
      <c r="BC100" s="210">
        <v>1674</v>
      </c>
      <c r="BD100" s="210">
        <v>729</v>
      </c>
      <c r="BE100" s="210">
        <v>301</v>
      </c>
      <c r="BF100" s="210">
        <v>0</v>
      </c>
      <c r="BG100" s="210">
        <v>669</v>
      </c>
      <c r="BH100" s="210">
        <v>0</v>
      </c>
      <c r="BI100" s="210">
        <v>0</v>
      </c>
      <c r="BJ100" s="210">
        <v>0</v>
      </c>
      <c r="BK100" s="210">
        <v>0</v>
      </c>
      <c r="BL100" s="210">
        <v>0</v>
      </c>
      <c r="BM100" s="210">
        <v>0</v>
      </c>
      <c r="BN100" s="210">
        <f t="shared" si="34"/>
        <v>20981</v>
      </c>
      <c r="BP100" s="210">
        <v>2729</v>
      </c>
      <c r="BQ100" s="28">
        <v>2653</v>
      </c>
      <c r="BR100" s="28">
        <v>2392</v>
      </c>
      <c r="BS100" s="28">
        <v>1516</v>
      </c>
      <c r="BT100" s="28">
        <v>1922</v>
      </c>
      <c r="BU100" s="28">
        <v>5482</v>
      </c>
      <c r="BV100" s="28">
        <v>9751</v>
      </c>
      <c r="BW100" s="28">
        <v>7569</v>
      </c>
      <c r="BX100" s="28">
        <v>5718</v>
      </c>
      <c r="BY100" s="28">
        <v>5883</v>
      </c>
      <c r="BZ100" s="28">
        <v>30470</v>
      </c>
      <c r="CA100" s="28">
        <v>22405</v>
      </c>
      <c r="CB100" s="28">
        <v>14561</v>
      </c>
      <c r="CC100" s="28">
        <v>7290</v>
      </c>
      <c r="CD100" s="28">
        <v>8878</v>
      </c>
      <c r="CE100" s="28">
        <v>6161</v>
      </c>
      <c r="CF100" s="28">
        <v>0</v>
      </c>
      <c r="CG100" s="210">
        <f t="shared" si="35"/>
        <v>135380</v>
      </c>
      <c r="CI100" s="28">
        <v>15503</v>
      </c>
      <c r="CJ100" s="28">
        <v>9001</v>
      </c>
      <c r="CK100" s="28">
        <v>5367</v>
      </c>
      <c r="CL100" s="28">
        <v>3575</v>
      </c>
      <c r="CM100" s="28">
        <v>3591</v>
      </c>
      <c r="CN100" s="28">
        <v>10188</v>
      </c>
      <c r="CO100" s="28">
        <v>10427</v>
      </c>
      <c r="CP100" s="28">
        <v>7094</v>
      </c>
      <c r="CQ100" s="28">
        <v>5359</v>
      </c>
      <c r="CR100" s="28">
        <v>3489</v>
      </c>
      <c r="CS100" s="28">
        <v>14298</v>
      </c>
      <c r="CT100" s="28">
        <v>7614</v>
      </c>
      <c r="CU100" s="28">
        <v>0</v>
      </c>
      <c r="CV100" s="28">
        <v>0</v>
      </c>
      <c r="CW100" s="28">
        <v>0</v>
      </c>
      <c r="CX100" s="28">
        <v>6001</v>
      </c>
      <c r="CY100" s="28">
        <v>0</v>
      </c>
      <c r="CZ100" s="28">
        <f t="shared" si="36"/>
        <v>101507</v>
      </c>
      <c r="DB100" s="210">
        <v>126476</v>
      </c>
      <c r="DC100" s="210">
        <v>71544</v>
      </c>
      <c r="DD100" s="210">
        <v>37741</v>
      </c>
      <c r="DE100" s="210">
        <v>22602</v>
      </c>
      <c r="DF100" s="210">
        <v>17885</v>
      </c>
      <c r="DG100" s="210">
        <v>40307</v>
      </c>
      <c r="DH100" s="210">
        <v>29938</v>
      </c>
      <c r="DI100" s="210">
        <v>12309</v>
      </c>
      <c r="DJ100" s="210">
        <v>9631</v>
      </c>
      <c r="DK100" s="210">
        <v>5299</v>
      </c>
      <c r="DL100" s="210">
        <v>16063</v>
      </c>
      <c r="DM100" s="210">
        <v>6812</v>
      </c>
      <c r="DN100" s="210">
        <v>0</v>
      </c>
      <c r="DO100" s="210">
        <v>0</v>
      </c>
      <c r="DP100" s="210">
        <v>0</v>
      </c>
      <c r="DQ100" s="210">
        <v>0</v>
      </c>
      <c r="DR100" s="210">
        <v>0</v>
      </c>
      <c r="DS100" s="210">
        <f t="shared" si="37"/>
        <v>396607</v>
      </c>
      <c r="DU100" s="210">
        <v>130728</v>
      </c>
      <c r="DV100" s="210">
        <v>78302</v>
      </c>
      <c r="DW100" s="210">
        <v>45102</v>
      </c>
      <c r="DX100" s="210">
        <v>29978</v>
      </c>
      <c r="DY100" s="210">
        <v>24580</v>
      </c>
      <c r="DZ100" s="210">
        <v>70608</v>
      </c>
      <c r="EA100" s="210">
        <v>70740</v>
      </c>
      <c r="EB100" s="210">
        <v>40727</v>
      </c>
      <c r="EC100" s="210">
        <v>34682</v>
      </c>
      <c r="ED100" s="210">
        <v>24937</v>
      </c>
      <c r="EE100" s="210">
        <v>57737</v>
      </c>
      <c r="EF100" s="210">
        <v>42043</v>
      </c>
      <c r="EG100" s="210">
        <v>21302</v>
      </c>
      <c r="EH100" s="210">
        <v>10424</v>
      </c>
      <c r="EI100" s="210">
        <v>14307</v>
      </c>
      <c r="EL100" s="210">
        <v>696197</v>
      </c>
      <c r="EN100" s="212">
        <f t="shared" si="39"/>
        <v>4252</v>
      </c>
      <c r="EO100" s="212">
        <f t="shared" si="40"/>
        <v>6758</v>
      </c>
      <c r="EP100" s="212">
        <f t="shared" si="41"/>
        <v>7361</v>
      </c>
      <c r="EQ100" s="212">
        <f t="shared" si="42"/>
        <v>7376</v>
      </c>
      <c r="ER100" s="212">
        <f t="shared" si="43"/>
        <v>6695</v>
      </c>
      <c r="ES100" s="212">
        <f t="shared" si="44"/>
        <v>30301</v>
      </c>
      <c r="ET100" s="212">
        <f t="shared" si="45"/>
        <v>40802</v>
      </c>
      <c r="EU100" s="212">
        <f t="shared" si="46"/>
        <v>28418</v>
      </c>
      <c r="EV100" s="212">
        <f t="shared" si="47"/>
        <v>25051</v>
      </c>
      <c r="EW100" s="212">
        <f t="shared" si="48"/>
        <v>19638</v>
      </c>
      <c r="EX100" s="212">
        <f t="shared" si="49"/>
        <v>41674</v>
      </c>
      <c r="EY100" s="212">
        <f t="shared" si="50"/>
        <v>35231</v>
      </c>
      <c r="EZ100" s="212">
        <f t="shared" si="51"/>
        <v>21302</v>
      </c>
      <c r="FA100" s="212">
        <f t="shared" si="52"/>
        <v>10424</v>
      </c>
      <c r="FB100" s="212">
        <f t="shared" si="53"/>
        <v>14307</v>
      </c>
      <c r="FC100" s="212">
        <f t="shared" si="54"/>
        <v>0</v>
      </c>
      <c r="FD100" s="212">
        <f t="shared" si="55"/>
        <v>0</v>
      </c>
      <c r="FE100" s="363">
        <f t="shared" si="56"/>
        <v>299590</v>
      </c>
      <c r="FF100" s="363"/>
      <c r="FG100" s="210">
        <v>22631</v>
      </c>
      <c r="FH100" s="210">
        <v>5687</v>
      </c>
      <c r="FJ100" s="271">
        <f>'(B.) Opyt'' non-urb lands'!J43</f>
        <v>7</v>
      </c>
      <c r="FK100" s="271">
        <f>'(B.) Opyt'' non-urb lands'!K43</f>
        <v>6.0600307424296762</v>
      </c>
      <c r="FL100" s="271">
        <f>'(B.) Opyt'' non-urb lands'!L43</f>
        <v>7.5</v>
      </c>
    </row>
    <row r="101" spans="1:168">
      <c r="A101" s="178"/>
      <c r="B101" s="178">
        <v>19</v>
      </c>
      <c r="C101" s="188">
        <v>6</v>
      </c>
      <c r="D101" s="188" t="s">
        <v>471</v>
      </c>
      <c r="E101" s="229">
        <v>1019138</v>
      </c>
      <c r="F101" s="213">
        <v>903294</v>
      </c>
      <c r="G101" s="217">
        <f t="shared" si="38"/>
        <v>115844</v>
      </c>
      <c r="H101" s="210">
        <v>1922236</v>
      </c>
      <c r="I101" s="210">
        <v>1922658</v>
      </c>
      <c r="K101" s="210">
        <v>2137</v>
      </c>
      <c r="L101" s="210">
        <v>81218</v>
      </c>
      <c r="M101" s="210">
        <v>158907</v>
      </c>
      <c r="N101" s="210">
        <v>312029</v>
      </c>
      <c r="O101" s="210">
        <v>248090</v>
      </c>
      <c r="P101" s="210">
        <v>126148</v>
      </c>
      <c r="Q101" s="210">
        <v>7892</v>
      </c>
      <c r="R101" s="210">
        <v>1784</v>
      </c>
      <c r="S101" s="210">
        <v>7053</v>
      </c>
      <c r="T101" s="210">
        <v>8068</v>
      </c>
      <c r="U101" s="210">
        <v>66069</v>
      </c>
      <c r="V101" s="210">
        <v>137939</v>
      </c>
      <c r="W101" s="210">
        <v>100923</v>
      </c>
      <c r="X101" s="210">
        <v>101137</v>
      </c>
      <c r="Y101" s="210">
        <v>63194</v>
      </c>
      <c r="Z101" s="210">
        <v>257476</v>
      </c>
      <c r="AA101" s="210">
        <v>242172</v>
      </c>
      <c r="AB101" s="210">
        <f t="shared" si="32"/>
        <v>1922236</v>
      </c>
      <c r="AD101" s="210">
        <v>0</v>
      </c>
      <c r="AE101" s="210">
        <v>20</v>
      </c>
      <c r="AF101" s="210">
        <v>29</v>
      </c>
      <c r="AG101" s="210">
        <v>0</v>
      </c>
      <c r="AH101" s="210">
        <v>49</v>
      </c>
      <c r="AI101" s="210">
        <v>599</v>
      </c>
      <c r="AJ101" s="210">
        <v>2740</v>
      </c>
      <c r="AK101" s="210">
        <v>1485</v>
      </c>
      <c r="AL101" s="210">
        <v>4950</v>
      </c>
      <c r="AM101" s="210">
        <v>6747</v>
      </c>
      <c r="AN101" s="210">
        <v>55167</v>
      </c>
      <c r="AO101" s="210">
        <v>129223</v>
      </c>
      <c r="AP101" s="210">
        <v>94500</v>
      </c>
      <c r="AQ101" s="210">
        <v>93810</v>
      </c>
      <c r="AR101" s="210">
        <v>58778</v>
      </c>
      <c r="AS101" s="210">
        <v>249081</v>
      </c>
      <c r="AT101" s="210">
        <v>242172</v>
      </c>
      <c r="AU101" s="210">
        <f t="shared" si="33"/>
        <v>939350</v>
      </c>
      <c r="AW101" s="210">
        <v>34</v>
      </c>
      <c r="AX101" s="210">
        <v>18</v>
      </c>
      <c r="AY101" s="210">
        <v>30</v>
      </c>
      <c r="AZ101" s="210">
        <v>68</v>
      </c>
      <c r="BA101" s="210">
        <v>0</v>
      </c>
      <c r="BB101" s="210">
        <v>183</v>
      </c>
      <c r="BC101" s="210">
        <v>327</v>
      </c>
      <c r="BD101" s="210">
        <v>0</v>
      </c>
      <c r="BE101" s="210">
        <v>0</v>
      </c>
      <c r="BF101" s="210">
        <v>479</v>
      </c>
      <c r="BG101" s="210">
        <v>644</v>
      </c>
      <c r="BH101" s="210">
        <v>0</v>
      </c>
      <c r="BI101" s="210">
        <v>0</v>
      </c>
      <c r="BJ101" s="210">
        <v>0</v>
      </c>
      <c r="BK101" s="210">
        <v>0</v>
      </c>
      <c r="BL101" s="210">
        <v>0</v>
      </c>
      <c r="BM101" s="210">
        <v>0</v>
      </c>
      <c r="BN101" s="210">
        <f t="shared" si="34"/>
        <v>1783</v>
      </c>
      <c r="BP101" s="210">
        <v>3</v>
      </c>
      <c r="BQ101" s="28">
        <v>0</v>
      </c>
      <c r="BR101" s="28">
        <v>0</v>
      </c>
      <c r="BS101" s="28">
        <v>0</v>
      </c>
      <c r="BT101" s="28">
        <v>0</v>
      </c>
      <c r="BU101" s="28">
        <v>0</v>
      </c>
      <c r="BV101" s="28">
        <v>916</v>
      </c>
      <c r="BW101" s="28">
        <v>299</v>
      </c>
      <c r="BX101" s="28">
        <v>1067</v>
      </c>
      <c r="BY101" s="28">
        <v>842</v>
      </c>
      <c r="BZ101" s="28">
        <v>8019</v>
      </c>
      <c r="CA101" s="28">
        <v>7655</v>
      </c>
      <c r="CB101" s="28">
        <v>6423</v>
      </c>
      <c r="CC101" s="28">
        <v>7327</v>
      </c>
      <c r="CD101" s="28">
        <v>4416</v>
      </c>
      <c r="CE101" s="28">
        <v>8395</v>
      </c>
      <c r="CF101" s="28">
        <v>0</v>
      </c>
      <c r="CG101" s="210">
        <f t="shared" si="35"/>
        <v>45362</v>
      </c>
      <c r="CI101" s="28">
        <v>0</v>
      </c>
      <c r="CJ101" s="28">
        <v>0</v>
      </c>
      <c r="CK101" s="28">
        <v>0</v>
      </c>
      <c r="CL101" s="28">
        <v>0</v>
      </c>
      <c r="CM101" s="28">
        <v>0</v>
      </c>
      <c r="CN101" s="28">
        <v>0</v>
      </c>
      <c r="CO101" s="28">
        <v>562</v>
      </c>
      <c r="CP101" s="28">
        <v>0</v>
      </c>
      <c r="CQ101" s="28">
        <v>1036</v>
      </c>
      <c r="CR101" s="28">
        <v>0</v>
      </c>
      <c r="CS101" s="28">
        <v>2239</v>
      </c>
      <c r="CT101" s="28">
        <v>1061</v>
      </c>
      <c r="CU101" s="28">
        <v>0</v>
      </c>
      <c r="CV101" s="28">
        <v>0</v>
      </c>
      <c r="CW101" s="28">
        <v>0</v>
      </c>
      <c r="CX101" s="28">
        <v>0</v>
      </c>
      <c r="CY101" s="28">
        <v>0</v>
      </c>
      <c r="CZ101" s="28">
        <f t="shared" si="36"/>
        <v>4898</v>
      </c>
      <c r="DB101" s="210">
        <v>2100</v>
      </c>
      <c r="DC101" s="210">
        <v>81180</v>
      </c>
      <c r="DD101" s="210">
        <v>158848</v>
      </c>
      <c r="DE101" s="210">
        <v>311961</v>
      </c>
      <c r="DF101" s="210">
        <v>248041</v>
      </c>
      <c r="DG101" s="210">
        <v>125366</v>
      </c>
      <c r="DH101" s="210">
        <v>3347</v>
      </c>
      <c r="DI101" s="210">
        <v>0</v>
      </c>
      <c r="DJ101" s="210">
        <v>0</v>
      </c>
      <c r="DK101" s="210">
        <v>0</v>
      </c>
      <c r="DL101" s="210">
        <v>0</v>
      </c>
      <c r="DM101" s="210">
        <v>0</v>
      </c>
      <c r="DN101" s="210">
        <v>0</v>
      </c>
      <c r="DO101" s="210">
        <v>0</v>
      </c>
      <c r="DP101" s="210">
        <v>0</v>
      </c>
      <c r="DQ101" s="210">
        <v>0</v>
      </c>
      <c r="DR101" s="210">
        <v>0</v>
      </c>
      <c r="DS101" s="210">
        <f t="shared" si="37"/>
        <v>930843</v>
      </c>
      <c r="DU101" s="210">
        <v>2249</v>
      </c>
      <c r="DV101" s="210">
        <v>81214</v>
      </c>
      <c r="DW101" s="210">
        <v>158897</v>
      </c>
      <c r="DX101" s="210">
        <v>311961</v>
      </c>
      <c r="DY101" s="210">
        <v>248041</v>
      </c>
      <c r="DZ101" s="210">
        <v>125446</v>
      </c>
      <c r="EA101" s="210">
        <v>3457</v>
      </c>
      <c r="EL101" s="210">
        <v>931265</v>
      </c>
      <c r="EN101" s="212">
        <f t="shared" si="39"/>
        <v>149</v>
      </c>
      <c r="EO101" s="212">
        <f t="shared" si="40"/>
        <v>34</v>
      </c>
      <c r="EP101" s="212">
        <f t="shared" si="41"/>
        <v>49</v>
      </c>
      <c r="EQ101" s="212">
        <f t="shared" si="42"/>
        <v>0</v>
      </c>
      <c r="ER101" s="212">
        <f t="shared" si="43"/>
        <v>0</v>
      </c>
      <c r="ES101" s="212">
        <f t="shared" si="44"/>
        <v>80</v>
      </c>
      <c r="ET101" s="212">
        <f t="shared" si="45"/>
        <v>110</v>
      </c>
      <c r="EU101" s="212">
        <f t="shared" si="46"/>
        <v>0</v>
      </c>
      <c r="EV101" s="212">
        <f t="shared" si="47"/>
        <v>0</v>
      </c>
      <c r="EW101" s="212">
        <f t="shared" si="48"/>
        <v>0</v>
      </c>
      <c r="EX101" s="212">
        <f t="shared" si="49"/>
        <v>0</v>
      </c>
      <c r="EY101" s="212">
        <f t="shared" si="50"/>
        <v>0</v>
      </c>
      <c r="EZ101" s="212">
        <f t="shared" si="51"/>
        <v>0</v>
      </c>
      <c r="FA101" s="212">
        <f t="shared" si="52"/>
        <v>0</v>
      </c>
      <c r="FB101" s="212">
        <f t="shared" si="53"/>
        <v>0</v>
      </c>
      <c r="FC101" s="212">
        <f t="shared" si="54"/>
        <v>0</v>
      </c>
      <c r="FD101" s="212">
        <f t="shared" si="55"/>
        <v>0</v>
      </c>
      <c r="FE101" s="363">
        <f t="shared" si="56"/>
        <v>422</v>
      </c>
      <c r="FF101" s="363"/>
      <c r="FG101" s="210">
        <v>22246</v>
      </c>
      <c r="FH101" s="210">
        <v>0</v>
      </c>
      <c r="FJ101" s="271">
        <f>'(B.) Opyt'' non-urb lands'!J44</f>
        <v>5.7</v>
      </c>
      <c r="FK101" s="271">
        <f>'(B.) Opyt'' non-urb lands'!K44</f>
        <v>4.4999703296703295</v>
      </c>
      <c r="FL101" s="271">
        <f>'(B.) Opyt'' non-urb lands'!L44</f>
        <v>6.7</v>
      </c>
    </row>
    <row r="102" spans="1:168">
      <c r="A102" s="178"/>
      <c r="B102" s="178">
        <v>21</v>
      </c>
      <c r="C102" s="188">
        <v>6</v>
      </c>
      <c r="D102" s="188" t="s">
        <v>597</v>
      </c>
      <c r="E102" s="229">
        <v>1807503</v>
      </c>
      <c r="F102" s="213">
        <v>1549527</v>
      </c>
      <c r="G102" s="217">
        <f t="shared" si="38"/>
        <v>257976</v>
      </c>
      <c r="H102" s="210">
        <v>2337155</v>
      </c>
      <c r="I102" s="210">
        <v>2337155</v>
      </c>
      <c r="K102" s="210">
        <v>1156</v>
      </c>
      <c r="L102" s="210">
        <v>3523</v>
      </c>
      <c r="M102" s="210">
        <v>73169</v>
      </c>
      <c r="N102" s="210">
        <v>247703</v>
      </c>
      <c r="O102" s="210">
        <v>266980</v>
      </c>
      <c r="P102" s="210">
        <v>379313</v>
      </c>
      <c r="Q102" s="210">
        <v>9972</v>
      </c>
      <c r="R102" s="210">
        <v>9423</v>
      </c>
      <c r="S102" s="210">
        <v>16624</v>
      </c>
      <c r="T102" s="210">
        <v>17276</v>
      </c>
      <c r="U102" s="210">
        <v>120328</v>
      </c>
      <c r="V102" s="210">
        <v>281385</v>
      </c>
      <c r="W102" s="210">
        <v>213688</v>
      </c>
      <c r="X102" s="210">
        <v>152711</v>
      </c>
      <c r="Y102" s="210">
        <v>109350</v>
      </c>
      <c r="Z102" s="210">
        <v>330153</v>
      </c>
      <c r="AA102" s="210">
        <v>104401</v>
      </c>
      <c r="AB102" s="210">
        <f t="shared" si="32"/>
        <v>2337155</v>
      </c>
      <c r="AD102" s="210">
        <v>16</v>
      </c>
      <c r="AE102" s="210">
        <v>52</v>
      </c>
      <c r="AF102" s="210">
        <v>0</v>
      </c>
      <c r="AG102" s="210">
        <v>106</v>
      </c>
      <c r="AH102" s="210">
        <v>142</v>
      </c>
      <c r="AI102" s="210">
        <v>981</v>
      </c>
      <c r="AJ102" s="210">
        <v>3607</v>
      </c>
      <c r="AK102" s="210">
        <v>9423</v>
      </c>
      <c r="AL102" s="210">
        <v>16624</v>
      </c>
      <c r="AM102" s="210">
        <v>17276</v>
      </c>
      <c r="AN102" s="210">
        <v>120328</v>
      </c>
      <c r="AO102" s="210">
        <v>281385</v>
      </c>
      <c r="AP102" s="210">
        <v>213688</v>
      </c>
      <c r="AQ102" s="210">
        <v>152711</v>
      </c>
      <c r="AR102" s="210">
        <v>104994</v>
      </c>
      <c r="AS102" s="210">
        <v>330153</v>
      </c>
      <c r="AT102" s="210">
        <v>104401</v>
      </c>
      <c r="AU102" s="210">
        <f t="shared" si="33"/>
        <v>1355887</v>
      </c>
      <c r="AW102" s="210">
        <v>0</v>
      </c>
      <c r="AX102" s="210">
        <v>0</v>
      </c>
      <c r="AY102" s="210">
        <v>0</v>
      </c>
      <c r="AZ102" s="210">
        <v>0</v>
      </c>
      <c r="BA102" s="210">
        <v>0</v>
      </c>
      <c r="BB102" s="210">
        <v>0</v>
      </c>
      <c r="BC102" s="210">
        <v>0</v>
      </c>
      <c r="BD102" s="210">
        <v>0</v>
      </c>
      <c r="BE102" s="210">
        <v>0</v>
      </c>
      <c r="BF102" s="210">
        <v>0</v>
      </c>
      <c r="BG102" s="210">
        <v>0</v>
      </c>
      <c r="BH102" s="210">
        <v>0</v>
      </c>
      <c r="BI102" s="210">
        <v>0</v>
      </c>
      <c r="BJ102" s="210">
        <v>0</v>
      </c>
      <c r="BK102" s="210">
        <v>0</v>
      </c>
      <c r="BL102" s="210">
        <v>0</v>
      </c>
      <c r="BM102" s="210">
        <v>0</v>
      </c>
      <c r="BN102" s="210">
        <f t="shared" si="34"/>
        <v>0</v>
      </c>
      <c r="BP102" s="210">
        <v>0</v>
      </c>
      <c r="BQ102" s="28">
        <v>13</v>
      </c>
      <c r="BR102" s="28">
        <v>0</v>
      </c>
      <c r="BS102" s="28">
        <v>0</v>
      </c>
      <c r="BT102" s="28">
        <v>0</v>
      </c>
      <c r="BU102" s="28">
        <v>0</v>
      </c>
      <c r="BV102" s="28">
        <v>0</v>
      </c>
      <c r="BW102" s="28">
        <v>0</v>
      </c>
      <c r="BX102" s="28">
        <v>0</v>
      </c>
      <c r="BY102" s="28">
        <v>0</v>
      </c>
      <c r="BZ102" s="28">
        <v>0</v>
      </c>
      <c r="CA102" s="28">
        <v>0</v>
      </c>
      <c r="CB102" s="28">
        <v>0</v>
      </c>
      <c r="CC102" s="28">
        <v>0</v>
      </c>
      <c r="CD102" s="28">
        <v>4356</v>
      </c>
      <c r="CE102" s="28">
        <v>0</v>
      </c>
      <c r="CF102" s="28">
        <v>0</v>
      </c>
      <c r="CG102" s="210">
        <f t="shared" si="35"/>
        <v>4369</v>
      </c>
      <c r="CI102" s="28">
        <v>0</v>
      </c>
      <c r="CJ102" s="28">
        <v>0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f t="shared" si="36"/>
        <v>0</v>
      </c>
      <c r="DB102" s="210">
        <v>1140</v>
      </c>
      <c r="DC102" s="210">
        <v>3458</v>
      </c>
      <c r="DD102" s="210">
        <v>73169</v>
      </c>
      <c r="DE102" s="210">
        <v>247597</v>
      </c>
      <c r="DF102" s="210">
        <v>266838</v>
      </c>
      <c r="DG102" s="210">
        <v>378332</v>
      </c>
      <c r="DH102" s="210">
        <v>6365</v>
      </c>
      <c r="DI102" s="210">
        <v>0</v>
      </c>
      <c r="DJ102" s="210">
        <v>0</v>
      </c>
      <c r="DK102" s="210">
        <v>0</v>
      </c>
      <c r="DL102" s="210">
        <v>0</v>
      </c>
      <c r="DM102" s="210">
        <v>0</v>
      </c>
      <c r="DN102" s="210">
        <v>0</v>
      </c>
      <c r="DO102" s="210">
        <v>0</v>
      </c>
      <c r="DP102" s="210">
        <v>0</v>
      </c>
      <c r="DQ102" s="210">
        <v>0</v>
      </c>
      <c r="DR102" s="210">
        <v>0</v>
      </c>
      <c r="DS102" s="210">
        <f t="shared" si="37"/>
        <v>976899</v>
      </c>
      <c r="DU102" s="210">
        <v>1140</v>
      </c>
      <c r="DV102" s="210">
        <v>3458</v>
      </c>
      <c r="DW102" s="210">
        <v>73169</v>
      </c>
      <c r="DX102" s="210">
        <v>247597</v>
      </c>
      <c r="DY102" s="210">
        <v>266838</v>
      </c>
      <c r="DZ102" s="210">
        <v>378332</v>
      </c>
      <c r="EA102" s="210">
        <v>6365</v>
      </c>
      <c r="EL102" s="210">
        <v>976899</v>
      </c>
      <c r="EN102" s="212">
        <f t="shared" si="39"/>
        <v>0</v>
      </c>
      <c r="EO102" s="212">
        <f t="shared" si="40"/>
        <v>0</v>
      </c>
      <c r="EP102" s="212">
        <f t="shared" si="41"/>
        <v>0</v>
      </c>
      <c r="EQ102" s="212">
        <f t="shared" si="42"/>
        <v>0</v>
      </c>
      <c r="ER102" s="212">
        <f t="shared" si="43"/>
        <v>0</v>
      </c>
      <c r="ES102" s="212">
        <f t="shared" si="44"/>
        <v>0</v>
      </c>
      <c r="ET102" s="212">
        <f t="shared" si="45"/>
        <v>0</v>
      </c>
      <c r="EU102" s="212">
        <f t="shared" si="46"/>
        <v>0</v>
      </c>
      <c r="EV102" s="212">
        <f t="shared" si="47"/>
        <v>0</v>
      </c>
      <c r="EW102" s="212">
        <f t="shared" si="48"/>
        <v>0</v>
      </c>
      <c r="EX102" s="212">
        <f t="shared" si="49"/>
        <v>0</v>
      </c>
      <c r="EY102" s="212">
        <f t="shared" si="50"/>
        <v>0</v>
      </c>
      <c r="EZ102" s="212">
        <f t="shared" si="51"/>
        <v>0</v>
      </c>
      <c r="FA102" s="212">
        <f t="shared" si="52"/>
        <v>0</v>
      </c>
      <c r="FB102" s="212">
        <f t="shared" si="53"/>
        <v>0</v>
      </c>
      <c r="FC102" s="212">
        <f t="shared" si="54"/>
        <v>0</v>
      </c>
      <c r="FD102" s="212">
        <f t="shared" si="55"/>
        <v>0</v>
      </c>
      <c r="FE102" s="363">
        <f t="shared" si="56"/>
        <v>0</v>
      </c>
      <c r="FF102" s="363"/>
      <c r="FG102" s="210">
        <v>446836</v>
      </c>
      <c r="FH102" s="210">
        <v>0</v>
      </c>
      <c r="FJ102" s="271">
        <f>'(B.) Opyt'' non-urb lands'!J45</f>
        <v>4.7</v>
      </c>
      <c r="FK102" s="271">
        <f>'(B.) Opyt'' non-urb lands'!K45</f>
        <v>2.8499505766062603</v>
      </c>
      <c r="FL102" s="271">
        <f>'(B.) Opyt'' non-urb lands'!L45</f>
        <v>5.85</v>
      </c>
    </row>
    <row r="103" spans="1:168">
      <c r="A103" s="178"/>
      <c r="B103" s="178">
        <v>49</v>
      </c>
      <c r="C103" s="188">
        <v>6</v>
      </c>
      <c r="D103" s="188" t="s">
        <v>953</v>
      </c>
      <c r="E103" s="229">
        <v>1227381</v>
      </c>
      <c r="F103" s="213">
        <v>1015872</v>
      </c>
      <c r="G103" s="217">
        <f t="shared" si="38"/>
        <v>211509</v>
      </c>
      <c r="H103" s="210">
        <v>1582535</v>
      </c>
      <c r="I103" s="210">
        <v>1582843</v>
      </c>
      <c r="K103" s="210">
        <v>5030</v>
      </c>
      <c r="L103" s="210">
        <v>32053</v>
      </c>
      <c r="M103" s="210">
        <v>69085</v>
      </c>
      <c r="N103" s="210">
        <v>91477</v>
      </c>
      <c r="O103" s="210">
        <v>82067</v>
      </c>
      <c r="P103" s="210">
        <v>79348</v>
      </c>
      <c r="Q103" s="210">
        <v>40299</v>
      </c>
      <c r="R103" s="210">
        <v>3219</v>
      </c>
      <c r="S103" s="210">
        <v>4657</v>
      </c>
      <c r="T103" s="210">
        <v>5819</v>
      </c>
      <c r="U103" s="210">
        <v>63424</v>
      </c>
      <c r="V103" s="210">
        <v>198318</v>
      </c>
      <c r="W103" s="210">
        <v>109465</v>
      </c>
      <c r="X103" s="210">
        <v>152639</v>
      </c>
      <c r="Y103" s="210">
        <v>66239</v>
      </c>
      <c r="Z103" s="210">
        <v>364541</v>
      </c>
      <c r="AA103" s="210">
        <v>214855</v>
      </c>
      <c r="AB103" s="210">
        <f t="shared" si="32"/>
        <v>1582535</v>
      </c>
      <c r="AD103" s="210">
        <v>11</v>
      </c>
      <c r="AE103" s="210">
        <v>34</v>
      </c>
      <c r="AF103" s="210">
        <v>22</v>
      </c>
      <c r="AG103" s="210">
        <v>38</v>
      </c>
      <c r="AH103" s="210">
        <v>185</v>
      </c>
      <c r="AI103" s="210">
        <v>684</v>
      </c>
      <c r="AJ103" s="210">
        <v>945</v>
      </c>
      <c r="AK103" s="210">
        <v>1981</v>
      </c>
      <c r="AL103" s="210">
        <v>2581</v>
      </c>
      <c r="AM103" s="210">
        <v>4047</v>
      </c>
      <c r="AN103" s="210">
        <v>51341</v>
      </c>
      <c r="AO103" s="210">
        <v>177649</v>
      </c>
      <c r="AP103" s="210">
        <v>104385</v>
      </c>
      <c r="AQ103" s="210">
        <v>138923</v>
      </c>
      <c r="AR103" s="210">
        <v>66239</v>
      </c>
      <c r="AS103" s="210">
        <v>341682</v>
      </c>
      <c r="AT103" s="210">
        <v>214855</v>
      </c>
      <c r="AU103" s="210">
        <f t="shared" si="33"/>
        <v>1105602</v>
      </c>
      <c r="AW103" s="210">
        <v>5</v>
      </c>
      <c r="AX103" s="210">
        <v>0</v>
      </c>
      <c r="AY103" s="210">
        <v>44</v>
      </c>
      <c r="AZ103" s="210">
        <v>38</v>
      </c>
      <c r="BA103" s="210">
        <v>0</v>
      </c>
      <c r="BB103" s="210">
        <v>144</v>
      </c>
      <c r="BC103" s="210">
        <v>376</v>
      </c>
      <c r="BD103" s="210">
        <v>226</v>
      </c>
      <c r="BE103" s="210">
        <v>0</v>
      </c>
      <c r="BF103" s="210">
        <v>0</v>
      </c>
      <c r="BG103" s="210">
        <v>0</v>
      </c>
      <c r="BH103" s="210">
        <v>0</v>
      </c>
      <c r="BI103" s="210">
        <v>0</v>
      </c>
      <c r="BJ103" s="210">
        <v>0</v>
      </c>
      <c r="BK103" s="210">
        <v>0</v>
      </c>
      <c r="BL103" s="210">
        <v>0</v>
      </c>
      <c r="BM103" s="210">
        <v>0</v>
      </c>
      <c r="BN103" s="210">
        <f t="shared" si="34"/>
        <v>833</v>
      </c>
      <c r="BP103" s="210">
        <v>5</v>
      </c>
      <c r="BQ103" s="28">
        <v>91</v>
      </c>
      <c r="BR103" s="28">
        <v>76</v>
      </c>
      <c r="BS103" s="28">
        <v>103</v>
      </c>
      <c r="BT103" s="28">
        <v>168</v>
      </c>
      <c r="BU103" s="28">
        <v>51</v>
      </c>
      <c r="BV103" s="28">
        <v>121</v>
      </c>
      <c r="BW103" s="28">
        <v>203</v>
      </c>
      <c r="BX103" s="28">
        <v>0</v>
      </c>
      <c r="BY103" s="28">
        <v>0</v>
      </c>
      <c r="BZ103" s="28">
        <v>2507</v>
      </c>
      <c r="CA103" s="28">
        <v>13484</v>
      </c>
      <c r="CB103" s="28">
        <v>5080</v>
      </c>
      <c r="CC103" s="28">
        <v>6166</v>
      </c>
      <c r="CD103" s="28">
        <v>0</v>
      </c>
      <c r="CE103" s="28">
        <v>22859</v>
      </c>
      <c r="CF103" s="28">
        <v>0</v>
      </c>
      <c r="CG103" s="210">
        <f t="shared" si="35"/>
        <v>50914</v>
      </c>
      <c r="CI103" s="28">
        <v>26</v>
      </c>
      <c r="CJ103" s="28">
        <v>105</v>
      </c>
      <c r="CK103" s="28">
        <v>170</v>
      </c>
      <c r="CL103" s="28">
        <v>177</v>
      </c>
      <c r="CM103" s="28">
        <v>272</v>
      </c>
      <c r="CN103" s="28">
        <v>709</v>
      </c>
      <c r="CO103" s="28">
        <v>688</v>
      </c>
      <c r="CP103" s="28">
        <v>809</v>
      </c>
      <c r="CQ103" s="28">
        <v>2076</v>
      </c>
      <c r="CR103" s="28">
        <v>1772</v>
      </c>
      <c r="CS103" s="28">
        <v>9576</v>
      </c>
      <c r="CT103" s="28">
        <v>7185</v>
      </c>
      <c r="CU103" s="28">
        <v>0</v>
      </c>
      <c r="CV103" s="28">
        <v>7550</v>
      </c>
      <c r="CW103" s="28">
        <v>0</v>
      </c>
      <c r="CX103" s="28">
        <v>0</v>
      </c>
      <c r="CY103" s="28">
        <v>0</v>
      </c>
      <c r="CZ103" s="28">
        <f t="shared" si="36"/>
        <v>31115</v>
      </c>
      <c r="DB103" s="210">
        <v>4983</v>
      </c>
      <c r="DC103" s="210">
        <v>31823</v>
      </c>
      <c r="DD103" s="210">
        <v>68773</v>
      </c>
      <c r="DE103" s="210">
        <v>91121</v>
      </c>
      <c r="DF103" s="210">
        <v>81442</v>
      </c>
      <c r="DG103" s="210">
        <v>77760</v>
      </c>
      <c r="DH103" s="210">
        <v>38169</v>
      </c>
      <c r="DI103" s="210">
        <v>0</v>
      </c>
      <c r="DJ103" s="210">
        <v>0</v>
      </c>
      <c r="DK103" s="210">
        <v>0</v>
      </c>
      <c r="DL103" s="210">
        <v>0</v>
      </c>
      <c r="DM103" s="210">
        <v>0</v>
      </c>
      <c r="DN103" s="210">
        <v>0</v>
      </c>
      <c r="DO103" s="210">
        <v>0</v>
      </c>
      <c r="DP103" s="210">
        <v>0</v>
      </c>
      <c r="DQ103" s="210">
        <v>0</v>
      </c>
      <c r="DR103" s="210">
        <v>0</v>
      </c>
      <c r="DS103" s="210">
        <f t="shared" si="37"/>
        <v>394071</v>
      </c>
      <c r="DU103" s="210">
        <v>4994</v>
      </c>
      <c r="DV103" s="210">
        <v>31885</v>
      </c>
      <c r="DW103" s="210">
        <v>68844</v>
      </c>
      <c r="DX103" s="210">
        <v>91154</v>
      </c>
      <c r="DY103" s="210">
        <v>81442</v>
      </c>
      <c r="DZ103" s="210">
        <v>77891</v>
      </c>
      <c r="EA103" s="210">
        <v>38169</v>
      </c>
      <c r="EL103" s="210">
        <v>394379</v>
      </c>
      <c r="EN103" s="212">
        <f t="shared" si="39"/>
        <v>11</v>
      </c>
      <c r="EO103" s="212">
        <f t="shared" si="40"/>
        <v>62</v>
      </c>
      <c r="EP103" s="212">
        <f t="shared" si="41"/>
        <v>71</v>
      </c>
      <c r="EQ103" s="212">
        <f t="shared" si="42"/>
        <v>33</v>
      </c>
      <c r="ER103" s="212">
        <f t="shared" si="43"/>
        <v>0</v>
      </c>
      <c r="ES103" s="212">
        <f t="shared" si="44"/>
        <v>131</v>
      </c>
      <c r="ET103" s="212">
        <f t="shared" si="45"/>
        <v>0</v>
      </c>
      <c r="EU103" s="212">
        <f t="shared" si="46"/>
        <v>0</v>
      </c>
      <c r="EV103" s="212">
        <f t="shared" si="47"/>
        <v>0</v>
      </c>
      <c r="EW103" s="212">
        <f t="shared" si="48"/>
        <v>0</v>
      </c>
      <c r="EX103" s="212">
        <f t="shared" si="49"/>
        <v>0</v>
      </c>
      <c r="EY103" s="212">
        <f t="shared" si="50"/>
        <v>0</v>
      </c>
      <c r="EZ103" s="212">
        <f t="shared" si="51"/>
        <v>0</v>
      </c>
      <c r="FA103" s="212">
        <f t="shared" si="52"/>
        <v>0</v>
      </c>
      <c r="FB103" s="212">
        <f t="shared" si="53"/>
        <v>0</v>
      </c>
      <c r="FC103" s="212">
        <f t="shared" si="54"/>
        <v>0</v>
      </c>
      <c r="FD103" s="212">
        <f t="shared" si="55"/>
        <v>0</v>
      </c>
      <c r="FE103" s="363">
        <f t="shared" si="56"/>
        <v>308</v>
      </c>
      <c r="FF103" s="363"/>
      <c r="FG103" s="210">
        <v>1949</v>
      </c>
      <c r="FH103" s="210">
        <v>31546</v>
      </c>
      <c r="FJ103" s="271">
        <f>'(B.) Opyt'' non-urb lands'!J46</f>
        <v>3</v>
      </c>
      <c r="FK103" s="271">
        <f>'(B.) Opyt'' non-urb lands'!K46</f>
        <v>2.0399223372781066</v>
      </c>
      <c r="FL103" s="271">
        <f>'(B.) Opyt'' non-urb lands'!L46</f>
        <v>4.45</v>
      </c>
    </row>
    <row r="104" spans="1:168">
      <c r="A104" s="178"/>
      <c r="B104" s="178">
        <v>4</v>
      </c>
      <c r="C104" s="188">
        <v>7</v>
      </c>
      <c r="D104" s="188" t="s">
        <v>954</v>
      </c>
      <c r="E104" s="229">
        <v>1523794</v>
      </c>
      <c r="F104" s="213">
        <v>1096872</v>
      </c>
      <c r="G104" s="217">
        <f t="shared" si="38"/>
        <v>426922</v>
      </c>
      <c r="H104" s="210">
        <v>1517494</v>
      </c>
      <c r="I104" s="210">
        <v>1530960</v>
      </c>
      <c r="K104" s="210">
        <v>13188</v>
      </c>
      <c r="L104" s="210">
        <v>34778</v>
      </c>
      <c r="M104" s="210">
        <v>33297</v>
      </c>
      <c r="N104" s="210">
        <v>33932</v>
      </c>
      <c r="O104" s="210">
        <v>26561</v>
      </c>
      <c r="P104" s="210">
        <v>93210</v>
      </c>
      <c r="Q104" s="210">
        <v>117388</v>
      </c>
      <c r="R104" s="210">
        <v>88993</v>
      </c>
      <c r="S104" s="210">
        <v>70153</v>
      </c>
      <c r="T104" s="210">
        <v>56192</v>
      </c>
      <c r="U104" s="210">
        <v>202351</v>
      </c>
      <c r="V104" s="210">
        <v>205323</v>
      </c>
      <c r="W104" s="210">
        <v>117199</v>
      </c>
      <c r="X104" s="210">
        <v>81108</v>
      </c>
      <c r="Y104" s="210">
        <v>35488</v>
      </c>
      <c r="Z104" s="210">
        <v>145273</v>
      </c>
      <c r="AA104" s="210">
        <v>163060</v>
      </c>
      <c r="AB104" s="210">
        <f t="shared" si="32"/>
        <v>1517494</v>
      </c>
      <c r="AD104" s="210">
        <v>3022</v>
      </c>
      <c r="AE104" s="210">
        <v>10291</v>
      </c>
      <c r="AF104" s="210">
        <v>12048</v>
      </c>
      <c r="AG104" s="210">
        <v>13183</v>
      </c>
      <c r="AH104" s="210">
        <v>11352</v>
      </c>
      <c r="AI104" s="210">
        <v>48359</v>
      </c>
      <c r="AJ104" s="210">
        <v>80789</v>
      </c>
      <c r="AK104" s="210">
        <v>74965</v>
      </c>
      <c r="AL104" s="210">
        <v>63706</v>
      </c>
      <c r="AM104" s="210">
        <v>51366</v>
      </c>
      <c r="AN104" s="210">
        <v>189935</v>
      </c>
      <c r="AO104" s="210">
        <v>197788</v>
      </c>
      <c r="AP104" s="210">
        <v>110731</v>
      </c>
      <c r="AQ104" s="210">
        <v>73414</v>
      </c>
      <c r="AR104" s="210">
        <v>35488</v>
      </c>
      <c r="AS104" s="210">
        <v>140062</v>
      </c>
      <c r="AT104" s="210">
        <v>128046</v>
      </c>
      <c r="AU104" s="210">
        <f t="shared" si="33"/>
        <v>1244545</v>
      </c>
      <c r="AW104" s="210">
        <v>88</v>
      </c>
      <c r="AX104" s="210">
        <v>345</v>
      </c>
      <c r="AY104" s="210">
        <v>473</v>
      </c>
      <c r="AZ104" s="210">
        <v>724</v>
      </c>
      <c r="BA104" s="210">
        <v>419</v>
      </c>
      <c r="BB104" s="210">
        <v>1418</v>
      </c>
      <c r="BC104" s="210">
        <v>964</v>
      </c>
      <c r="BD104" s="210">
        <v>300</v>
      </c>
      <c r="BE104" s="210">
        <v>399</v>
      </c>
      <c r="BF104" s="210">
        <v>0</v>
      </c>
      <c r="BG104" s="210">
        <v>0</v>
      </c>
      <c r="BH104" s="210">
        <v>0</v>
      </c>
      <c r="BI104" s="210">
        <v>0</v>
      </c>
      <c r="BJ104" s="210">
        <v>0</v>
      </c>
      <c r="BK104" s="210">
        <v>0</v>
      </c>
      <c r="BL104" s="210">
        <v>0</v>
      </c>
      <c r="BM104" s="210">
        <v>0</v>
      </c>
      <c r="BN104" s="210">
        <f t="shared" si="34"/>
        <v>5130</v>
      </c>
      <c r="BP104" s="210">
        <v>4</v>
      </c>
      <c r="BQ104" s="28">
        <v>35</v>
      </c>
      <c r="BR104" s="28">
        <v>50</v>
      </c>
      <c r="BS104" s="28">
        <v>0</v>
      </c>
      <c r="BT104" s="28">
        <v>0</v>
      </c>
      <c r="BU104" s="28">
        <v>261</v>
      </c>
      <c r="BV104" s="28">
        <v>827</v>
      </c>
      <c r="BW104" s="28">
        <v>736</v>
      </c>
      <c r="BX104" s="28">
        <v>367</v>
      </c>
      <c r="BY104" s="28">
        <v>0</v>
      </c>
      <c r="BZ104" s="28">
        <v>0</v>
      </c>
      <c r="CA104" s="28">
        <v>1110</v>
      </c>
      <c r="CB104" s="28">
        <v>2272</v>
      </c>
      <c r="CC104" s="28">
        <v>7694</v>
      </c>
      <c r="CD104" s="28">
        <v>0</v>
      </c>
      <c r="CE104" s="28">
        <v>5211</v>
      </c>
      <c r="CF104" s="28">
        <v>35014</v>
      </c>
      <c r="CG104" s="210">
        <f t="shared" si="35"/>
        <v>53581</v>
      </c>
      <c r="CI104" s="28">
        <v>1877</v>
      </c>
      <c r="CJ104" s="28">
        <v>5070</v>
      </c>
      <c r="CK104" s="28">
        <v>4572</v>
      </c>
      <c r="CL104" s="28">
        <v>5028</v>
      </c>
      <c r="CM104" s="28">
        <v>2936</v>
      </c>
      <c r="CN104" s="28">
        <v>7931</v>
      </c>
      <c r="CO104" s="28">
        <v>5993</v>
      </c>
      <c r="CP104" s="28">
        <v>3015</v>
      </c>
      <c r="CQ104" s="28">
        <v>2042</v>
      </c>
      <c r="CR104" s="28">
        <v>1686</v>
      </c>
      <c r="CS104" s="28">
        <v>3141</v>
      </c>
      <c r="CT104" s="28">
        <v>0</v>
      </c>
      <c r="CU104" s="28">
        <v>0</v>
      </c>
      <c r="CV104" s="28">
        <v>0</v>
      </c>
      <c r="CW104" s="28">
        <v>0</v>
      </c>
      <c r="CX104" s="28">
        <v>0</v>
      </c>
      <c r="CY104" s="28">
        <v>0</v>
      </c>
      <c r="CZ104" s="28">
        <f t="shared" si="36"/>
        <v>43291</v>
      </c>
      <c r="DB104" s="210">
        <v>8197</v>
      </c>
      <c r="DC104" s="210">
        <v>19037</v>
      </c>
      <c r="DD104" s="210">
        <v>16154</v>
      </c>
      <c r="DE104" s="210">
        <v>14997</v>
      </c>
      <c r="DF104" s="210">
        <v>11854</v>
      </c>
      <c r="DG104" s="210">
        <v>35241</v>
      </c>
      <c r="DH104" s="210">
        <v>28815</v>
      </c>
      <c r="DI104" s="210">
        <v>9977</v>
      </c>
      <c r="DJ104" s="210">
        <v>3639</v>
      </c>
      <c r="DK104" s="210">
        <v>3140</v>
      </c>
      <c r="DL104" s="210">
        <v>9275</v>
      </c>
      <c r="DM104" s="210">
        <v>6425</v>
      </c>
      <c r="DN104" s="210">
        <v>4196</v>
      </c>
      <c r="DO104" s="210">
        <v>0</v>
      </c>
      <c r="DP104" s="210">
        <v>0</v>
      </c>
      <c r="DQ104" s="210">
        <v>0</v>
      </c>
      <c r="DR104" s="210">
        <v>0</v>
      </c>
      <c r="DS104" s="210">
        <f t="shared" si="37"/>
        <v>170947</v>
      </c>
      <c r="DU104" s="210">
        <v>8244</v>
      </c>
      <c r="DV104" s="210">
        <v>19139</v>
      </c>
      <c r="DW104" s="210">
        <v>16332</v>
      </c>
      <c r="DX104" s="210">
        <v>15395</v>
      </c>
      <c r="DY104" s="210">
        <v>12113</v>
      </c>
      <c r="DZ104" s="210">
        <v>36994</v>
      </c>
      <c r="EA104" s="210">
        <v>33452</v>
      </c>
      <c r="EB104" s="210">
        <v>12591</v>
      </c>
      <c r="EC104" s="210">
        <v>4752</v>
      </c>
      <c r="ED104" s="210">
        <v>4392</v>
      </c>
      <c r="EE104" s="210">
        <v>10388</v>
      </c>
      <c r="EF104" s="210">
        <v>6425</v>
      </c>
      <c r="EG104" s="210">
        <v>4196</v>
      </c>
      <c r="EL104" s="210">
        <v>184413</v>
      </c>
      <c r="EN104" s="212">
        <f t="shared" si="39"/>
        <v>47</v>
      </c>
      <c r="EO104" s="212">
        <f t="shared" si="40"/>
        <v>102</v>
      </c>
      <c r="EP104" s="212">
        <f t="shared" si="41"/>
        <v>178</v>
      </c>
      <c r="EQ104" s="212">
        <f t="shared" si="42"/>
        <v>398</v>
      </c>
      <c r="ER104" s="212">
        <f t="shared" si="43"/>
        <v>259</v>
      </c>
      <c r="ES104" s="212">
        <f t="shared" si="44"/>
        <v>1753</v>
      </c>
      <c r="ET104" s="212">
        <f t="shared" si="45"/>
        <v>4637</v>
      </c>
      <c r="EU104" s="212">
        <f t="shared" si="46"/>
        <v>2614</v>
      </c>
      <c r="EV104" s="212">
        <f t="shared" si="47"/>
        <v>1113</v>
      </c>
      <c r="EW104" s="212">
        <f t="shared" si="48"/>
        <v>1252</v>
      </c>
      <c r="EX104" s="212">
        <f t="shared" si="49"/>
        <v>1113</v>
      </c>
      <c r="EY104" s="212">
        <f t="shared" si="50"/>
        <v>0</v>
      </c>
      <c r="EZ104" s="212">
        <f t="shared" si="51"/>
        <v>0</v>
      </c>
      <c r="FA104" s="212">
        <f t="shared" si="52"/>
        <v>0</v>
      </c>
      <c r="FB104" s="212">
        <f t="shared" si="53"/>
        <v>0</v>
      </c>
      <c r="FC104" s="212">
        <f t="shared" si="54"/>
        <v>0</v>
      </c>
      <c r="FD104" s="212">
        <f t="shared" si="55"/>
        <v>0</v>
      </c>
      <c r="FE104" s="363">
        <f t="shared" si="56"/>
        <v>13466</v>
      </c>
      <c r="FF104" s="363"/>
      <c r="FG104" s="210">
        <v>1477</v>
      </c>
      <c r="FH104" s="210">
        <v>330</v>
      </c>
      <c r="FJ104" s="271">
        <f>'(B.) Opyt'' non-urb lands'!J47</f>
        <v>3.9</v>
      </c>
      <c r="FK104" s="271">
        <f>'(B.) Opyt'' non-urb lands'!K47</f>
        <v>3.9600219605929361</v>
      </c>
      <c r="FL104" s="271">
        <f>'(B.) Opyt'' non-urb lands'!L47</f>
        <v>4.6500000000000004</v>
      </c>
    </row>
    <row r="105" spans="1:168">
      <c r="A105" s="178"/>
      <c r="B105" s="178">
        <v>5</v>
      </c>
      <c r="C105" s="188">
        <v>7</v>
      </c>
      <c r="D105" s="188" t="s">
        <v>955</v>
      </c>
      <c r="E105" s="229">
        <v>2134517</v>
      </c>
      <c r="F105" s="213">
        <v>1300480</v>
      </c>
      <c r="G105" s="217">
        <f t="shared" si="38"/>
        <v>834037</v>
      </c>
      <c r="H105" s="210">
        <v>1880426</v>
      </c>
      <c r="I105" s="210">
        <v>2061514</v>
      </c>
      <c r="K105" s="210">
        <v>14167</v>
      </c>
      <c r="L105" s="210">
        <v>28108</v>
      </c>
      <c r="M105" s="210">
        <v>25571</v>
      </c>
      <c r="N105" s="210">
        <v>25575</v>
      </c>
      <c r="O105" s="210">
        <v>22280</v>
      </c>
      <c r="P105" s="210">
        <v>77128</v>
      </c>
      <c r="Q105" s="210">
        <v>106187</v>
      </c>
      <c r="R105" s="210">
        <v>65730</v>
      </c>
      <c r="S105" s="210">
        <v>53187</v>
      </c>
      <c r="T105" s="210">
        <v>58040</v>
      </c>
      <c r="U105" s="210">
        <v>222519</v>
      </c>
      <c r="V105" s="210">
        <v>238656</v>
      </c>
      <c r="W105" s="210">
        <v>177235</v>
      </c>
      <c r="X105" s="210">
        <v>123152</v>
      </c>
      <c r="Y105" s="210">
        <v>121989</v>
      </c>
      <c r="Z105" s="210">
        <v>139593</v>
      </c>
      <c r="AA105" s="210">
        <v>381309</v>
      </c>
      <c r="AB105" s="210">
        <f t="shared" si="32"/>
        <v>1880426</v>
      </c>
      <c r="AD105" s="210">
        <v>1115</v>
      </c>
      <c r="AE105" s="210">
        <v>3040</v>
      </c>
      <c r="AF105" s="210">
        <v>3386</v>
      </c>
      <c r="AG105" s="210">
        <v>3988</v>
      </c>
      <c r="AH105" s="210">
        <v>3208</v>
      </c>
      <c r="AI105" s="210">
        <v>20289</v>
      </c>
      <c r="AJ105" s="210">
        <v>43036</v>
      </c>
      <c r="AK105" s="210">
        <v>40738</v>
      </c>
      <c r="AL105" s="210">
        <v>34424</v>
      </c>
      <c r="AM105" s="210">
        <v>42055</v>
      </c>
      <c r="AN105" s="210">
        <v>169352</v>
      </c>
      <c r="AO105" s="210">
        <v>210939</v>
      </c>
      <c r="AP105" s="210">
        <v>143105</v>
      </c>
      <c r="AQ105" s="210">
        <v>104553</v>
      </c>
      <c r="AR105" s="210">
        <v>99713</v>
      </c>
      <c r="AS105" s="210">
        <v>117820</v>
      </c>
      <c r="AT105" s="210">
        <v>253955</v>
      </c>
      <c r="AU105" s="210">
        <f t="shared" si="33"/>
        <v>1294716</v>
      </c>
      <c r="AW105" s="210">
        <v>10</v>
      </c>
      <c r="AX105" s="210">
        <v>11</v>
      </c>
      <c r="AY105" s="210">
        <v>0</v>
      </c>
      <c r="AZ105" s="210">
        <v>40</v>
      </c>
      <c r="BA105" s="210">
        <v>184</v>
      </c>
      <c r="BB105" s="210">
        <v>0</v>
      </c>
      <c r="BC105" s="210">
        <v>418</v>
      </c>
      <c r="BD105" s="210">
        <v>476</v>
      </c>
      <c r="BE105" s="210">
        <v>0</v>
      </c>
      <c r="BF105" s="210">
        <v>0</v>
      </c>
      <c r="BG105" s="210">
        <v>0</v>
      </c>
      <c r="BH105" s="210">
        <v>0</v>
      </c>
      <c r="BI105" s="210">
        <v>0</v>
      </c>
      <c r="BJ105" s="210">
        <v>0</v>
      </c>
      <c r="BK105" s="210">
        <v>0</v>
      </c>
      <c r="BL105" s="210">
        <v>0</v>
      </c>
      <c r="BM105" s="210">
        <v>0</v>
      </c>
      <c r="BN105" s="210">
        <f t="shared" si="34"/>
        <v>1139</v>
      </c>
      <c r="BP105" s="210">
        <v>161</v>
      </c>
      <c r="BQ105" s="28">
        <v>322</v>
      </c>
      <c r="BR105" s="28">
        <v>256</v>
      </c>
      <c r="BS105" s="28">
        <v>454</v>
      </c>
      <c r="BT105" s="28">
        <v>649</v>
      </c>
      <c r="BU105" s="28">
        <v>2531</v>
      </c>
      <c r="BV105" s="28">
        <v>4825</v>
      </c>
      <c r="BW105" s="28">
        <v>2556</v>
      </c>
      <c r="BX105" s="28">
        <v>2501</v>
      </c>
      <c r="BY105" s="28">
        <v>3461</v>
      </c>
      <c r="BZ105" s="28">
        <v>20184</v>
      </c>
      <c r="CA105" s="28">
        <v>17702</v>
      </c>
      <c r="CB105" s="28">
        <v>25312</v>
      </c>
      <c r="CC105" s="28">
        <v>18599</v>
      </c>
      <c r="CD105" s="28">
        <v>17424</v>
      </c>
      <c r="CE105" s="28">
        <v>21773</v>
      </c>
      <c r="CF105" s="28">
        <v>127354</v>
      </c>
      <c r="CG105" s="210">
        <f t="shared" si="35"/>
        <v>266064</v>
      </c>
      <c r="CI105" s="28">
        <v>4685</v>
      </c>
      <c r="CJ105" s="28">
        <v>7364</v>
      </c>
      <c r="CK105" s="28">
        <v>7853</v>
      </c>
      <c r="CL105" s="28">
        <v>8828</v>
      </c>
      <c r="CM105" s="28">
        <v>8247</v>
      </c>
      <c r="CN105" s="28">
        <v>24399</v>
      </c>
      <c r="CO105" s="28">
        <v>25020</v>
      </c>
      <c r="CP105" s="28">
        <v>11278</v>
      </c>
      <c r="CQ105" s="28">
        <v>7148</v>
      </c>
      <c r="CR105" s="28">
        <v>7310</v>
      </c>
      <c r="CS105" s="28">
        <v>14205</v>
      </c>
      <c r="CT105" s="28">
        <v>4329</v>
      </c>
      <c r="CU105" s="28">
        <v>4620</v>
      </c>
      <c r="CV105" s="28">
        <v>0</v>
      </c>
      <c r="CW105" s="28">
        <v>4852</v>
      </c>
      <c r="CX105" s="28">
        <v>0</v>
      </c>
      <c r="CY105" s="28">
        <v>0</v>
      </c>
      <c r="CZ105" s="28">
        <f t="shared" si="36"/>
        <v>140138</v>
      </c>
      <c r="DB105" s="210">
        <v>8196</v>
      </c>
      <c r="DC105" s="210">
        <v>17371</v>
      </c>
      <c r="DD105" s="210">
        <v>14076</v>
      </c>
      <c r="DE105" s="210">
        <v>12265</v>
      </c>
      <c r="DF105" s="210">
        <v>9992</v>
      </c>
      <c r="DG105" s="210">
        <v>29909</v>
      </c>
      <c r="DH105" s="210">
        <v>32888</v>
      </c>
      <c r="DI105" s="210">
        <v>10682</v>
      </c>
      <c r="DJ105" s="210">
        <v>9114</v>
      </c>
      <c r="DK105" s="210">
        <v>5214</v>
      </c>
      <c r="DL105" s="210">
        <v>18778</v>
      </c>
      <c r="DM105" s="210">
        <v>5686</v>
      </c>
      <c r="DN105" s="210">
        <v>4198</v>
      </c>
      <c r="DO105" s="210">
        <v>0</v>
      </c>
      <c r="DP105" s="210">
        <v>0</v>
      </c>
      <c r="DQ105" s="210">
        <v>0</v>
      </c>
      <c r="DR105" s="210">
        <v>0</v>
      </c>
      <c r="DS105" s="210">
        <f t="shared" si="37"/>
        <v>178369</v>
      </c>
      <c r="DU105" s="210">
        <v>9292</v>
      </c>
      <c r="DV105" s="210">
        <v>22529</v>
      </c>
      <c r="DW105" s="210">
        <v>21854</v>
      </c>
      <c r="DX105" s="210">
        <v>21623</v>
      </c>
      <c r="DY105" s="210">
        <v>20050</v>
      </c>
      <c r="DZ105" s="210">
        <v>67289</v>
      </c>
      <c r="EA105" s="210">
        <v>72921</v>
      </c>
      <c r="EB105" s="210">
        <v>30378</v>
      </c>
      <c r="EC105" s="210">
        <v>21076</v>
      </c>
      <c r="ED105" s="210">
        <v>14074</v>
      </c>
      <c r="EE105" s="210">
        <v>34624</v>
      </c>
      <c r="EF105" s="210">
        <v>16739</v>
      </c>
      <c r="EG105" s="210">
        <v>7008</v>
      </c>
      <c r="EL105" s="210">
        <v>359457</v>
      </c>
      <c r="EN105" s="212">
        <f t="shared" si="39"/>
        <v>1096</v>
      </c>
      <c r="EO105" s="212">
        <f t="shared" si="40"/>
        <v>5158</v>
      </c>
      <c r="EP105" s="212">
        <f t="shared" si="41"/>
        <v>7778</v>
      </c>
      <c r="EQ105" s="212">
        <f t="shared" si="42"/>
        <v>9358</v>
      </c>
      <c r="ER105" s="212">
        <f t="shared" si="43"/>
        <v>10058</v>
      </c>
      <c r="ES105" s="212">
        <f t="shared" si="44"/>
        <v>37380</v>
      </c>
      <c r="ET105" s="212">
        <f t="shared" si="45"/>
        <v>40033</v>
      </c>
      <c r="EU105" s="212">
        <f t="shared" si="46"/>
        <v>19696</v>
      </c>
      <c r="EV105" s="212">
        <f t="shared" si="47"/>
        <v>11962</v>
      </c>
      <c r="EW105" s="212">
        <f t="shared" si="48"/>
        <v>8860</v>
      </c>
      <c r="EX105" s="212">
        <f t="shared" si="49"/>
        <v>15846</v>
      </c>
      <c r="EY105" s="212">
        <f t="shared" si="50"/>
        <v>11053</v>
      </c>
      <c r="EZ105" s="212">
        <f t="shared" si="51"/>
        <v>2810</v>
      </c>
      <c r="FA105" s="212">
        <f t="shared" si="52"/>
        <v>0</v>
      </c>
      <c r="FB105" s="212">
        <f t="shared" si="53"/>
        <v>0</v>
      </c>
      <c r="FC105" s="212">
        <f t="shared" si="54"/>
        <v>0</v>
      </c>
      <c r="FD105" s="212">
        <f t="shared" si="55"/>
        <v>0</v>
      </c>
      <c r="FE105" s="363">
        <f t="shared" si="56"/>
        <v>181088</v>
      </c>
      <c r="FF105" s="363"/>
      <c r="FG105" s="210">
        <v>62792</v>
      </c>
      <c r="FH105" s="210">
        <v>0</v>
      </c>
      <c r="FJ105" s="271">
        <f>'(B.) Opyt'' non-urb lands'!J48</f>
        <v>3.4</v>
      </c>
      <c r="FK105" s="271">
        <f>'(B.) Opyt'' non-urb lands'!K48</f>
        <v>3.3600682778801341</v>
      </c>
      <c r="FL105" s="271">
        <f>'(B.) Opyt'' non-urb lands'!L48</f>
        <v>4</v>
      </c>
    </row>
    <row r="106" spans="1:168">
      <c r="A106" s="178"/>
      <c r="B106" s="178">
        <v>11</v>
      </c>
      <c r="C106" s="188">
        <v>7</v>
      </c>
      <c r="D106" s="188" t="s">
        <v>844</v>
      </c>
      <c r="E106" s="229">
        <v>1203444</v>
      </c>
      <c r="F106" s="213">
        <v>785503</v>
      </c>
      <c r="G106" s="217">
        <f t="shared" si="38"/>
        <v>417941</v>
      </c>
      <c r="H106" s="210">
        <v>1069135</v>
      </c>
      <c r="I106" s="210">
        <v>1197982</v>
      </c>
      <c r="K106" s="210">
        <v>76893</v>
      </c>
      <c r="L106" s="210">
        <v>48889</v>
      </c>
      <c r="M106" s="210">
        <v>23129</v>
      </c>
      <c r="N106" s="210">
        <v>14859</v>
      </c>
      <c r="O106" s="210">
        <v>11617</v>
      </c>
      <c r="P106" s="210">
        <v>39081</v>
      </c>
      <c r="Q106" s="210">
        <v>56682</v>
      </c>
      <c r="R106" s="210">
        <v>57295</v>
      </c>
      <c r="S106" s="210">
        <v>53984</v>
      </c>
      <c r="T106" s="210">
        <v>46303</v>
      </c>
      <c r="U106" s="210">
        <v>170498</v>
      </c>
      <c r="V106" s="210">
        <v>150240</v>
      </c>
      <c r="W106" s="210">
        <v>64514</v>
      </c>
      <c r="X106" s="210">
        <v>52243</v>
      </c>
      <c r="Y106" s="210">
        <v>54891</v>
      </c>
      <c r="Z106" s="210">
        <v>105475</v>
      </c>
      <c r="AA106" s="210">
        <v>42542</v>
      </c>
      <c r="AB106" s="210">
        <f t="shared" si="32"/>
        <v>1069135</v>
      </c>
      <c r="AD106" s="210">
        <v>5496</v>
      </c>
      <c r="AE106" s="210">
        <v>6016</v>
      </c>
      <c r="AF106" s="210">
        <v>4565</v>
      </c>
      <c r="AG106" s="210">
        <v>3866</v>
      </c>
      <c r="AH106" s="210">
        <v>3672</v>
      </c>
      <c r="AI106" s="210">
        <v>17879</v>
      </c>
      <c r="AJ106" s="210">
        <v>32947</v>
      </c>
      <c r="AK106" s="210">
        <v>41204</v>
      </c>
      <c r="AL106" s="210">
        <v>44976</v>
      </c>
      <c r="AM106" s="210">
        <v>39611</v>
      </c>
      <c r="AN106" s="210">
        <v>149775</v>
      </c>
      <c r="AO106" s="210">
        <v>142448</v>
      </c>
      <c r="AP106" s="210">
        <v>59106</v>
      </c>
      <c r="AQ106" s="210">
        <v>45277</v>
      </c>
      <c r="AR106" s="210">
        <v>45757</v>
      </c>
      <c r="AS106" s="210">
        <v>105475</v>
      </c>
      <c r="AT106" s="210">
        <v>42542</v>
      </c>
      <c r="AU106" s="210">
        <f t="shared" si="33"/>
        <v>790612</v>
      </c>
      <c r="AW106" s="210">
        <v>69</v>
      </c>
      <c r="AX106" s="210">
        <v>223</v>
      </c>
      <c r="AY106" s="210">
        <v>183</v>
      </c>
      <c r="AZ106" s="210">
        <v>105</v>
      </c>
      <c r="BA106" s="210">
        <v>187</v>
      </c>
      <c r="BB106" s="210">
        <v>388</v>
      </c>
      <c r="BC106" s="210">
        <v>827</v>
      </c>
      <c r="BD106" s="210">
        <v>464</v>
      </c>
      <c r="BE106" s="210">
        <v>1992</v>
      </c>
      <c r="BF106" s="210">
        <v>867</v>
      </c>
      <c r="BG106" s="210">
        <v>3706</v>
      </c>
      <c r="BH106" s="210">
        <v>1283</v>
      </c>
      <c r="BI106" s="210">
        <v>0</v>
      </c>
      <c r="BJ106" s="210">
        <v>0</v>
      </c>
      <c r="BK106" s="210">
        <v>0</v>
      </c>
      <c r="BL106" s="210">
        <v>0</v>
      </c>
      <c r="BM106" s="210">
        <v>0</v>
      </c>
      <c r="BN106" s="210">
        <f t="shared" si="34"/>
        <v>10294</v>
      </c>
      <c r="BP106" s="210">
        <v>2</v>
      </c>
      <c r="BQ106" s="28">
        <v>12</v>
      </c>
      <c r="BR106" s="28">
        <v>0</v>
      </c>
      <c r="BS106" s="28">
        <v>0</v>
      </c>
      <c r="BT106" s="28">
        <v>0</v>
      </c>
      <c r="BU106" s="28">
        <v>61</v>
      </c>
      <c r="BV106" s="28">
        <v>0</v>
      </c>
      <c r="BW106" s="28">
        <v>0</v>
      </c>
      <c r="BX106" s="28">
        <v>0</v>
      </c>
      <c r="BY106" s="28">
        <v>0</v>
      </c>
      <c r="BZ106" s="28">
        <v>509</v>
      </c>
      <c r="CA106" s="28">
        <v>0</v>
      </c>
      <c r="CB106" s="28">
        <v>0</v>
      </c>
      <c r="CC106" s="28">
        <v>0</v>
      </c>
      <c r="CD106" s="28">
        <v>0</v>
      </c>
      <c r="CE106" s="28">
        <v>0</v>
      </c>
      <c r="CF106" s="28">
        <v>0</v>
      </c>
      <c r="CG106" s="210">
        <f t="shared" si="35"/>
        <v>584</v>
      </c>
      <c r="CI106" s="28">
        <v>47459</v>
      </c>
      <c r="CJ106" s="28">
        <v>22611</v>
      </c>
      <c r="CK106" s="28">
        <v>8534</v>
      </c>
      <c r="CL106" s="28">
        <v>4662</v>
      </c>
      <c r="CM106" s="28">
        <v>3080</v>
      </c>
      <c r="CN106" s="28">
        <v>7024</v>
      </c>
      <c r="CO106" s="28">
        <v>8801</v>
      </c>
      <c r="CP106" s="28">
        <v>7433</v>
      </c>
      <c r="CQ106" s="28">
        <v>2829</v>
      </c>
      <c r="CR106" s="28">
        <v>3959</v>
      </c>
      <c r="CS106" s="28">
        <v>10194</v>
      </c>
      <c r="CT106" s="28">
        <v>5238</v>
      </c>
      <c r="CU106" s="28">
        <v>5408</v>
      </c>
      <c r="CV106" s="28">
        <v>6966</v>
      </c>
      <c r="CW106" s="28">
        <v>9134</v>
      </c>
      <c r="CX106" s="28">
        <v>0</v>
      </c>
      <c r="CY106" s="28">
        <v>0</v>
      </c>
      <c r="CZ106" s="28">
        <f t="shared" si="36"/>
        <v>153332</v>
      </c>
      <c r="DB106" s="210">
        <v>23867</v>
      </c>
      <c r="DC106" s="210">
        <v>20027</v>
      </c>
      <c r="DD106" s="210">
        <v>9847</v>
      </c>
      <c r="DE106" s="210">
        <v>6226</v>
      </c>
      <c r="DF106" s="210">
        <v>4678</v>
      </c>
      <c r="DG106" s="210">
        <v>13729</v>
      </c>
      <c r="DH106" s="210">
        <v>14107</v>
      </c>
      <c r="DI106" s="210">
        <v>8194</v>
      </c>
      <c r="DJ106" s="210">
        <v>4187</v>
      </c>
      <c r="DK106" s="210">
        <v>1866</v>
      </c>
      <c r="DL106" s="210">
        <v>6314</v>
      </c>
      <c r="DM106" s="210">
        <v>1271</v>
      </c>
      <c r="DN106" s="210">
        <v>0</v>
      </c>
      <c r="DO106" s="210">
        <v>0</v>
      </c>
      <c r="DP106" s="210">
        <v>0</v>
      </c>
      <c r="DQ106" s="210">
        <v>0</v>
      </c>
      <c r="DR106" s="210">
        <v>0</v>
      </c>
      <c r="DS106" s="210">
        <f t="shared" si="37"/>
        <v>114313</v>
      </c>
      <c r="DU106" s="210">
        <v>24601</v>
      </c>
      <c r="DV106" s="210">
        <v>22489</v>
      </c>
      <c r="DW106" s="210">
        <v>12557</v>
      </c>
      <c r="DX106" s="210">
        <v>9115</v>
      </c>
      <c r="DY106" s="210">
        <v>8058</v>
      </c>
      <c r="DZ106" s="210">
        <v>28321</v>
      </c>
      <c r="EA106" s="210">
        <v>35057</v>
      </c>
      <c r="EB106" s="210">
        <v>22499</v>
      </c>
      <c r="EC106" s="210">
        <v>17958</v>
      </c>
      <c r="ED106" s="210">
        <v>11639</v>
      </c>
      <c r="EE106" s="210">
        <v>34724</v>
      </c>
      <c r="EF106" s="210">
        <v>13923</v>
      </c>
      <c r="EG106" s="210">
        <v>2219</v>
      </c>
      <c r="EL106" s="210">
        <v>243160</v>
      </c>
      <c r="EN106" s="212">
        <f t="shared" si="39"/>
        <v>734</v>
      </c>
      <c r="EO106" s="212">
        <f t="shared" si="40"/>
        <v>2462</v>
      </c>
      <c r="EP106" s="212">
        <f t="shared" si="41"/>
        <v>2710</v>
      </c>
      <c r="EQ106" s="212">
        <f t="shared" si="42"/>
        <v>2889</v>
      </c>
      <c r="ER106" s="212">
        <f t="shared" si="43"/>
        <v>3380</v>
      </c>
      <c r="ES106" s="212">
        <f t="shared" si="44"/>
        <v>14592</v>
      </c>
      <c r="ET106" s="212">
        <f t="shared" si="45"/>
        <v>20950</v>
      </c>
      <c r="EU106" s="212">
        <f t="shared" si="46"/>
        <v>14305</v>
      </c>
      <c r="EV106" s="212">
        <f t="shared" si="47"/>
        <v>13771</v>
      </c>
      <c r="EW106" s="212">
        <f t="shared" si="48"/>
        <v>9773</v>
      </c>
      <c r="EX106" s="212">
        <f t="shared" si="49"/>
        <v>28410</v>
      </c>
      <c r="EY106" s="212">
        <f t="shared" si="50"/>
        <v>12652</v>
      </c>
      <c r="EZ106" s="212">
        <f t="shared" si="51"/>
        <v>2219</v>
      </c>
      <c r="FA106" s="212">
        <f t="shared" si="52"/>
        <v>0</v>
      </c>
      <c r="FB106" s="212">
        <f t="shared" si="53"/>
        <v>0</v>
      </c>
      <c r="FC106" s="212">
        <f t="shared" si="54"/>
        <v>0</v>
      </c>
      <c r="FD106" s="212">
        <f t="shared" si="55"/>
        <v>0</v>
      </c>
      <c r="FE106" s="363">
        <f t="shared" si="56"/>
        <v>128847</v>
      </c>
      <c r="FF106" s="363"/>
      <c r="FG106" s="210">
        <v>533</v>
      </c>
      <c r="FH106" s="210">
        <v>665</v>
      </c>
      <c r="FJ106" s="271">
        <f>'(B.) Opyt'' non-urb lands'!J49</f>
        <v>4.2</v>
      </c>
      <c r="FK106" s="271">
        <f>'(B.) Opyt'' non-urb lands'!K49</f>
        <v>3.9001289149657055</v>
      </c>
      <c r="FL106" s="271">
        <f>'(B.) Opyt'' non-urb lands'!L49</f>
        <v>5</v>
      </c>
    </row>
    <row r="107" spans="1:168">
      <c r="A107" s="178"/>
      <c r="B107" s="178">
        <v>17</v>
      </c>
      <c r="C107" s="188">
        <v>7</v>
      </c>
      <c r="D107" s="188" t="s">
        <v>310</v>
      </c>
      <c r="E107" s="229">
        <v>1728039</v>
      </c>
      <c r="F107" s="213">
        <v>1137347</v>
      </c>
      <c r="G107" s="217">
        <f t="shared" si="38"/>
        <v>590692</v>
      </c>
      <c r="H107" s="210">
        <v>1724115</v>
      </c>
      <c r="I107" s="210">
        <v>1727285</v>
      </c>
      <c r="K107" s="210">
        <v>13435</v>
      </c>
      <c r="L107" s="210">
        <v>32758</v>
      </c>
      <c r="M107" s="210">
        <v>47918</v>
      </c>
      <c r="N107" s="210">
        <v>47509</v>
      </c>
      <c r="O107" s="210">
        <v>37035</v>
      </c>
      <c r="P107" s="210">
        <v>123843</v>
      </c>
      <c r="Q107" s="210">
        <v>128889</v>
      </c>
      <c r="R107" s="210">
        <v>111987</v>
      </c>
      <c r="S107" s="210">
        <v>81678</v>
      </c>
      <c r="T107" s="210">
        <v>70274</v>
      </c>
      <c r="U107" s="210">
        <v>236798</v>
      </c>
      <c r="V107" s="210">
        <v>194156</v>
      </c>
      <c r="W107" s="210">
        <v>94969</v>
      </c>
      <c r="X107" s="210">
        <v>115259</v>
      </c>
      <c r="Y107" s="210">
        <v>42272</v>
      </c>
      <c r="Z107" s="210">
        <v>143838</v>
      </c>
      <c r="AA107" s="210">
        <v>201497</v>
      </c>
      <c r="AB107" s="210">
        <f t="shared" si="32"/>
        <v>1724115</v>
      </c>
      <c r="AD107" s="210">
        <v>1515</v>
      </c>
      <c r="AE107" s="210">
        <v>9206</v>
      </c>
      <c r="AF107" s="210">
        <v>17375</v>
      </c>
      <c r="AG107" s="210">
        <v>18481</v>
      </c>
      <c r="AH107" s="210">
        <v>16241</v>
      </c>
      <c r="AI107" s="210">
        <v>71275</v>
      </c>
      <c r="AJ107" s="210">
        <v>91827</v>
      </c>
      <c r="AK107" s="210">
        <v>89199</v>
      </c>
      <c r="AL107" s="210">
        <v>71476</v>
      </c>
      <c r="AM107" s="210">
        <v>62936</v>
      </c>
      <c r="AN107" s="210">
        <v>223952</v>
      </c>
      <c r="AO107" s="210">
        <v>185956</v>
      </c>
      <c r="AP107" s="210">
        <v>92101</v>
      </c>
      <c r="AQ107" s="210">
        <v>111947</v>
      </c>
      <c r="AR107" s="210">
        <v>42272</v>
      </c>
      <c r="AS107" s="210">
        <v>143838</v>
      </c>
      <c r="AT107" s="210">
        <v>201497</v>
      </c>
      <c r="AU107" s="210">
        <f t="shared" si="33"/>
        <v>1451094</v>
      </c>
      <c r="AW107" s="210">
        <v>87</v>
      </c>
      <c r="AX107" s="210">
        <v>238</v>
      </c>
      <c r="AY107" s="210">
        <v>1046</v>
      </c>
      <c r="AZ107" s="210">
        <v>4316</v>
      </c>
      <c r="BA107" s="210">
        <v>816</v>
      </c>
      <c r="BB107" s="210">
        <v>1498</v>
      </c>
      <c r="BC107" s="210">
        <v>1372</v>
      </c>
      <c r="BD107" s="210">
        <v>827</v>
      </c>
      <c r="BE107" s="210">
        <v>0</v>
      </c>
      <c r="BF107" s="210">
        <v>500</v>
      </c>
      <c r="BG107" s="210">
        <v>0</v>
      </c>
      <c r="BH107" s="210">
        <v>0</v>
      </c>
      <c r="BI107" s="210">
        <v>0</v>
      </c>
      <c r="BJ107" s="210">
        <v>0</v>
      </c>
      <c r="BK107" s="210">
        <v>0</v>
      </c>
      <c r="BL107" s="210">
        <v>0</v>
      </c>
      <c r="BM107" s="210">
        <v>0</v>
      </c>
      <c r="BN107" s="210">
        <f t="shared" si="34"/>
        <v>10700</v>
      </c>
      <c r="BP107" s="210">
        <v>23</v>
      </c>
      <c r="BQ107" s="28">
        <v>0</v>
      </c>
      <c r="BR107" s="28">
        <v>21</v>
      </c>
      <c r="BS107" s="28">
        <v>35</v>
      </c>
      <c r="BT107" s="28">
        <v>47</v>
      </c>
      <c r="BU107" s="28">
        <v>424</v>
      </c>
      <c r="BV107" s="28">
        <v>286</v>
      </c>
      <c r="BW107" s="28">
        <v>289</v>
      </c>
      <c r="BX107" s="28">
        <v>1089</v>
      </c>
      <c r="BY107" s="28">
        <v>469</v>
      </c>
      <c r="BZ107" s="28">
        <v>804</v>
      </c>
      <c r="CA107" s="28">
        <v>3776</v>
      </c>
      <c r="CB107" s="28">
        <v>0</v>
      </c>
      <c r="CC107" s="28">
        <v>0</v>
      </c>
      <c r="CD107" s="28">
        <v>0</v>
      </c>
      <c r="CE107" s="28">
        <v>0</v>
      </c>
      <c r="CF107" s="28">
        <v>0</v>
      </c>
      <c r="CG107" s="210">
        <f t="shared" si="35"/>
        <v>7263</v>
      </c>
      <c r="CI107" s="28">
        <v>994</v>
      </c>
      <c r="CJ107" s="28">
        <v>3202</v>
      </c>
      <c r="CK107" s="28">
        <v>4937</v>
      </c>
      <c r="CL107" s="28">
        <v>4570</v>
      </c>
      <c r="CM107" s="28">
        <v>3677</v>
      </c>
      <c r="CN107" s="28">
        <v>10796</v>
      </c>
      <c r="CO107" s="28">
        <v>9445</v>
      </c>
      <c r="CP107" s="28">
        <v>8629</v>
      </c>
      <c r="CQ107" s="28">
        <v>3090</v>
      </c>
      <c r="CR107" s="28">
        <v>3204</v>
      </c>
      <c r="CS107" s="28">
        <v>5277</v>
      </c>
      <c r="CT107" s="28">
        <v>4424</v>
      </c>
      <c r="CU107" s="28">
        <v>2868</v>
      </c>
      <c r="CV107" s="28">
        <v>3312</v>
      </c>
      <c r="CW107" s="28">
        <v>0</v>
      </c>
      <c r="CX107" s="28">
        <v>0</v>
      </c>
      <c r="CY107" s="28">
        <v>0</v>
      </c>
      <c r="CZ107" s="28">
        <f t="shared" si="36"/>
        <v>68425</v>
      </c>
      <c r="DB107" s="210">
        <v>10816</v>
      </c>
      <c r="DC107" s="210">
        <v>20112</v>
      </c>
      <c r="DD107" s="210">
        <v>24539</v>
      </c>
      <c r="DE107" s="210">
        <v>20107</v>
      </c>
      <c r="DF107" s="210">
        <v>16254</v>
      </c>
      <c r="DG107" s="210">
        <v>39850</v>
      </c>
      <c r="DH107" s="210">
        <v>25959</v>
      </c>
      <c r="DI107" s="210">
        <v>13043</v>
      </c>
      <c r="DJ107" s="210">
        <v>6023</v>
      </c>
      <c r="DK107" s="210">
        <v>3165</v>
      </c>
      <c r="DL107" s="210">
        <v>6765</v>
      </c>
      <c r="DM107" s="210">
        <v>0</v>
      </c>
      <c r="DN107" s="210">
        <v>0</v>
      </c>
      <c r="DO107" s="210">
        <v>0</v>
      </c>
      <c r="DP107" s="210">
        <v>0</v>
      </c>
      <c r="DQ107" s="210">
        <v>0</v>
      </c>
      <c r="DR107" s="210">
        <v>0</v>
      </c>
      <c r="DS107" s="210">
        <f t="shared" si="37"/>
        <v>186633</v>
      </c>
      <c r="DU107" s="210">
        <v>10827</v>
      </c>
      <c r="DV107" s="210">
        <v>20112</v>
      </c>
      <c r="DW107" s="210">
        <v>24539</v>
      </c>
      <c r="DX107" s="210">
        <v>20144</v>
      </c>
      <c r="DY107" s="210">
        <v>16390</v>
      </c>
      <c r="DZ107" s="210">
        <v>39968</v>
      </c>
      <c r="EA107" s="210">
        <v>26147</v>
      </c>
      <c r="EB107" s="210">
        <v>13744</v>
      </c>
      <c r="EC107" s="210">
        <v>6023</v>
      </c>
      <c r="ED107" s="210">
        <v>4555</v>
      </c>
      <c r="EE107" s="210">
        <v>7354</v>
      </c>
      <c r="EL107" s="210">
        <v>189803</v>
      </c>
      <c r="EN107" s="212">
        <f t="shared" si="39"/>
        <v>11</v>
      </c>
      <c r="EO107" s="212">
        <f t="shared" si="40"/>
        <v>0</v>
      </c>
      <c r="EP107" s="212">
        <f t="shared" si="41"/>
        <v>0</v>
      </c>
      <c r="EQ107" s="212">
        <f t="shared" si="42"/>
        <v>37</v>
      </c>
      <c r="ER107" s="212">
        <f t="shared" si="43"/>
        <v>136</v>
      </c>
      <c r="ES107" s="212">
        <f t="shared" si="44"/>
        <v>118</v>
      </c>
      <c r="ET107" s="212">
        <f t="shared" si="45"/>
        <v>188</v>
      </c>
      <c r="EU107" s="212">
        <f t="shared" si="46"/>
        <v>701</v>
      </c>
      <c r="EV107" s="212">
        <f t="shared" si="47"/>
        <v>0</v>
      </c>
      <c r="EW107" s="212">
        <f t="shared" si="48"/>
        <v>1390</v>
      </c>
      <c r="EX107" s="212">
        <f t="shared" si="49"/>
        <v>589</v>
      </c>
      <c r="EY107" s="212">
        <f t="shared" si="50"/>
        <v>0</v>
      </c>
      <c r="EZ107" s="212">
        <f t="shared" si="51"/>
        <v>0</v>
      </c>
      <c r="FA107" s="212">
        <f t="shared" si="52"/>
        <v>0</v>
      </c>
      <c r="FB107" s="212">
        <f t="shared" si="53"/>
        <v>0</v>
      </c>
      <c r="FC107" s="212">
        <f t="shared" si="54"/>
        <v>0</v>
      </c>
      <c r="FD107" s="212">
        <f t="shared" si="55"/>
        <v>0</v>
      </c>
      <c r="FE107" s="363">
        <f t="shared" si="56"/>
        <v>3170</v>
      </c>
      <c r="FF107" s="363"/>
      <c r="FG107" s="210">
        <v>0</v>
      </c>
      <c r="FH107" s="210">
        <v>754</v>
      </c>
      <c r="FJ107" s="271">
        <f>'(B.) Opyt'' non-urb lands'!J50</f>
        <v>4.5999999999999996</v>
      </c>
      <c r="FK107" s="271">
        <f>'(B.) Opyt'' non-urb lands'!K50</f>
        <v>4.9799556868537671</v>
      </c>
      <c r="FL107" s="271">
        <f>'(B.) Opyt'' non-urb lands'!L50</f>
        <v>5.5</v>
      </c>
    </row>
    <row r="108" spans="1:168">
      <c r="A108" s="178"/>
      <c r="B108" s="178">
        <v>22</v>
      </c>
      <c r="C108" s="188">
        <v>7</v>
      </c>
      <c r="D108" s="188" t="s">
        <v>1058</v>
      </c>
      <c r="E108" s="229">
        <v>5256977</v>
      </c>
      <c r="F108" s="213">
        <v>3160408</v>
      </c>
      <c r="G108" s="217">
        <f t="shared" si="38"/>
        <v>2096569</v>
      </c>
      <c r="H108" s="210">
        <v>4556026</v>
      </c>
      <c r="I108" s="210">
        <v>4898464</v>
      </c>
      <c r="K108" s="210">
        <v>19644</v>
      </c>
      <c r="L108" s="210">
        <v>32967</v>
      </c>
      <c r="M108" s="210">
        <v>25573</v>
      </c>
      <c r="N108" s="210">
        <v>25737</v>
      </c>
      <c r="O108" s="210">
        <v>18552</v>
      </c>
      <c r="P108" s="210">
        <v>73729</v>
      </c>
      <c r="Q108" s="210">
        <v>105450</v>
      </c>
      <c r="R108" s="210">
        <v>87413</v>
      </c>
      <c r="S108" s="210">
        <v>86050</v>
      </c>
      <c r="T108" s="210">
        <v>68949</v>
      </c>
      <c r="U108" s="210">
        <v>280593</v>
      </c>
      <c r="V108" s="210">
        <v>424629</v>
      </c>
      <c r="W108" s="210">
        <v>333373</v>
      </c>
      <c r="X108" s="210">
        <v>192269</v>
      </c>
      <c r="Y108" s="210">
        <v>195164</v>
      </c>
      <c r="Z108" s="210">
        <v>551529</v>
      </c>
      <c r="AA108" s="210">
        <v>2034405</v>
      </c>
      <c r="AB108" s="210">
        <f t="shared" si="32"/>
        <v>4556026</v>
      </c>
      <c r="AD108" s="210">
        <v>10086</v>
      </c>
      <c r="AE108" s="210">
        <v>17001</v>
      </c>
      <c r="AF108" s="210">
        <v>14280</v>
      </c>
      <c r="AG108" s="210">
        <v>15893</v>
      </c>
      <c r="AH108" s="210">
        <v>11072</v>
      </c>
      <c r="AI108" s="210">
        <v>50316</v>
      </c>
      <c r="AJ108" s="210">
        <v>80832</v>
      </c>
      <c r="AK108" s="210">
        <v>69075</v>
      </c>
      <c r="AL108" s="210">
        <v>73050</v>
      </c>
      <c r="AM108" s="210">
        <v>57635</v>
      </c>
      <c r="AN108" s="210">
        <v>252379</v>
      </c>
      <c r="AO108" s="210">
        <v>388386</v>
      </c>
      <c r="AP108" s="210">
        <v>309585</v>
      </c>
      <c r="AQ108" s="210">
        <v>166983</v>
      </c>
      <c r="AR108" s="210">
        <v>186910</v>
      </c>
      <c r="AS108" s="210">
        <v>513699</v>
      </c>
      <c r="AT108" s="210">
        <v>1824669</v>
      </c>
      <c r="AU108" s="210">
        <f t="shared" si="33"/>
        <v>4041851</v>
      </c>
      <c r="AW108" s="210">
        <v>16</v>
      </c>
      <c r="AX108" s="210">
        <v>46</v>
      </c>
      <c r="AY108" s="210">
        <v>24</v>
      </c>
      <c r="AZ108" s="210">
        <v>201</v>
      </c>
      <c r="BA108" s="210">
        <v>137</v>
      </c>
      <c r="BB108" s="210">
        <v>187</v>
      </c>
      <c r="BC108" s="210">
        <v>308</v>
      </c>
      <c r="BD108" s="210">
        <v>496</v>
      </c>
      <c r="BE108" s="210">
        <v>356</v>
      </c>
      <c r="BF108" s="210">
        <v>495</v>
      </c>
      <c r="BG108" s="210">
        <v>0</v>
      </c>
      <c r="BH108" s="210">
        <v>0</v>
      </c>
      <c r="BI108" s="210">
        <v>0</v>
      </c>
      <c r="BJ108" s="210">
        <v>0</v>
      </c>
      <c r="BK108" s="210">
        <v>0</v>
      </c>
      <c r="BL108" s="210">
        <v>0</v>
      </c>
      <c r="BM108" s="210">
        <v>0</v>
      </c>
      <c r="BN108" s="210">
        <f t="shared" si="34"/>
        <v>2266</v>
      </c>
      <c r="BP108" s="210">
        <v>20</v>
      </c>
      <c r="BQ108" s="28">
        <v>70</v>
      </c>
      <c r="BR108" s="28">
        <v>230</v>
      </c>
      <c r="BS108" s="28">
        <v>105</v>
      </c>
      <c r="BT108" s="28">
        <v>42</v>
      </c>
      <c r="BU108" s="28">
        <v>885</v>
      </c>
      <c r="BV108" s="28">
        <v>1249</v>
      </c>
      <c r="BW108" s="28">
        <v>640</v>
      </c>
      <c r="BX108" s="28">
        <v>1685</v>
      </c>
      <c r="BY108" s="28">
        <v>2199</v>
      </c>
      <c r="BZ108" s="28">
        <v>5578</v>
      </c>
      <c r="CA108" s="28">
        <v>16642</v>
      </c>
      <c r="CB108" s="28">
        <v>13740</v>
      </c>
      <c r="CC108" s="28">
        <v>10178</v>
      </c>
      <c r="CD108" s="28">
        <v>8254</v>
      </c>
      <c r="CE108" s="28">
        <v>37830</v>
      </c>
      <c r="CF108" s="28">
        <v>209736</v>
      </c>
      <c r="CG108" s="210">
        <f t="shared" si="35"/>
        <v>309083</v>
      </c>
      <c r="CI108" s="28">
        <v>1556</v>
      </c>
      <c r="CJ108" s="28">
        <v>3608</v>
      </c>
      <c r="CK108" s="28">
        <v>2768</v>
      </c>
      <c r="CL108" s="28">
        <v>2709</v>
      </c>
      <c r="CM108" s="28">
        <v>1906</v>
      </c>
      <c r="CN108" s="28">
        <v>5598</v>
      </c>
      <c r="CO108" s="28">
        <v>6721</v>
      </c>
      <c r="CP108" s="28">
        <v>3768</v>
      </c>
      <c r="CQ108" s="28">
        <v>3502</v>
      </c>
      <c r="CR108" s="28">
        <v>2338</v>
      </c>
      <c r="CS108" s="28">
        <v>8734</v>
      </c>
      <c r="CT108" s="28">
        <v>11170</v>
      </c>
      <c r="CU108" s="28">
        <v>2888</v>
      </c>
      <c r="CV108" s="28">
        <v>3779</v>
      </c>
      <c r="CW108" s="28">
        <v>0</v>
      </c>
      <c r="CX108" s="28">
        <v>0</v>
      </c>
      <c r="CY108" s="28">
        <v>0</v>
      </c>
      <c r="CZ108" s="28">
        <f t="shared" si="36"/>
        <v>61045</v>
      </c>
      <c r="DB108" s="210">
        <v>7966</v>
      </c>
      <c r="DC108" s="210">
        <v>12242</v>
      </c>
      <c r="DD108" s="210">
        <v>8271</v>
      </c>
      <c r="DE108" s="210">
        <v>6829</v>
      </c>
      <c r="DF108" s="210">
        <v>5395</v>
      </c>
      <c r="DG108" s="210">
        <v>16743</v>
      </c>
      <c r="DH108" s="210">
        <v>16340</v>
      </c>
      <c r="DI108" s="210">
        <v>13434</v>
      </c>
      <c r="DJ108" s="210">
        <v>7457</v>
      </c>
      <c r="DK108" s="210">
        <v>6282</v>
      </c>
      <c r="DL108" s="210">
        <v>13902</v>
      </c>
      <c r="DM108" s="210">
        <v>8431</v>
      </c>
      <c r="DN108" s="210">
        <v>7160</v>
      </c>
      <c r="DO108" s="210">
        <v>11329</v>
      </c>
      <c r="DP108" s="210">
        <v>0</v>
      </c>
      <c r="DQ108" s="210">
        <v>0</v>
      </c>
      <c r="DR108" s="210">
        <v>0</v>
      </c>
      <c r="DS108" s="210">
        <f t="shared" si="37"/>
        <v>141781</v>
      </c>
      <c r="DU108" s="210">
        <v>8586</v>
      </c>
      <c r="DV108" s="210">
        <v>15204</v>
      </c>
      <c r="DW108" s="210">
        <v>11829</v>
      </c>
      <c r="DX108" s="210">
        <v>11579</v>
      </c>
      <c r="DY108" s="210">
        <v>9634</v>
      </c>
      <c r="DZ108" s="210">
        <v>38287</v>
      </c>
      <c r="EA108" s="210">
        <v>52616</v>
      </c>
      <c r="EB108" s="210">
        <v>43811</v>
      </c>
      <c r="EC108" s="210">
        <v>36831</v>
      </c>
      <c r="ED108" s="210">
        <v>32806</v>
      </c>
      <c r="EE108" s="210">
        <v>88933</v>
      </c>
      <c r="EF108" s="210">
        <v>62653</v>
      </c>
      <c r="EG108" s="210">
        <v>31565</v>
      </c>
      <c r="EH108" s="210">
        <v>21044</v>
      </c>
      <c r="EI108" s="210">
        <v>4273</v>
      </c>
      <c r="EJ108" s="210">
        <v>14568</v>
      </c>
      <c r="EL108" s="210">
        <v>484219</v>
      </c>
      <c r="EN108" s="212">
        <f t="shared" si="39"/>
        <v>620</v>
      </c>
      <c r="EO108" s="212">
        <f t="shared" si="40"/>
        <v>2962</v>
      </c>
      <c r="EP108" s="212">
        <f t="shared" si="41"/>
        <v>3558</v>
      </c>
      <c r="EQ108" s="212">
        <f t="shared" si="42"/>
        <v>4750</v>
      </c>
      <c r="ER108" s="212">
        <f t="shared" si="43"/>
        <v>4239</v>
      </c>
      <c r="ES108" s="212">
        <f t="shared" si="44"/>
        <v>21544</v>
      </c>
      <c r="ET108" s="212">
        <f t="shared" si="45"/>
        <v>36276</v>
      </c>
      <c r="EU108" s="212">
        <f t="shared" si="46"/>
        <v>30377</v>
      </c>
      <c r="EV108" s="212">
        <f t="shared" si="47"/>
        <v>29374</v>
      </c>
      <c r="EW108" s="212">
        <f t="shared" si="48"/>
        <v>26524</v>
      </c>
      <c r="EX108" s="212">
        <f t="shared" si="49"/>
        <v>75031</v>
      </c>
      <c r="EY108" s="212">
        <f t="shared" si="50"/>
        <v>54222</v>
      </c>
      <c r="EZ108" s="212">
        <f t="shared" si="51"/>
        <v>24405</v>
      </c>
      <c r="FA108" s="212">
        <f t="shared" si="52"/>
        <v>9715</v>
      </c>
      <c r="FB108" s="212">
        <f t="shared" si="53"/>
        <v>4273</v>
      </c>
      <c r="FC108" s="212">
        <f t="shared" si="54"/>
        <v>14568</v>
      </c>
      <c r="FD108" s="212">
        <f t="shared" si="55"/>
        <v>0</v>
      </c>
      <c r="FE108" s="363">
        <f t="shared" si="56"/>
        <v>342438</v>
      </c>
      <c r="FF108" s="363"/>
      <c r="FG108" s="210">
        <v>279891</v>
      </c>
      <c r="FH108" s="210">
        <v>727</v>
      </c>
      <c r="FJ108" s="271">
        <f>'(B.) Opyt'' non-urb lands'!J51</f>
        <v>3.1</v>
      </c>
      <c r="FK108" s="271">
        <f>'(B.) Opyt'' non-urb lands'!K51</f>
        <v>2.0399860581838456</v>
      </c>
      <c r="FL108" s="271">
        <f>'(B.) Opyt'' non-urb lands'!L51</f>
        <v>3.55</v>
      </c>
    </row>
    <row r="109" spans="1:168">
      <c r="A109" s="178"/>
      <c r="B109" s="178">
        <v>23</v>
      </c>
      <c r="C109" s="188">
        <v>7</v>
      </c>
      <c r="D109" s="188" t="s">
        <v>813</v>
      </c>
      <c r="E109" s="229">
        <v>2303740</v>
      </c>
      <c r="F109" s="213">
        <v>1267296</v>
      </c>
      <c r="G109" s="217">
        <f t="shared" si="38"/>
        <v>1036444</v>
      </c>
      <c r="H109" s="210">
        <v>1857195</v>
      </c>
      <c r="I109" s="210">
        <v>2290086</v>
      </c>
      <c r="K109" s="210">
        <v>32597</v>
      </c>
      <c r="L109" s="210">
        <v>48474</v>
      </c>
      <c r="M109" s="210">
        <v>41958</v>
      </c>
      <c r="N109" s="210">
        <v>33394</v>
      </c>
      <c r="O109" s="210">
        <v>25817</v>
      </c>
      <c r="P109" s="210">
        <v>85622</v>
      </c>
      <c r="Q109" s="210">
        <v>96851</v>
      </c>
      <c r="R109" s="210">
        <v>81851</v>
      </c>
      <c r="S109" s="210">
        <v>62716</v>
      </c>
      <c r="T109" s="210">
        <v>51703</v>
      </c>
      <c r="U109" s="210">
        <v>226683</v>
      </c>
      <c r="V109" s="210">
        <v>299224</v>
      </c>
      <c r="W109" s="210">
        <v>150283</v>
      </c>
      <c r="X109" s="210">
        <v>98054</v>
      </c>
      <c r="Y109" s="210">
        <v>78492</v>
      </c>
      <c r="Z109" s="210">
        <v>220226</v>
      </c>
      <c r="AA109" s="210">
        <v>223250</v>
      </c>
      <c r="AB109" s="210">
        <f t="shared" si="32"/>
        <v>1857195</v>
      </c>
      <c r="AD109" s="210">
        <v>3356</v>
      </c>
      <c r="AE109" s="210">
        <v>7087</v>
      </c>
      <c r="AF109" s="210">
        <v>7440</v>
      </c>
      <c r="AG109" s="210">
        <v>7665</v>
      </c>
      <c r="AH109" s="210">
        <v>6218</v>
      </c>
      <c r="AI109" s="210">
        <v>28550</v>
      </c>
      <c r="AJ109" s="210">
        <v>44947</v>
      </c>
      <c r="AK109" s="210">
        <v>48480</v>
      </c>
      <c r="AL109" s="210">
        <v>40209</v>
      </c>
      <c r="AM109" s="210">
        <v>39562</v>
      </c>
      <c r="AN109" s="210">
        <v>178806</v>
      </c>
      <c r="AO109" s="210">
        <v>252488</v>
      </c>
      <c r="AP109" s="210">
        <v>131323</v>
      </c>
      <c r="AQ109" s="210">
        <v>98054</v>
      </c>
      <c r="AR109" s="210">
        <v>70152</v>
      </c>
      <c r="AS109" s="210">
        <v>214441</v>
      </c>
      <c r="AT109" s="210">
        <v>223250</v>
      </c>
      <c r="AU109" s="210">
        <f t="shared" si="33"/>
        <v>1402028</v>
      </c>
      <c r="AW109" s="210">
        <v>112</v>
      </c>
      <c r="AX109" s="210">
        <v>184</v>
      </c>
      <c r="AY109" s="210">
        <v>156</v>
      </c>
      <c r="AZ109" s="210">
        <v>144</v>
      </c>
      <c r="BA109" s="210">
        <v>142</v>
      </c>
      <c r="BB109" s="210">
        <v>467</v>
      </c>
      <c r="BC109" s="210">
        <v>185</v>
      </c>
      <c r="BD109" s="210">
        <v>760</v>
      </c>
      <c r="BE109" s="210">
        <v>387</v>
      </c>
      <c r="BF109" s="210">
        <v>425</v>
      </c>
      <c r="BG109" s="210">
        <v>621</v>
      </c>
      <c r="BH109" s="210">
        <v>0</v>
      </c>
      <c r="BI109" s="210">
        <v>0</v>
      </c>
      <c r="BJ109" s="210">
        <v>0</v>
      </c>
      <c r="BK109" s="210">
        <v>0</v>
      </c>
      <c r="BL109" s="210">
        <v>0</v>
      </c>
      <c r="BM109" s="210">
        <v>0</v>
      </c>
      <c r="BN109" s="210">
        <f t="shared" si="34"/>
        <v>3583</v>
      </c>
      <c r="BP109" s="210">
        <v>127</v>
      </c>
      <c r="BQ109" s="28">
        <v>105</v>
      </c>
      <c r="BR109" s="28">
        <v>342</v>
      </c>
      <c r="BS109" s="28">
        <v>145</v>
      </c>
      <c r="BT109" s="28">
        <v>226</v>
      </c>
      <c r="BU109" s="28">
        <v>1016</v>
      </c>
      <c r="BV109" s="28">
        <v>2233</v>
      </c>
      <c r="BW109" s="28">
        <v>3095</v>
      </c>
      <c r="BX109" s="28">
        <v>2223</v>
      </c>
      <c r="BY109" s="28">
        <v>1396</v>
      </c>
      <c r="BZ109" s="28">
        <v>10844</v>
      </c>
      <c r="CA109" s="28">
        <v>25295</v>
      </c>
      <c r="CB109" s="28">
        <v>12156</v>
      </c>
      <c r="CC109" s="28">
        <v>0</v>
      </c>
      <c r="CD109" s="28">
        <v>8340</v>
      </c>
      <c r="CE109" s="28">
        <v>5785</v>
      </c>
      <c r="CF109" s="28">
        <v>0</v>
      </c>
      <c r="CG109" s="210">
        <f t="shared" si="35"/>
        <v>73328</v>
      </c>
      <c r="CI109" s="28">
        <v>14627</v>
      </c>
      <c r="CJ109" s="28">
        <v>20835</v>
      </c>
      <c r="CK109" s="28">
        <v>15809</v>
      </c>
      <c r="CL109" s="28">
        <v>11079</v>
      </c>
      <c r="CM109" s="28">
        <v>8242</v>
      </c>
      <c r="CN109" s="28">
        <v>21216</v>
      </c>
      <c r="CO109" s="28">
        <v>17454</v>
      </c>
      <c r="CP109" s="28">
        <v>7940</v>
      </c>
      <c r="CQ109" s="28">
        <v>5913</v>
      </c>
      <c r="CR109" s="28">
        <v>4047</v>
      </c>
      <c r="CS109" s="28">
        <v>15167</v>
      </c>
      <c r="CT109" s="28">
        <v>9131</v>
      </c>
      <c r="CU109" s="28">
        <v>6804</v>
      </c>
      <c r="CV109" s="28">
        <v>0</v>
      </c>
      <c r="CW109" s="28">
        <v>0</v>
      </c>
      <c r="CX109" s="28">
        <v>0</v>
      </c>
      <c r="CY109" s="28">
        <v>0</v>
      </c>
      <c r="CZ109" s="28">
        <f t="shared" si="36"/>
        <v>158264</v>
      </c>
      <c r="DB109" s="210">
        <v>14375</v>
      </c>
      <c r="DC109" s="210">
        <v>20263</v>
      </c>
      <c r="DD109" s="210">
        <v>18211</v>
      </c>
      <c r="DE109" s="210">
        <v>14361</v>
      </c>
      <c r="DF109" s="210">
        <v>10989</v>
      </c>
      <c r="DG109" s="210">
        <v>34373</v>
      </c>
      <c r="DH109" s="210">
        <v>32032</v>
      </c>
      <c r="DI109" s="210">
        <v>21576</v>
      </c>
      <c r="DJ109" s="210">
        <v>13984</v>
      </c>
      <c r="DK109" s="210">
        <v>6273</v>
      </c>
      <c r="DL109" s="210">
        <v>21245</v>
      </c>
      <c r="DM109" s="210">
        <v>12310</v>
      </c>
      <c r="DN109" s="210">
        <v>0</v>
      </c>
      <c r="DO109" s="210">
        <v>0</v>
      </c>
      <c r="DP109" s="210">
        <v>0</v>
      </c>
      <c r="DQ109" s="210">
        <v>0</v>
      </c>
      <c r="DR109" s="210">
        <v>0</v>
      </c>
      <c r="DS109" s="210">
        <f t="shared" si="37"/>
        <v>219992</v>
      </c>
      <c r="DU109" s="210">
        <v>14929</v>
      </c>
      <c r="DV109" s="210">
        <v>22800</v>
      </c>
      <c r="DW109" s="210">
        <v>22998</v>
      </c>
      <c r="DX109" s="210">
        <v>20726</v>
      </c>
      <c r="DY109" s="210">
        <v>17653</v>
      </c>
      <c r="DZ109" s="210">
        <v>69366</v>
      </c>
      <c r="EA109" s="210">
        <v>105024</v>
      </c>
      <c r="EB109" s="210">
        <v>82246</v>
      </c>
      <c r="EC109" s="210">
        <v>55655</v>
      </c>
      <c r="ED109" s="210">
        <v>48637</v>
      </c>
      <c r="EE109" s="210">
        <v>119269</v>
      </c>
      <c r="EF109" s="210">
        <v>51333</v>
      </c>
      <c r="EG109" s="210">
        <v>15287</v>
      </c>
      <c r="EH109" s="210">
        <v>6960</v>
      </c>
      <c r="EL109" s="210">
        <v>652883</v>
      </c>
      <c r="EN109" s="212">
        <f t="shared" si="39"/>
        <v>554</v>
      </c>
      <c r="EO109" s="212">
        <f t="shared" si="40"/>
        <v>2537</v>
      </c>
      <c r="EP109" s="212">
        <f t="shared" si="41"/>
        <v>4787</v>
      </c>
      <c r="EQ109" s="212">
        <f t="shared" si="42"/>
        <v>6365</v>
      </c>
      <c r="ER109" s="212">
        <f t="shared" si="43"/>
        <v>6664</v>
      </c>
      <c r="ES109" s="212">
        <f t="shared" si="44"/>
        <v>34993</v>
      </c>
      <c r="ET109" s="212">
        <f t="shared" si="45"/>
        <v>72992</v>
      </c>
      <c r="EU109" s="212">
        <f t="shared" si="46"/>
        <v>60670</v>
      </c>
      <c r="EV109" s="212">
        <f t="shared" si="47"/>
        <v>41671</v>
      </c>
      <c r="EW109" s="212">
        <f t="shared" si="48"/>
        <v>42364</v>
      </c>
      <c r="EX109" s="212">
        <f t="shared" si="49"/>
        <v>98024</v>
      </c>
      <c r="EY109" s="212">
        <f t="shared" si="50"/>
        <v>39023</v>
      </c>
      <c r="EZ109" s="212">
        <f t="shared" si="51"/>
        <v>15287</v>
      </c>
      <c r="FA109" s="212">
        <f t="shared" si="52"/>
        <v>6960</v>
      </c>
      <c r="FB109" s="212">
        <f t="shared" si="53"/>
        <v>0</v>
      </c>
      <c r="FC109" s="212">
        <f t="shared" si="54"/>
        <v>0</v>
      </c>
      <c r="FD109" s="212">
        <f t="shared" si="55"/>
        <v>0</v>
      </c>
      <c r="FE109" s="363">
        <f t="shared" si="56"/>
        <v>432891</v>
      </c>
      <c r="FF109" s="363"/>
      <c r="FG109" s="210">
        <v>1103</v>
      </c>
      <c r="FH109" s="210">
        <v>598</v>
      </c>
      <c r="FJ109" s="271">
        <f>'(B.) Opyt'' non-urb lands'!J52</f>
        <v>6.8</v>
      </c>
      <c r="FK109" s="271">
        <f>'(B.) Opyt'' non-urb lands'!K52</f>
        <v>3.7800361915367486</v>
      </c>
      <c r="FL109" s="271">
        <f>'(B.) Opyt'' non-urb lands'!L52</f>
        <v>7.95</v>
      </c>
    </row>
    <row r="110" spans="1:168">
      <c r="A110" s="178"/>
      <c r="B110" s="178">
        <v>8</v>
      </c>
      <c r="C110" s="188">
        <v>8</v>
      </c>
      <c r="D110" s="188" t="s">
        <v>709</v>
      </c>
      <c r="E110" s="229">
        <v>2819930</v>
      </c>
      <c r="F110" s="213">
        <v>2318139</v>
      </c>
      <c r="G110" s="217">
        <f t="shared" si="38"/>
        <v>501791</v>
      </c>
      <c r="H110" s="210">
        <v>2511165</v>
      </c>
      <c r="I110" s="210">
        <v>2638756</v>
      </c>
      <c r="K110" s="210">
        <v>41073</v>
      </c>
      <c r="L110" s="210">
        <v>60975</v>
      </c>
      <c r="M110" s="210">
        <v>35050</v>
      </c>
      <c r="N110" s="210">
        <v>23459</v>
      </c>
      <c r="O110" s="210">
        <v>14768</v>
      </c>
      <c r="P110" s="210">
        <v>47127</v>
      </c>
      <c r="Q110" s="210">
        <v>74655</v>
      </c>
      <c r="R110" s="210">
        <v>70577</v>
      </c>
      <c r="S110" s="210">
        <v>67125</v>
      </c>
      <c r="T110" s="210">
        <v>77476</v>
      </c>
      <c r="U110" s="210">
        <v>321740</v>
      </c>
      <c r="V110" s="210">
        <v>345130</v>
      </c>
      <c r="W110" s="210">
        <v>181823</v>
      </c>
      <c r="X110" s="210">
        <v>125255</v>
      </c>
      <c r="Y110" s="210">
        <v>111428</v>
      </c>
      <c r="Z110" s="210">
        <v>332635</v>
      </c>
      <c r="AA110" s="210">
        <v>580869</v>
      </c>
      <c r="AB110" s="210">
        <f t="shared" si="32"/>
        <v>2511165</v>
      </c>
      <c r="AD110" s="210">
        <v>1593</v>
      </c>
      <c r="AE110" s="210">
        <v>3051</v>
      </c>
      <c r="AF110" s="210">
        <v>2511</v>
      </c>
      <c r="AG110" s="210">
        <v>2653</v>
      </c>
      <c r="AH110" s="210">
        <v>2748</v>
      </c>
      <c r="AI110" s="210">
        <v>17020</v>
      </c>
      <c r="AJ110" s="210">
        <v>47340</v>
      </c>
      <c r="AK110" s="210">
        <v>52163</v>
      </c>
      <c r="AL110" s="210">
        <v>54278</v>
      </c>
      <c r="AM110" s="210">
        <v>67156</v>
      </c>
      <c r="AN110" s="210">
        <v>277058</v>
      </c>
      <c r="AO110" s="210">
        <v>292338</v>
      </c>
      <c r="AP110" s="210">
        <v>172293</v>
      </c>
      <c r="AQ110" s="210">
        <v>114812</v>
      </c>
      <c r="AR110" s="210">
        <v>107350</v>
      </c>
      <c r="AS110" s="210">
        <v>296598</v>
      </c>
      <c r="AT110" s="210">
        <v>533131</v>
      </c>
      <c r="AU110" s="210">
        <f t="shared" si="33"/>
        <v>2044093</v>
      </c>
      <c r="AW110" s="210">
        <v>105</v>
      </c>
      <c r="AX110" s="210">
        <v>130</v>
      </c>
      <c r="AY110" s="210">
        <v>103</v>
      </c>
      <c r="AZ110" s="210">
        <v>454</v>
      </c>
      <c r="BA110" s="210">
        <v>330</v>
      </c>
      <c r="BB110" s="210">
        <v>1242</v>
      </c>
      <c r="BC110" s="210">
        <v>747</v>
      </c>
      <c r="BD110" s="210">
        <v>436</v>
      </c>
      <c r="BE110" s="210">
        <v>0</v>
      </c>
      <c r="BF110" s="210">
        <v>0</v>
      </c>
      <c r="BG110" s="210">
        <v>1047</v>
      </c>
      <c r="BH110" s="210">
        <v>1776</v>
      </c>
      <c r="BI110" s="210">
        <v>0</v>
      </c>
      <c r="BJ110" s="210">
        <v>0</v>
      </c>
      <c r="BK110" s="210">
        <v>0</v>
      </c>
      <c r="BL110" s="210">
        <v>0</v>
      </c>
      <c r="BM110" s="210">
        <v>0</v>
      </c>
      <c r="BN110" s="210">
        <f t="shared" si="34"/>
        <v>6370</v>
      </c>
      <c r="BP110" s="210">
        <v>103</v>
      </c>
      <c r="BQ110" s="28">
        <v>281</v>
      </c>
      <c r="BR110" s="28">
        <v>306</v>
      </c>
      <c r="BS110" s="28">
        <v>308</v>
      </c>
      <c r="BT110" s="28">
        <v>243</v>
      </c>
      <c r="BU110" s="28">
        <v>866</v>
      </c>
      <c r="BV110" s="28">
        <v>1783</v>
      </c>
      <c r="BW110" s="28">
        <v>3340</v>
      </c>
      <c r="BX110" s="28">
        <v>3419</v>
      </c>
      <c r="BY110" s="28">
        <v>2140</v>
      </c>
      <c r="BZ110" s="28">
        <v>19170</v>
      </c>
      <c r="CA110" s="28">
        <v>25234</v>
      </c>
      <c r="CB110" s="28">
        <v>7321</v>
      </c>
      <c r="CC110" s="28">
        <v>10443</v>
      </c>
      <c r="CD110" s="28">
        <v>4078</v>
      </c>
      <c r="CE110" s="28">
        <v>28545</v>
      </c>
      <c r="CF110" s="28">
        <v>37721</v>
      </c>
      <c r="CG110" s="210">
        <f t="shared" si="35"/>
        <v>145301</v>
      </c>
      <c r="CI110" s="28">
        <v>13452</v>
      </c>
      <c r="CJ110" s="28">
        <v>21948</v>
      </c>
      <c r="CK110" s="28">
        <v>13703</v>
      </c>
      <c r="CL110" s="28">
        <v>9173</v>
      </c>
      <c r="CM110" s="28">
        <v>5366</v>
      </c>
      <c r="CN110" s="28">
        <v>13413</v>
      </c>
      <c r="CO110" s="28">
        <v>11776</v>
      </c>
      <c r="CP110" s="28">
        <v>7978</v>
      </c>
      <c r="CQ110" s="28">
        <v>3381</v>
      </c>
      <c r="CR110" s="28">
        <v>3694</v>
      </c>
      <c r="CS110" s="28">
        <v>14561</v>
      </c>
      <c r="CT110" s="28">
        <v>19736</v>
      </c>
      <c r="CU110" s="28">
        <v>2209</v>
      </c>
      <c r="CV110" s="28">
        <v>0</v>
      </c>
      <c r="CW110" s="28">
        <v>0</v>
      </c>
      <c r="CX110" s="28">
        <v>7492</v>
      </c>
      <c r="CY110" s="28">
        <v>10017</v>
      </c>
      <c r="CZ110" s="28">
        <f t="shared" si="36"/>
        <v>157899</v>
      </c>
      <c r="DB110" s="210">
        <v>25820</v>
      </c>
      <c r="DC110" s="210">
        <v>35565</v>
      </c>
      <c r="DD110" s="210">
        <v>18427</v>
      </c>
      <c r="DE110" s="210">
        <v>10871</v>
      </c>
      <c r="DF110" s="210">
        <v>6081</v>
      </c>
      <c r="DG110" s="210">
        <v>14586</v>
      </c>
      <c r="DH110" s="210">
        <v>13009</v>
      </c>
      <c r="DI110" s="210">
        <v>6660</v>
      </c>
      <c r="DJ110" s="210">
        <v>6047</v>
      </c>
      <c r="DK110" s="210">
        <v>4486</v>
      </c>
      <c r="DL110" s="210">
        <v>9904</v>
      </c>
      <c r="DM110" s="210">
        <v>6046</v>
      </c>
      <c r="DN110" s="210">
        <v>0</v>
      </c>
      <c r="DO110" s="210">
        <v>0</v>
      </c>
      <c r="DP110" s="210">
        <v>0</v>
      </c>
      <c r="DQ110" s="210">
        <v>0</v>
      </c>
      <c r="DR110" s="210">
        <v>0</v>
      </c>
      <c r="DS110" s="210">
        <f t="shared" si="37"/>
        <v>157502</v>
      </c>
      <c r="DU110" s="210">
        <v>26077</v>
      </c>
      <c r="DV110" s="210">
        <v>36654</v>
      </c>
      <c r="DW110" s="210">
        <v>20030</v>
      </c>
      <c r="DX110" s="210">
        <v>13637</v>
      </c>
      <c r="DY110" s="210">
        <v>8171</v>
      </c>
      <c r="DZ110" s="210">
        <v>30074</v>
      </c>
      <c r="EA110" s="210">
        <v>41862</v>
      </c>
      <c r="EB110" s="210">
        <v>26872</v>
      </c>
      <c r="EC110" s="210">
        <v>17682</v>
      </c>
      <c r="ED110" s="210">
        <v>16639</v>
      </c>
      <c r="EE110" s="210">
        <v>34910</v>
      </c>
      <c r="EF110" s="210">
        <v>9962</v>
      </c>
      <c r="EG110" s="210">
        <v>2523</v>
      </c>
      <c r="EL110" s="210">
        <v>285093</v>
      </c>
      <c r="EN110" s="212">
        <f t="shared" si="39"/>
        <v>257</v>
      </c>
      <c r="EO110" s="212">
        <f t="shared" si="40"/>
        <v>1089</v>
      </c>
      <c r="EP110" s="212">
        <f t="shared" si="41"/>
        <v>1603</v>
      </c>
      <c r="EQ110" s="212">
        <f t="shared" si="42"/>
        <v>2766</v>
      </c>
      <c r="ER110" s="212">
        <f t="shared" si="43"/>
        <v>2090</v>
      </c>
      <c r="ES110" s="212">
        <f t="shared" si="44"/>
        <v>15488</v>
      </c>
      <c r="ET110" s="212">
        <f t="shared" si="45"/>
        <v>28853</v>
      </c>
      <c r="EU110" s="212">
        <f t="shared" si="46"/>
        <v>20212</v>
      </c>
      <c r="EV110" s="212">
        <f t="shared" si="47"/>
        <v>11635</v>
      </c>
      <c r="EW110" s="212">
        <f t="shared" si="48"/>
        <v>12153</v>
      </c>
      <c r="EX110" s="212">
        <f t="shared" si="49"/>
        <v>25006</v>
      </c>
      <c r="EY110" s="212">
        <f t="shared" si="50"/>
        <v>3916</v>
      </c>
      <c r="EZ110" s="212">
        <f t="shared" si="51"/>
        <v>2523</v>
      </c>
      <c r="FA110" s="212">
        <f t="shared" si="52"/>
        <v>0</v>
      </c>
      <c r="FB110" s="212">
        <f t="shared" si="53"/>
        <v>0</v>
      </c>
      <c r="FC110" s="212">
        <f t="shared" si="54"/>
        <v>0</v>
      </c>
      <c r="FD110" s="212">
        <f t="shared" si="55"/>
        <v>0</v>
      </c>
      <c r="FE110" s="363">
        <f t="shared" si="56"/>
        <v>127591</v>
      </c>
      <c r="FF110" s="363"/>
      <c r="FG110" s="210">
        <v>33018</v>
      </c>
      <c r="FH110" s="210">
        <v>40358</v>
      </c>
      <c r="FJ110" s="271">
        <f>'(B.) Opyt'' non-urb lands'!J53</f>
        <v>5</v>
      </c>
      <c r="FK110" s="271">
        <f>'(B.) Opyt'' non-urb lands'!K53</f>
        <v>4.4399279735903159</v>
      </c>
      <c r="FL110" s="271">
        <f>'(B.) Opyt'' non-urb lands'!L53</f>
        <v>5.6</v>
      </c>
    </row>
    <row r="111" spans="1:168">
      <c r="A111" s="178"/>
      <c r="B111" s="178">
        <v>16</v>
      </c>
      <c r="C111" s="188">
        <v>8</v>
      </c>
      <c r="D111" s="188" t="s">
        <v>438</v>
      </c>
      <c r="E111" s="229">
        <v>2092476</v>
      </c>
      <c r="F111" s="213">
        <v>1645338</v>
      </c>
      <c r="G111" s="217">
        <f t="shared" si="38"/>
        <v>447138</v>
      </c>
      <c r="H111" s="210">
        <v>1794927</v>
      </c>
      <c r="I111" s="210">
        <v>1998756</v>
      </c>
      <c r="K111" s="210">
        <v>24705</v>
      </c>
      <c r="L111" s="210">
        <v>19774</v>
      </c>
      <c r="M111" s="210">
        <v>14993</v>
      </c>
      <c r="N111" s="210">
        <v>10482</v>
      </c>
      <c r="O111" s="210">
        <v>9785</v>
      </c>
      <c r="P111" s="210">
        <v>36201</v>
      </c>
      <c r="Q111" s="210">
        <v>50523</v>
      </c>
      <c r="R111" s="210">
        <v>51995</v>
      </c>
      <c r="S111" s="210">
        <v>50618</v>
      </c>
      <c r="T111" s="210">
        <v>60407</v>
      </c>
      <c r="U111" s="210">
        <v>331248</v>
      </c>
      <c r="V111" s="210">
        <v>457103</v>
      </c>
      <c r="W111" s="210">
        <v>155101</v>
      </c>
      <c r="X111" s="210">
        <v>93181</v>
      </c>
      <c r="Y111" s="210">
        <v>58051</v>
      </c>
      <c r="Z111" s="210">
        <v>64516</v>
      </c>
      <c r="AA111" s="210">
        <v>306244</v>
      </c>
      <c r="AB111" s="210">
        <f t="shared" si="32"/>
        <v>1794927</v>
      </c>
      <c r="AD111" s="210">
        <v>2365</v>
      </c>
      <c r="AE111" s="210">
        <v>2983</v>
      </c>
      <c r="AF111" s="210">
        <v>3217</v>
      </c>
      <c r="AG111" s="210">
        <v>2506</v>
      </c>
      <c r="AH111" s="210">
        <v>2827</v>
      </c>
      <c r="AI111" s="210">
        <v>15901</v>
      </c>
      <c r="AJ111" s="210">
        <v>29431</v>
      </c>
      <c r="AK111" s="210">
        <v>34685</v>
      </c>
      <c r="AL111" s="210">
        <v>41268</v>
      </c>
      <c r="AM111" s="210">
        <v>47212</v>
      </c>
      <c r="AN111" s="210">
        <v>290910</v>
      </c>
      <c r="AO111" s="210">
        <v>417535</v>
      </c>
      <c r="AP111" s="210">
        <v>145117</v>
      </c>
      <c r="AQ111" s="210">
        <v>86503</v>
      </c>
      <c r="AR111" s="210">
        <v>53978</v>
      </c>
      <c r="AS111" s="210">
        <v>58347</v>
      </c>
      <c r="AT111" s="210">
        <v>293195</v>
      </c>
      <c r="AU111" s="210">
        <f t="shared" si="33"/>
        <v>1527980</v>
      </c>
      <c r="AW111" s="210">
        <v>334</v>
      </c>
      <c r="AX111" s="210">
        <v>390</v>
      </c>
      <c r="AY111" s="210">
        <v>269</v>
      </c>
      <c r="AZ111" s="210">
        <v>282</v>
      </c>
      <c r="BA111" s="210">
        <v>137</v>
      </c>
      <c r="BB111" s="210">
        <v>1055</v>
      </c>
      <c r="BC111" s="210">
        <v>1675</v>
      </c>
      <c r="BD111" s="210">
        <v>218</v>
      </c>
      <c r="BE111" s="210">
        <v>0</v>
      </c>
      <c r="BF111" s="210">
        <v>460</v>
      </c>
      <c r="BG111" s="210">
        <v>0</v>
      </c>
      <c r="BH111" s="210">
        <v>1017</v>
      </c>
      <c r="BI111" s="210">
        <v>0</v>
      </c>
      <c r="BJ111" s="210">
        <v>0</v>
      </c>
      <c r="BK111" s="210">
        <v>0</v>
      </c>
      <c r="BL111" s="210">
        <v>0</v>
      </c>
      <c r="BM111" s="210">
        <v>0</v>
      </c>
      <c r="BN111" s="210">
        <f t="shared" si="34"/>
        <v>5837</v>
      </c>
      <c r="BP111" s="210">
        <v>339</v>
      </c>
      <c r="BQ111" s="28">
        <v>191</v>
      </c>
      <c r="BR111" s="28">
        <v>396</v>
      </c>
      <c r="BS111" s="28">
        <v>163</v>
      </c>
      <c r="BT111" s="28">
        <v>443</v>
      </c>
      <c r="BU111" s="28">
        <v>812</v>
      </c>
      <c r="BV111" s="28">
        <v>2468</v>
      </c>
      <c r="BW111" s="28">
        <v>2832</v>
      </c>
      <c r="BX111" s="28">
        <v>3237</v>
      </c>
      <c r="BY111" s="28">
        <v>3523</v>
      </c>
      <c r="BZ111" s="28">
        <v>18571</v>
      </c>
      <c r="CA111" s="28">
        <v>30956</v>
      </c>
      <c r="CB111" s="28">
        <v>9984</v>
      </c>
      <c r="CC111" s="28">
        <v>6678</v>
      </c>
      <c r="CD111" s="28">
        <v>4073</v>
      </c>
      <c r="CE111" s="28">
        <v>6169</v>
      </c>
      <c r="CF111" s="28">
        <v>13049</v>
      </c>
      <c r="CG111" s="210">
        <f t="shared" si="35"/>
        <v>103884</v>
      </c>
      <c r="CI111" s="28">
        <v>3922</v>
      </c>
      <c r="CJ111" s="28">
        <v>4543</v>
      </c>
      <c r="CK111" s="28">
        <v>2927</v>
      </c>
      <c r="CL111" s="28">
        <v>2173</v>
      </c>
      <c r="CM111" s="28">
        <v>2235</v>
      </c>
      <c r="CN111" s="28">
        <v>4627</v>
      </c>
      <c r="CO111" s="28">
        <v>4582</v>
      </c>
      <c r="CP111" s="28">
        <v>2953</v>
      </c>
      <c r="CQ111" s="28">
        <v>2724</v>
      </c>
      <c r="CR111" s="28">
        <v>2672</v>
      </c>
      <c r="CS111" s="28">
        <v>7388</v>
      </c>
      <c r="CT111" s="28">
        <v>1135</v>
      </c>
      <c r="CU111" s="28">
        <v>0</v>
      </c>
      <c r="CV111" s="28">
        <v>0</v>
      </c>
      <c r="CW111" s="28">
        <v>0</v>
      </c>
      <c r="CX111" s="28">
        <v>0</v>
      </c>
      <c r="CY111" s="28">
        <v>0</v>
      </c>
      <c r="CZ111" s="28">
        <f t="shared" si="36"/>
        <v>41881</v>
      </c>
      <c r="DB111" s="210">
        <v>17745</v>
      </c>
      <c r="DC111" s="210">
        <v>11667</v>
      </c>
      <c r="DD111" s="210">
        <v>8184</v>
      </c>
      <c r="DE111" s="210">
        <v>5358</v>
      </c>
      <c r="DF111" s="210">
        <v>4143</v>
      </c>
      <c r="DG111" s="210">
        <v>13806</v>
      </c>
      <c r="DH111" s="210">
        <v>12367</v>
      </c>
      <c r="DI111" s="210">
        <v>11307</v>
      </c>
      <c r="DJ111" s="210">
        <v>3389</v>
      </c>
      <c r="DK111" s="210">
        <v>6540</v>
      </c>
      <c r="DL111" s="210">
        <v>14379</v>
      </c>
      <c r="DM111" s="210">
        <v>6460</v>
      </c>
      <c r="DN111" s="210">
        <v>0</v>
      </c>
      <c r="DO111" s="210">
        <v>0</v>
      </c>
      <c r="DP111" s="210">
        <v>0</v>
      </c>
      <c r="DQ111" s="210">
        <v>0</v>
      </c>
      <c r="DR111" s="210">
        <v>0</v>
      </c>
      <c r="DS111" s="210">
        <f t="shared" si="37"/>
        <v>115345</v>
      </c>
      <c r="DU111" s="210">
        <v>20997</v>
      </c>
      <c r="DV111" s="210">
        <v>17805</v>
      </c>
      <c r="DW111" s="210">
        <v>16191</v>
      </c>
      <c r="DX111" s="210">
        <v>11249</v>
      </c>
      <c r="DY111" s="210">
        <v>10744</v>
      </c>
      <c r="DZ111" s="210">
        <v>47377</v>
      </c>
      <c r="EA111" s="210">
        <v>57622</v>
      </c>
      <c r="EB111" s="210">
        <v>33329</v>
      </c>
      <c r="EC111" s="210">
        <v>19531</v>
      </c>
      <c r="ED111" s="210">
        <v>17686</v>
      </c>
      <c r="EE111" s="210">
        <v>38682</v>
      </c>
      <c r="EF111" s="210">
        <v>12989</v>
      </c>
      <c r="EG111" s="210">
        <v>4093</v>
      </c>
      <c r="EI111" s="210">
        <v>4068</v>
      </c>
      <c r="EJ111" s="210">
        <v>6811</v>
      </c>
      <c r="EL111" s="210">
        <v>319174</v>
      </c>
      <c r="EN111" s="212">
        <f t="shared" si="39"/>
        <v>3252</v>
      </c>
      <c r="EO111" s="212">
        <f t="shared" si="40"/>
        <v>6138</v>
      </c>
      <c r="EP111" s="212">
        <f t="shared" si="41"/>
        <v>8007</v>
      </c>
      <c r="EQ111" s="212">
        <f t="shared" si="42"/>
        <v>5891</v>
      </c>
      <c r="ER111" s="212">
        <f t="shared" si="43"/>
        <v>6601</v>
      </c>
      <c r="ES111" s="212">
        <f t="shared" si="44"/>
        <v>33571</v>
      </c>
      <c r="ET111" s="212">
        <f t="shared" si="45"/>
        <v>45255</v>
      </c>
      <c r="EU111" s="212">
        <f t="shared" si="46"/>
        <v>22022</v>
      </c>
      <c r="EV111" s="212">
        <f t="shared" si="47"/>
        <v>16142</v>
      </c>
      <c r="EW111" s="212">
        <f t="shared" si="48"/>
        <v>11146</v>
      </c>
      <c r="EX111" s="212">
        <f t="shared" si="49"/>
        <v>24303</v>
      </c>
      <c r="EY111" s="212">
        <f t="shared" si="50"/>
        <v>6529</v>
      </c>
      <c r="EZ111" s="212">
        <f t="shared" si="51"/>
        <v>4093</v>
      </c>
      <c r="FA111" s="212">
        <f t="shared" si="52"/>
        <v>0</v>
      </c>
      <c r="FB111" s="212">
        <f t="shared" si="53"/>
        <v>4068</v>
      </c>
      <c r="FC111" s="212">
        <f t="shared" si="54"/>
        <v>6811</v>
      </c>
      <c r="FD111" s="212">
        <f t="shared" si="55"/>
        <v>0</v>
      </c>
      <c r="FE111" s="363">
        <f t="shared" si="56"/>
        <v>203829</v>
      </c>
      <c r="FF111" s="363"/>
      <c r="FG111" s="210">
        <v>4323</v>
      </c>
      <c r="FH111" s="210">
        <v>1800</v>
      </c>
      <c r="FJ111" s="271">
        <f>'(B.) Opyt'' non-urb lands'!J54</f>
        <v>8.6</v>
      </c>
      <c r="FK111" s="271">
        <f>'(B.) Opyt'' non-urb lands'!K54</f>
        <v>7.6800535820599327</v>
      </c>
      <c r="FL111" s="271">
        <f>'(B.) Opyt'' non-urb lands'!L54</f>
        <v>9.75</v>
      </c>
    </row>
    <row r="112" spans="1:168">
      <c r="A112" s="178"/>
      <c r="B112" s="178">
        <v>32</v>
      </c>
      <c r="C112" s="188">
        <v>8</v>
      </c>
      <c r="D112" s="188" t="s">
        <v>364</v>
      </c>
      <c r="E112" s="229">
        <v>1625778</v>
      </c>
      <c r="F112" s="213">
        <v>1399366</v>
      </c>
      <c r="G112" s="217">
        <f t="shared" si="38"/>
        <v>226412</v>
      </c>
      <c r="H112" s="210">
        <v>1441100</v>
      </c>
      <c r="I112" s="210">
        <v>1597692</v>
      </c>
      <c r="K112" s="210">
        <v>14252</v>
      </c>
      <c r="L112" s="210">
        <v>9448</v>
      </c>
      <c r="M112" s="210">
        <v>6765</v>
      </c>
      <c r="N112" s="210">
        <v>5896</v>
      </c>
      <c r="O112" s="210">
        <v>5393</v>
      </c>
      <c r="P112" s="210">
        <v>25036</v>
      </c>
      <c r="Q112" s="210">
        <v>49654</v>
      </c>
      <c r="R112" s="210">
        <v>51451</v>
      </c>
      <c r="S112" s="210">
        <v>59703</v>
      </c>
      <c r="T112" s="210">
        <v>59641</v>
      </c>
      <c r="U112" s="210">
        <v>335154</v>
      </c>
      <c r="V112" s="210">
        <v>361627</v>
      </c>
      <c r="W112" s="210">
        <v>178108</v>
      </c>
      <c r="X112" s="210">
        <v>104707</v>
      </c>
      <c r="Y112" s="210">
        <v>81171</v>
      </c>
      <c r="Z112" s="210">
        <v>66213</v>
      </c>
      <c r="AA112" s="210">
        <v>26881</v>
      </c>
      <c r="AB112" s="210">
        <f t="shared" si="32"/>
        <v>1441100</v>
      </c>
      <c r="AD112" s="210">
        <v>2324</v>
      </c>
      <c r="AE112" s="210">
        <v>2789</v>
      </c>
      <c r="AF112" s="210">
        <v>2531</v>
      </c>
      <c r="AG112" s="210">
        <v>2353</v>
      </c>
      <c r="AH112" s="210">
        <v>1997</v>
      </c>
      <c r="AI112" s="210">
        <v>12404</v>
      </c>
      <c r="AJ112" s="210">
        <v>35450</v>
      </c>
      <c r="AK112" s="210">
        <v>42004</v>
      </c>
      <c r="AL112" s="210">
        <v>50951</v>
      </c>
      <c r="AM112" s="210">
        <v>50810</v>
      </c>
      <c r="AN112" s="210">
        <v>309416</v>
      </c>
      <c r="AO112" s="210">
        <v>346498</v>
      </c>
      <c r="AP112" s="210">
        <v>171047</v>
      </c>
      <c r="AQ112" s="210">
        <v>104707</v>
      </c>
      <c r="AR112" s="210">
        <v>81171</v>
      </c>
      <c r="AS112" s="210">
        <v>66213</v>
      </c>
      <c r="AT112" s="210">
        <v>26881</v>
      </c>
      <c r="AU112" s="210">
        <f t="shared" si="33"/>
        <v>1309546</v>
      </c>
      <c r="AW112" s="210">
        <v>228</v>
      </c>
      <c r="AX112" s="210">
        <v>222</v>
      </c>
      <c r="AY112" s="210">
        <v>322</v>
      </c>
      <c r="AZ112" s="210">
        <v>352</v>
      </c>
      <c r="BA112" s="210">
        <v>137</v>
      </c>
      <c r="BB112" s="210">
        <v>976</v>
      </c>
      <c r="BC112" s="210">
        <v>1815</v>
      </c>
      <c r="BD112" s="210">
        <v>2074</v>
      </c>
      <c r="BE112" s="210">
        <v>709</v>
      </c>
      <c r="BF112" s="210">
        <v>498</v>
      </c>
      <c r="BG112" s="210">
        <v>1368</v>
      </c>
      <c r="BH112" s="210">
        <v>0</v>
      </c>
      <c r="BI112" s="210">
        <v>0</v>
      </c>
      <c r="BJ112" s="210">
        <v>0</v>
      </c>
      <c r="BK112" s="210">
        <v>0</v>
      </c>
      <c r="BL112" s="210">
        <v>0</v>
      </c>
      <c r="BM112" s="210">
        <v>0</v>
      </c>
      <c r="BN112" s="210">
        <f t="shared" si="34"/>
        <v>8701</v>
      </c>
      <c r="BP112" s="210">
        <v>209</v>
      </c>
      <c r="BQ112" s="28">
        <v>126</v>
      </c>
      <c r="BR112" s="28">
        <v>109</v>
      </c>
      <c r="BS112" s="28">
        <v>64</v>
      </c>
      <c r="BT112" s="28">
        <v>48</v>
      </c>
      <c r="BU112" s="28">
        <v>1191</v>
      </c>
      <c r="BV112" s="28">
        <v>2507</v>
      </c>
      <c r="BW112" s="28">
        <v>2053</v>
      </c>
      <c r="BX112" s="28">
        <v>3505</v>
      </c>
      <c r="BY112" s="28">
        <v>3063</v>
      </c>
      <c r="BZ112" s="28">
        <v>13378</v>
      </c>
      <c r="CA112" s="28">
        <v>7438</v>
      </c>
      <c r="CB112" s="28">
        <v>7061</v>
      </c>
      <c r="CC112" s="28">
        <v>0</v>
      </c>
      <c r="CD112" s="28">
        <v>0</v>
      </c>
      <c r="CE112" s="28">
        <v>0</v>
      </c>
      <c r="CF112" s="28">
        <v>0</v>
      </c>
      <c r="CG112" s="210">
        <f t="shared" si="35"/>
        <v>40752</v>
      </c>
      <c r="CI112" s="28">
        <v>2163</v>
      </c>
      <c r="CJ112" s="28">
        <v>1373</v>
      </c>
      <c r="CK112" s="28">
        <v>699</v>
      </c>
      <c r="CL112" s="28">
        <v>584</v>
      </c>
      <c r="CM112" s="28">
        <v>271</v>
      </c>
      <c r="CN112" s="28">
        <v>1796</v>
      </c>
      <c r="CO112" s="28">
        <v>2068</v>
      </c>
      <c r="CP112" s="28">
        <v>1540</v>
      </c>
      <c r="CQ112" s="28">
        <v>1811</v>
      </c>
      <c r="CR112" s="28">
        <v>1229</v>
      </c>
      <c r="CS112" s="28">
        <v>3679</v>
      </c>
      <c r="CT112" s="28">
        <v>1115</v>
      </c>
      <c r="CU112" s="28">
        <v>0</v>
      </c>
      <c r="CV112" s="28">
        <v>0</v>
      </c>
      <c r="CW112" s="28">
        <v>0</v>
      </c>
      <c r="CX112" s="28">
        <v>0</v>
      </c>
      <c r="CY112" s="28">
        <v>0</v>
      </c>
      <c r="CZ112" s="28">
        <f t="shared" si="36"/>
        <v>18328</v>
      </c>
      <c r="DB112" s="210">
        <v>9328</v>
      </c>
      <c r="DC112" s="210">
        <v>4938</v>
      </c>
      <c r="DD112" s="210">
        <v>3104</v>
      </c>
      <c r="DE112" s="210">
        <v>2543</v>
      </c>
      <c r="DF112" s="210">
        <v>2940</v>
      </c>
      <c r="DG112" s="210">
        <v>8669</v>
      </c>
      <c r="DH112" s="210">
        <v>7814</v>
      </c>
      <c r="DI112" s="210">
        <v>3780</v>
      </c>
      <c r="DJ112" s="210">
        <v>2727</v>
      </c>
      <c r="DK112" s="210">
        <v>4041</v>
      </c>
      <c r="DL112" s="210">
        <v>7313</v>
      </c>
      <c r="DM112" s="210">
        <v>6576</v>
      </c>
      <c r="DN112" s="210">
        <v>0</v>
      </c>
      <c r="DO112" s="210">
        <v>0</v>
      </c>
      <c r="DP112" s="210">
        <v>0</v>
      </c>
      <c r="DQ112" s="210">
        <v>0</v>
      </c>
      <c r="DR112" s="210">
        <v>0</v>
      </c>
      <c r="DS112" s="210">
        <f t="shared" si="37"/>
        <v>63773</v>
      </c>
      <c r="DU112" s="210">
        <v>10425</v>
      </c>
      <c r="DV112" s="210">
        <v>8089</v>
      </c>
      <c r="DW112" s="210">
        <v>7085</v>
      </c>
      <c r="DX112" s="210">
        <v>7068</v>
      </c>
      <c r="DY112" s="210">
        <v>8025</v>
      </c>
      <c r="DZ112" s="210">
        <v>28910</v>
      </c>
      <c r="EA112" s="210">
        <v>38672</v>
      </c>
      <c r="EB112" s="210">
        <v>20305</v>
      </c>
      <c r="EC112" s="210">
        <v>16823</v>
      </c>
      <c r="ED112" s="210">
        <v>14707</v>
      </c>
      <c r="EE112" s="210">
        <v>37879</v>
      </c>
      <c r="EF112" s="210">
        <v>22377</v>
      </c>
      <c r="EL112" s="210">
        <v>220365</v>
      </c>
      <c r="EN112" s="212">
        <f t="shared" si="39"/>
        <v>1097</v>
      </c>
      <c r="EO112" s="212">
        <f t="shared" si="40"/>
        <v>3151</v>
      </c>
      <c r="EP112" s="212">
        <f t="shared" si="41"/>
        <v>3981</v>
      </c>
      <c r="EQ112" s="212">
        <f t="shared" si="42"/>
        <v>4525</v>
      </c>
      <c r="ER112" s="212">
        <f t="shared" si="43"/>
        <v>5085</v>
      </c>
      <c r="ES112" s="212">
        <f t="shared" si="44"/>
        <v>20241</v>
      </c>
      <c r="ET112" s="212">
        <f t="shared" si="45"/>
        <v>30858</v>
      </c>
      <c r="EU112" s="212">
        <f t="shared" si="46"/>
        <v>16525</v>
      </c>
      <c r="EV112" s="212">
        <f t="shared" si="47"/>
        <v>14096</v>
      </c>
      <c r="EW112" s="212">
        <f t="shared" si="48"/>
        <v>10666</v>
      </c>
      <c r="EX112" s="212">
        <f t="shared" si="49"/>
        <v>30566</v>
      </c>
      <c r="EY112" s="212">
        <f t="shared" si="50"/>
        <v>15801</v>
      </c>
      <c r="EZ112" s="212">
        <f t="shared" si="51"/>
        <v>0</v>
      </c>
      <c r="FA112" s="212">
        <f t="shared" si="52"/>
        <v>0</v>
      </c>
      <c r="FB112" s="212">
        <f t="shared" si="53"/>
        <v>0</v>
      </c>
      <c r="FC112" s="212">
        <f t="shared" si="54"/>
        <v>0</v>
      </c>
      <c r="FD112" s="212">
        <f t="shared" si="55"/>
        <v>0</v>
      </c>
      <c r="FE112" s="363">
        <f t="shared" si="56"/>
        <v>156592</v>
      </c>
      <c r="FF112" s="363"/>
      <c r="FG112" s="210">
        <v>202</v>
      </c>
      <c r="FH112" s="210">
        <v>2059</v>
      </c>
      <c r="FJ112" s="271">
        <f>'(B.) Opyt'' non-urb lands'!J55</f>
        <v>8.8000000000000007</v>
      </c>
      <c r="FK112" s="271">
        <f>'(B.) Opyt'' non-urb lands'!K55</f>
        <v>10.979741602067184</v>
      </c>
      <c r="FL112" s="271">
        <f>'(B.) Opyt'' non-urb lands'!L55</f>
        <v>9.1</v>
      </c>
    </row>
    <row r="113" spans="1:168">
      <c r="A113" s="178"/>
      <c r="B113" s="178">
        <v>2</v>
      </c>
      <c r="C113" s="188">
        <v>9</v>
      </c>
      <c r="D113" s="188" t="s">
        <v>365</v>
      </c>
      <c r="E113" s="229">
        <v>198859</v>
      </c>
      <c r="F113" s="213">
        <v>231120</v>
      </c>
      <c r="G113" s="231">
        <f t="shared" si="38"/>
        <v>-32261</v>
      </c>
      <c r="H113" s="210">
        <v>197739</v>
      </c>
      <c r="I113" s="210">
        <v>197739</v>
      </c>
      <c r="K113" s="210">
        <v>164</v>
      </c>
      <c r="L113" s="210">
        <v>66</v>
      </c>
      <c r="M113" s="210">
        <v>102</v>
      </c>
      <c r="N113" s="210">
        <v>145</v>
      </c>
      <c r="O113" s="210">
        <v>195</v>
      </c>
      <c r="P113" s="210">
        <v>373</v>
      </c>
      <c r="Q113" s="210">
        <v>2239</v>
      </c>
      <c r="R113" s="210">
        <v>5224</v>
      </c>
      <c r="S113" s="210">
        <v>2700</v>
      </c>
      <c r="T113" s="210">
        <v>3858</v>
      </c>
      <c r="U113" s="210">
        <v>5967</v>
      </c>
      <c r="V113" s="210">
        <v>25878</v>
      </c>
      <c r="W113" s="210">
        <v>7134</v>
      </c>
      <c r="X113" s="210">
        <v>17260</v>
      </c>
      <c r="Y113" s="210">
        <v>9570</v>
      </c>
      <c r="Z113" s="210">
        <v>19040</v>
      </c>
      <c r="AA113" s="210">
        <v>97824</v>
      </c>
      <c r="AB113" s="210">
        <f t="shared" si="32"/>
        <v>197739</v>
      </c>
      <c r="AD113" s="210">
        <v>21</v>
      </c>
      <c r="AE113" s="210">
        <v>29</v>
      </c>
      <c r="AF113" s="210">
        <v>0</v>
      </c>
      <c r="AG113" s="210">
        <v>0</v>
      </c>
      <c r="AH113" s="210">
        <v>0</v>
      </c>
      <c r="AI113" s="210">
        <v>73</v>
      </c>
      <c r="AJ113" s="210">
        <v>312</v>
      </c>
      <c r="AK113" s="210">
        <v>2177</v>
      </c>
      <c r="AL113" s="210">
        <v>1272</v>
      </c>
      <c r="AM113" s="210">
        <v>979</v>
      </c>
      <c r="AN113" s="210">
        <v>2303</v>
      </c>
      <c r="AO113" s="210">
        <v>3416</v>
      </c>
      <c r="AP113" s="210">
        <v>4827</v>
      </c>
      <c r="AQ113" s="210">
        <v>13611</v>
      </c>
      <c r="AR113" s="210">
        <v>0</v>
      </c>
      <c r="AS113" s="210">
        <v>7058</v>
      </c>
      <c r="AT113" s="210">
        <v>97824</v>
      </c>
      <c r="AU113" s="210">
        <f t="shared" si="33"/>
        <v>133902</v>
      </c>
      <c r="AW113" s="210">
        <v>0</v>
      </c>
      <c r="AX113" s="210">
        <v>0</v>
      </c>
      <c r="AY113" s="210">
        <v>0</v>
      </c>
      <c r="AZ113" s="210">
        <v>0</v>
      </c>
      <c r="BA113" s="210">
        <v>0</v>
      </c>
      <c r="BB113" s="210">
        <v>0</v>
      </c>
      <c r="BC113" s="210">
        <v>0</v>
      </c>
      <c r="BD113" s="210">
        <v>0</v>
      </c>
      <c r="BE113" s="210">
        <v>0</v>
      </c>
      <c r="BF113" s="210">
        <v>0</v>
      </c>
      <c r="BG113" s="210">
        <v>0</v>
      </c>
      <c r="BH113" s="210">
        <v>0</v>
      </c>
      <c r="BI113" s="210">
        <v>0</v>
      </c>
      <c r="BJ113" s="210">
        <v>0</v>
      </c>
      <c r="BK113" s="210">
        <v>0</v>
      </c>
      <c r="BL113" s="210">
        <v>0</v>
      </c>
      <c r="BM113" s="210">
        <v>0</v>
      </c>
      <c r="BN113" s="210">
        <f t="shared" si="34"/>
        <v>0</v>
      </c>
      <c r="BP113" s="210">
        <v>41</v>
      </c>
      <c r="BQ113" s="28">
        <v>0</v>
      </c>
      <c r="BR113" s="28">
        <v>28</v>
      </c>
      <c r="BS113" s="28">
        <v>0</v>
      </c>
      <c r="BT113" s="28">
        <v>0</v>
      </c>
      <c r="BU113" s="28">
        <v>0</v>
      </c>
      <c r="BV113" s="28">
        <v>310</v>
      </c>
      <c r="BW113" s="28">
        <v>236</v>
      </c>
      <c r="BX113" s="28">
        <v>0</v>
      </c>
      <c r="BY113" s="28">
        <v>500</v>
      </c>
      <c r="BZ113" s="28">
        <v>2084</v>
      </c>
      <c r="CA113" s="28">
        <v>3805</v>
      </c>
      <c r="CB113" s="28">
        <v>0</v>
      </c>
      <c r="CC113" s="28">
        <v>3649</v>
      </c>
      <c r="CD113" s="28">
        <v>9570</v>
      </c>
      <c r="CE113" s="28">
        <v>11982</v>
      </c>
      <c r="CF113" s="28">
        <v>0</v>
      </c>
      <c r="CG113" s="210">
        <f t="shared" si="35"/>
        <v>32205</v>
      </c>
      <c r="CI113" s="28">
        <v>72</v>
      </c>
      <c r="CJ113" s="28">
        <v>0</v>
      </c>
      <c r="CK113" s="28">
        <v>23</v>
      </c>
      <c r="CL113" s="28">
        <v>31</v>
      </c>
      <c r="CM113" s="28">
        <v>0</v>
      </c>
      <c r="CN113" s="28">
        <v>57</v>
      </c>
      <c r="CO113" s="28">
        <v>198</v>
      </c>
      <c r="CP113" s="28">
        <v>0</v>
      </c>
      <c r="CQ113" s="28">
        <v>0</v>
      </c>
      <c r="CR113" s="28">
        <v>500</v>
      </c>
      <c r="CS113" s="28">
        <v>880</v>
      </c>
      <c r="CT113" s="28">
        <v>1401</v>
      </c>
      <c r="CU113" s="28">
        <v>2307</v>
      </c>
      <c r="CV113" s="28">
        <v>0</v>
      </c>
      <c r="CW113" s="28">
        <v>0</v>
      </c>
      <c r="CX113" s="28">
        <v>0</v>
      </c>
      <c r="CY113" s="28">
        <v>0</v>
      </c>
      <c r="CZ113" s="28">
        <f t="shared" si="36"/>
        <v>5469</v>
      </c>
      <c r="DB113" s="210">
        <v>30</v>
      </c>
      <c r="DC113" s="210">
        <v>37</v>
      </c>
      <c r="DD113" s="210">
        <v>51</v>
      </c>
      <c r="DE113" s="210">
        <v>114</v>
      </c>
      <c r="DF113" s="210">
        <v>195</v>
      </c>
      <c r="DG113" s="210">
        <v>243</v>
      </c>
      <c r="DH113" s="210">
        <v>1419</v>
      </c>
      <c r="DI113" s="210">
        <v>2811</v>
      </c>
      <c r="DJ113" s="210">
        <v>1428</v>
      </c>
      <c r="DK113" s="210">
        <v>1879</v>
      </c>
      <c r="DL113" s="210">
        <v>700</v>
      </c>
      <c r="DM113" s="210">
        <v>17256</v>
      </c>
      <c r="DN113" s="210">
        <v>0</v>
      </c>
      <c r="DO113" s="210">
        <v>0</v>
      </c>
      <c r="DP113" s="210">
        <v>0</v>
      </c>
      <c r="DQ113" s="210">
        <v>0</v>
      </c>
      <c r="DR113" s="210">
        <v>0</v>
      </c>
      <c r="DS113" s="210">
        <f t="shared" si="37"/>
        <v>26163</v>
      </c>
      <c r="DU113" s="210">
        <v>30</v>
      </c>
      <c r="DV113" s="210">
        <v>37</v>
      </c>
      <c r="DW113" s="210">
        <v>51</v>
      </c>
      <c r="DX113" s="210">
        <v>114</v>
      </c>
      <c r="DY113" s="210">
        <v>195</v>
      </c>
      <c r="DZ113" s="210">
        <v>243</v>
      </c>
      <c r="EA113" s="210">
        <v>1419</v>
      </c>
      <c r="EB113" s="210">
        <v>2811</v>
      </c>
      <c r="EC113" s="210">
        <v>1428</v>
      </c>
      <c r="ED113" s="210">
        <v>1879</v>
      </c>
      <c r="EE113" s="210">
        <v>700</v>
      </c>
      <c r="EF113" s="210">
        <v>17256</v>
      </c>
      <c r="EL113" s="210">
        <v>26163</v>
      </c>
      <c r="EN113" s="212">
        <f t="shared" si="39"/>
        <v>0</v>
      </c>
      <c r="EO113" s="212">
        <f t="shared" si="40"/>
        <v>0</v>
      </c>
      <c r="EP113" s="212">
        <f t="shared" si="41"/>
        <v>0</v>
      </c>
      <c r="EQ113" s="212">
        <f t="shared" si="42"/>
        <v>0</v>
      </c>
      <c r="ER113" s="212">
        <f t="shared" si="43"/>
        <v>0</v>
      </c>
      <c r="ES113" s="212">
        <f t="shared" si="44"/>
        <v>0</v>
      </c>
      <c r="ET113" s="212">
        <f t="shared" si="45"/>
        <v>0</v>
      </c>
      <c r="EU113" s="212">
        <f t="shared" si="46"/>
        <v>0</v>
      </c>
      <c r="EV113" s="212">
        <f t="shared" si="47"/>
        <v>0</v>
      </c>
      <c r="EW113" s="212">
        <f t="shared" si="48"/>
        <v>0</v>
      </c>
      <c r="EX113" s="212">
        <f t="shared" si="49"/>
        <v>0</v>
      </c>
      <c r="EY113" s="212">
        <f t="shared" si="50"/>
        <v>0</v>
      </c>
      <c r="EZ113" s="212">
        <f t="shared" si="51"/>
        <v>0</v>
      </c>
      <c r="FA113" s="212">
        <f t="shared" si="52"/>
        <v>0</v>
      </c>
      <c r="FB113" s="212">
        <f t="shared" si="53"/>
        <v>0</v>
      </c>
      <c r="FC113" s="212">
        <f t="shared" si="54"/>
        <v>0</v>
      </c>
      <c r="FD113" s="212">
        <f t="shared" si="55"/>
        <v>0</v>
      </c>
      <c r="FE113" s="363">
        <f t="shared" si="56"/>
        <v>0</v>
      </c>
      <c r="FF113" s="363"/>
      <c r="FG113" s="210">
        <v>1049</v>
      </c>
      <c r="FH113" s="210">
        <v>71</v>
      </c>
      <c r="FJ113" s="271">
        <f>'(B.) Opyt'' non-urb lands'!J56</f>
        <v>3.4</v>
      </c>
      <c r="FK113" s="271">
        <f>'(B.) Opyt'' non-urb lands'!K56</f>
        <v>2.1600846560846558</v>
      </c>
      <c r="FL113" s="271">
        <f>'(B.) Opyt'' non-urb lands'!L56</f>
        <v>0.85</v>
      </c>
    </row>
    <row r="114" spans="1:168">
      <c r="A114" s="178"/>
      <c r="B114" s="178">
        <v>3</v>
      </c>
      <c r="C114" s="188">
        <v>9</v>
      </c>
      <c r="D114" s="188" t="s">
        <v>629</v>
      </c>
      <c r="E114" s="229">
        <v>1656109</v>
      </c>
      <c r="F114" s="213">
        <v>1275861</v>
      </c>
      <c r="G114" s="217">
        <f t="shared" si="38"/>
        <v>380248</v>
      </c>
      <c r="H114" s="210">
        <v>1330101</v>
      </c>
      <c r="I114" s="210">
        <v>1553423</v>
      </c>
      <c r="K114" s="210">
        <v>7181</v>
      </c>
      <c r="L114" s="210">
        <v>8687</v>
      </c>
      <c r="M114" s="210">
        <v>8035</v>
      </c>
      <c r="N114" s="210">
        <v>6164</v>
      </c>
      <c r="O114" s="210">
        <v>6990</v>
      </c>
      <c r="P114" s="210">
        <v>32528</v>
      </c>
      <c r="Q114" s="210">
        <v>48126</v>
      </c>
      <c r="R114" s="210">
        <v>61165</v>
      </c>
      <c r="S114" s="210">
        <v>64112</v>
      </c>
      <c r="T114" s="210">
        <v>51523</v>
      </c>
      <c r="U114" s="210">
        <v>234876</v>
      </c>
      <c r="V114" s="210">
        <v>326406</v>
      </c>
      <c r="W114" s="210">
        <v>178254</v>
      </c>
      <c r="X114" s="210">
        <v>97930</v>
      </c>
      <c r="Y114" s="210">
        <v>71973</v>
      </c>
      <c r="Z114" s="210">
        <v>99706</v>
      </c>
      <c r="AA114" s="210">
        <v>26445</v>
      </c>
      <c r="AB114" s="210">
        <f t="shared" si="32"/>
        <v>1330101</v>
      </c>
      <c r="AD114" s="210">
        <v>551</v>
      </c>
      <c r="AE114" s="210">
        <v>1058</v>
      </c>
      <c r="AF114" s="210">
        <v>1521</v>
      </c>
      <c r="AG114" s="210">
        <v>1780</v>
      </c>
      <c r="AH114" s="210">
        <v>1643</v>
      </c>
      <c r="AI114" s="210">
        <v>11046</v>
      </c>
      <c r="AJ114" s="210">
        <v>23440</v>
      </c>
      <c r="AK114" s="210">
        <v>34556</v>
      </c>
      <c r="AL114" s="210">
        <v>38548</v>
      </c>
      <c r="AM114" s="210">
        <v>32283</v>
      </c>
      <c r="AN114" s="210">
        <v>158847</v>
      </c>
      <c r="AO114" s="210">
        <v>215854</v>
      </c>
      <c r="AP114" s="210">
        <v>123991</v>
      </c>
      <c r="AQ114" s="210">
        <v>55360</v>
      </c>
      <c r="AR114" s="210">
        <v>44080</v>
      </c>
      <c r="AS114" s="210">
        <v>89175</v>
      </c>
      <c r="AT114" s="210">
        <v>26445</v>
      </c>
      <c r="AU114" s="210">
        <f t="shared" si="33"/>
        <v>860178</v>
      </c>
      <c r="AW114" s="210">
        <v>132</v>
      </c>
      <c r="AX114" s="210">
        <v>304</v>
      </c>
      <c r="AY114" s="210">
        <v>222</v>
      </c>
      <c r="AZ114" s="210">
        <v>258</v>
      </c>
      <c r="BA114" s="210">
        <v>340</v>
      </c>
      <c r="BB114" s="210">
        <v>2066</v>
      </c>
      <c r="BC114" s="210">
        <v>1220</v>
      </c>
      <c r="BD114" s="210">
        <v>250</v>
      </c>
      <c r="BE114" s="210">
        <v>976</v>
      </c>
      <c r="BF114" s="210">
        <v>444</v>
      </c>
      <c r="BG114" s="210">
        <v>0</v>
      </c>
      <c r="BH114" s="210">
        <v>0</v>
      </c>
      <c r="BI114" s="210">
        <v>0</v>
      </c>
      <c r="BJ114" s="210">
        <v>0</v>
      </c>
      <c r="BK114" s="210">
        <v>0</v>
      </c>
      <c r="BL114" s="210">
        <v>0</v>
      </c>
      <c r="BM114" s="210">
        <v>0</v>
      </c>
      <c r="BN114" s="210">
        <f t="shared" si="34"/>
        <v>6212</v>
      </c>
      <c r="BP114" s="210">
        <v>254</v>
      </c>
      <c r="BQ114" s="28">
        <v>365</v>
      </c>
      <c r="BR114" s="28">
        <v>408</v>
      </c>
      <c r="BS114" s="28">
        <v>276</v>
      </c>
      <c r="BT114" s="28">
        <v>433</v>
      </c>
      <c r="BU114" s="28">
        <v>2112</v>
      </c>
      <c r="BV114" s="28">
        <v>6146</v>
      </c>
      <c r="BW114" s="28">
        <v>10413</v>
      </c>
      <c r="BX114" s="28">
        <v>10307</v>
      </c>
      <c r="BY114" s="28">
        <v>10247</v>
      </c>
      <c r="BZ114" s="28">
        <v>47886</v>
      </c>
      <c r="CA114" s="28">
        <v>73510</v>
      </c>
      <c r="CB114" s="28">
        <v>34952</v>
      </c>
      <c r="CC114" s="28">
        <v>27608</v>
      </c>
      <c r="CD114" s="28">
        <v>19415</v>
      </c>
      <c r="CE114" s="28">
        <v>0</v>
      </c>
      <c r="CF114" s="28">
        <v>0</v>
      </c>
      <c r="CG114" s="210">
        <f t="shared" si="35"/>
        <v>244332</v>
      </c>
      <c r="CI114" s="28">
        <v>1697</v>
      </c>
      <c r="CJ114" s="28">
        <v>1194</v>
      </c>
      <c r="CK114" s="28">
        <v>1286</v>
      </c>
      <c r="CL114" s="28">
        <v>758</v>
      </c>
      <c r="CM114" s="28">
        <v>1006</v>
      </c>
      <c r="CN114" s="28">
        <v>4563</v>
      </c>
      <c r="CO114" s="28">
        <v>5087</v>
      </c>
      <c r="CP114" s="28">
        <v>4856</v>
      </c>
      <c r="CQ114" s="28">
        <v>8484</v>
      </c>
      <c r="CR114" s="28">
        <v>3743</v>
      </c>
      <c r="CS114" s="28">
        <v>15908</v>
      </c>
      <c r="CT114" s="28">
        <v>27774</v>
      </c>
      <c r="CU114" s="28">
        <v>14374</v>
      </c>
      <c r="CV114" s="28">
        <v>14962</v>
      </c>
      <c r="CW114" s="28">
        <v>8478</v>
      </c>
      <c r="CX114" s="28">
        <v>10531</v>
      </c>
      <c r="CY114" s="28">
        <v>0</v>
      </c>
      <c r="CZ114" s="28">
        <f t="shared" si="36"/>
        <v>124701</v>
      </c>
      <c r="DB114" s="210">
        <v>4547</v>
      </c>
      <c r="DC114" s="210">
        <v>5766</v>
      </c>
      <c r="DD114" s="210">
        <v>4598</v>
      </c>
      <c r="DE114" s="210">
        <v>3092</v>
      </c>
      <c r="DF114" s="210">
        <v>3568</v>
      </c>
      <c r="DG114" s="210">
        <v>12741</v>
      </c>
      <c r="DH114" s="210">
        <v>12233</v>
      </c>
      <c r="DI114" s="210">
        <v>11090</v>
      </c>
      <c r="DJ114" s="210">
        <v>5797</v>
      </c>
      <c r="DK114" s="210">
        <v>4806</v>
      </c>
      <c r="DL114" s="210">
        <v>12235</v>
      </c>
      <c r="DM114" s="210">
        <v>9268</v>
      </c>
      <c r="DN114" s="210">
        <v>4937</v>
      </c>
      <c r="DO114" s="210">
        <v>0</v>
      </c>
      <c r="DP114" s="210">
        <v>0</v>
      </c>
      <c r="DQ114" s="210">
        <v>0</v>
      </c>
      <c r="DR114" s="210">
        <v>0</v>
      </c>
      <c r="DS114" s="210">
        <f t="shared" si="37"/>
        <v>94678</v>
      </c>
      <c r="DU114" s="210">
        <v>4557</v>
      </c>
      <c r="DV114" s="210">
        <v>5826</v>
      </c>
      <c r="DW114" s="210">
        <v>4736</v>
      </c>
      <c r="DX114" s="210">
        <v>3227</v>
      </c>
      <c r="DY114" s="210">
        <v>4033</v>
      </c>
      <c r="DZ114" s="210">
        <v>15869</v>
      </c>
      <c r="EA114" s="210">
        <v>21955</v>
      </c>
      <c r="EB114" s="210">
        <v>20575</v>
      </c>
      <c r="EC114" s="210">
        <v>17136</v>
      </c>
      <c r="ED114" s="210">
        <v>16445</v>
      </c>
      <c r="EE114" s="210">
        <v>79143</v>
      </c>
      <c r="EF114" s="210">
        <v>96342</v>
      </c>
      <c r="EG114" s="210">
        <v>24935</v>
      </c>
      <c r="EH114" s="210">
        <v>3221</v>
      </c>
      <c r="EL114" s="210">
        <v>318000</v>
      </c>
      <c r="EN114" s="212">
        <f t="shared" si="39"/>
        <v>10</v>
      </c>
      <c r="EO114" s="212">
        <f t="shared" si="40"/>
        <v>60</v>
      </c>
      <c r="EP114" s="212">
        <f t="shared" si="41"/>
        <v>138</v>
      </c>
      <c r="EQ114" s="212">
        <f t="shared" si="42"/>
        <v>135</v>
      </c>
      <c r="ER114" s="212">
        <f t="shared" si="43"/>
        <v>465</v>
      </c>
      <c r="ES114" s="212">
        <f t="shared" si="44"/>
        <v>3128</v>
      </c>
      <c r="ET114" s="212">
        <f t="shared" si="45"/>
        <v>9722</v>
      </c>
      <c r="EU114" s="212">
        <f t="shared" si="46"/>
        <v>9485</v>
      </c>
      <c r="EV114" s="212">
        <f t="shared" si="47"/>
        <v>11339</v>
      </c>
      <c r="EW114" s="212">
        <f t="shared" si="48"/>
        <v>11639</v>
      </c>
      <c r="EX114" s="212">
        <f t="shared" si="49"/>
        <v>66908</v>
      </c>
      <c r="EY114" s="212">
        <f t="shared" si="50"/>
        <v>87074</v>
      </c>
      <c r="EZ114" s="212">
        <f t="shared" si="51"/>
        <v>19998</v>
      </c>
      <c r="FA114" s="212">
        <f t="shared" si="52"/>
        <v>3221</v>
      </c>
      <c r="FB114" s="212">
        <f t="shared" si="53"/>
        <v>0</v>
      </c>
      <c r="FC114" s="212">
        <f t="shared" si="54"/>
        <v>0</v>
      </c>
      <c r="FD114" s="212">
        <f t="shared" si="55"/>
        <v>0</v>
      </c>
      <c r="FE114" s="363">
        <f t="shared" si="56"/>
        <v>223322</v>
      </c>
      <c r="FF114" s="363"/>
      <c r="FG114" s="210">
        <v>39392</v>
      </c>
      <c r="FH114" s="210">
        <v>53680</v>
      </c>
      <c r="FJ114" s="271">
        <f>'(B.) Opyt'' non-urb lands'!J57</f>
        <v>8.1</v>
      </c>
      <c r="FK114" s="271">
        <f>'(B.) Opyt'' non-urb lands'!K57</f>
        <v>9.0001488130388569</v>
      </c>
      <c r="FL114" s="271">
        <f>'(B.) Opyt'' non-urb lands'!L57</f>
        <v>8.65</v>
      </c>
    </row>
    <row r="115" spans="1:168">
      <c r="A115" s="178"/>
      <c r="B115" s="178">
        <v>12</v>
      </c>
      <c r="C115" s="188">
        <v>9</v>
      </c>
      <c r="D115" s="188" t="s">
        <v>257</v>
      </c>
      <c r="E115" s="229">
        <v>2318053</v>
      </c>
      <c r="F115" s="213">
        <v>1673953</v>
      </c>
      <c r="G115" s="217">
        <f t="shared" si="38"/>
        <v>644100</v>
      </c>
      <c r="H115" s="210">
        <v>1867505</v>
      </c>
      <c r="I115" s="210">
        <v>2279624</v>
      </c>
      <c r="K115" s="210">
        <v>2941</v>
      </c>
      <c r="L115" s="210">
        <v>8140</v>
      </c>
      <c r="M115" s="210">
        <v>12399</v>
      </c>
      <c r="N115" s="210">
        <v>11495</v>
      </c>
      <c r="O115" s="210">
        <v>22676</v>
      </c>
      <c r="P115" s="210">
        <v>114854</v>
      </c>
      <c r="Q115" s="210">
        <v>450530</v>
      </c>
      <c r="R115" s="210">
        <v>123076</v>
      </c>
      <c r="S115" s="210">
        <v>166237</v>
      </c>
      <c r="T115" s="210">
        <v>88143</v>
      </c>
      <c r="U115" s="210">
        <v>274127</v>
      </c>
      <c r="V115" s="210">
        <v>227205</v>
      </c>
      <c r="W115" s="210">
        <v>101277</v>
      </c>
      <c r="X115" s="210">
        <v>79240</v>
      </c>
      <c r="Y115" s="210">
        <v>35662</v>
      </c>
      <c r="Z115" s="210">
        <v>72539</v>
      </c>
      <c r="AA115" s="210">
        <v>76964</v>
      </c>
      <c r="AB115" s="210">
        <f t="shared" si="32"/>
        <v>1867505</v>
      </c>
      <c r="AD115" s="210">
        <v>119</v>
      </c>
      <c r="AE115" s="210">
        <v>754</v>
      </c>
      <c r="AF115" s="210">
        <v>1543</v>
      </c>
      <c r="AG115" s="210">
        <v>1123</v>
      </c>
      <c r="AH115" s="210">
        <v>4418</v>
      </c>
      <c r="AI115" s="210">
        <v>33110</v>
      </c>
      <c r="AJ115" s="210">
        <v>255109</v>
      </c>
      <c r="AK115" s="210">
        <v>63318</v>
      </c>
      <c r="AL115" s="210">
        <v>96412</v>
      </c>
      <c r="AM115" s="210">
        <v>49820</v>
      </c>
      <c r="AN115" s="210">
        <v>161577</v>
      </c>
      <c r="AO115" s="210">
        <v>146038</v>
      </c>
      <c r="AP115" s="210">
        <v>53923</v>
      </c>
      <c r="AQ115" s="210">
        <v>41288</v>
      </c>
      <c r="AR115" s="210">
        <v>27315</v>
      </c>
      <c r="AS115" s="210">
        <v>36252</v>
      </c>
      <c r="AT115" s="210">
        <v>33331</v>
      </c>
      <c r="AU115" s="210">
        <f t="shared" si="33"/>
        <v>1005450</v>
      </c>
      <c r="AW115" s="210">
        <v>21</v>
      </c>
      <c r="AX115" s="210">
        <v>32</v>
      </c>
      <c r="AY115" s="210">
        <v>90</v>
      </c>
      <c r="AZ115" s="210">
        <v>34</v>
      </c>
      <c r="BA115" s="210">
        <v>384</v>
      </c>
      <c r="BB115" s="210">
        <v>1740</v>
      </c>
      <c r="BC115" s="210">
        <v>8694</v>
      </c>
      <c r="BD115" s="210">
        <v>1950</v>
      </c>
      <c r="BE115" s="210">
        <v>706</v>
      </c>
      <c r="BF115" s="210">
        <v>430</v>
      </c>
      <c r="BG115" s="210">
        <v>600</v>
      </c>
      <c r="BH115" s="210">
        <v>0</v>
      </c>
      <c r="BI115" s="210">
        <v>0</v>
      </c>
      <c r="BJ115" s="210">
        <v>0</v>
      </c>
      <c r="BK115" s="210">
        <v>0</v>
      </c>
      <c r="BL115" s="210">
        <v>0</v>
      </c>
      <c r="BM115" s="210">
        <v>0</v>
      </c>
      <c r="BN115" s="210">
        <f t="shared" si="34"/>
        <v>14681</v>
      </c>
      <c r="BP115" s="210">
        <v>35</v>
      </c>
      <c r="BQ115" s="28">
        <v>30</v>
      </c>
      <c r="BR115" s="28">
        <v>24</v>
      </c>
      <c r="BS115" s="28">
        <v>112</v>
      </c>
      <c r="BT115" s="28">
        <v>144</v>
      </c>
      <c r="BU115" s="28">
        <v>1415</v>
      </c>
      <c r="BV115" s="28">
        <v>7732</v>
      </c>
      <c r="BW115" s="28">
        <v>3225</v>
      </c>
      <c r="BX115" s="28">
        <v>8264</v>
      </c>
      <c r="BY115" s="28">
        <v>4894</v>
      </c>
      <c r="BZ115" s="28">
        <v>24188</v>
      </c>
      <c r="CA115" s="28">
        <v>30278</v>
      </c>
      <c r="CB115" s="28">
        <v>18718</v>
      </c>
      <c r="CC115" s="28">
        <v>16574</v>
      </c>
      <c r="CD115" s="28">
        <v>4330</v>
      </c>
      <c r="CE115" s="28">
        <v>25064</v>
      </c>
      <c r="CF115" s="28">
        <v>26908</v>
      </c>
      <c r="CG115" s="210">
        <f t="shared" si="35"/>
        <v>171935</v>
      </c>
      <c r="CI115" s="28">
        <v>453</v>
      </c>
      <c r="CJ115" s="28">
        <v>1014</v>
      </c>
      <c r="CK115" s="28">
        <v>1279</v>
      </c>
      <c r="CL115" s="28">
        <v>1492</v>
      </c>
      <c r="CM115" s="28">
        <v>2627</v>
      </c>
      <c r="CN115" s="28">
        <v>12364</v>
      </c>
      <c r="CO115" s="28">
        <v>35593</v>
      </c>
      <c r="CP115" s="28">
        <v>13647</v>
      </c>
      <c r="CQ115" s="28">
        <v>18045</v>
      </c>
      <c r="CR115" s="28">
        <v>9136</v>
      </c>
      <c r="CS115" s="28">
        <v>16276</v>
      </c>
      <c r="CT115" s="28">
        <v>13344</v>
      </c>
      <c r="CU115" s="28">
        <v>7213</v>
      </c>
      <c r="CV115" s="28">
        <v>0</v>
      </c>
      <c r="CW115" s="28">
        <v>0</v>
      </c>
      <c r="CX115" s="28">
        <v>0</v>
      </c>
      <c r="CY115" s="28">
        <v>0</v>
      </c>
      <c r="CZ115" s="28">
        <f t="shared" si="36"/>
        <v>132483</v>
      </c>
      <c r="DB115" s="210">
        <v>2313</v>
      </c>
      <c r="DC115" s="210">
        <v>6310</v>
      </c>
      <c r="DD115" s="210">
        <v>9463</v>
      </c>
      <c r="DE115" s="210">
        <v>8734</v>
      </c>
      <c r="DF115" s="210">
        <v>15103</v>
      </c>
      <c r="DG115" s="210">
        <v>66225</v>
      </c>
      <c r="DH115" s="210">
        <v>143402</v>
      </c>
      <c r="DI115" s="210">
        <v>40936</v>
      </c>
      <c r="DJ115" s="210">
        <v>42810</v>
      </c>
      <c r="DK115" s="210">
        <v>23863</v>
      </c>
      <c r="DL115" s="210">
        <v>71486</v>
      </c>
      <c r="DM115" s="210">
        <v>37545</v>
      </c>
      <c r="DN115" s="210">
        <v>21423</v>
      </c>
      <c r="DO115" s="210">
        <v>21378</v>
      </c>
      <c r="DP115" s="210">
        <v>4017</v>
      </c>
      <c r="DQ115" s="210">
        <v>11223</v>
      </c>
      <c r="DR115" s="210">
        <v>16725</v>
      </c>
      <c r="DS115" s="210">
        <f t="shared" si="37"/>
        <v>542956</v>
      </c>
      <c r="DU115" s="210">
        <v>2335</v>
      </c>
      <c r="DV115" s="210">
        <v>6479</v>
      </c>
      <c r="DW115" s="210">
        <v>9684</v>
      </c>
      <c r="DX115" s="210">
        <v>8962</v>
      </c>
      <c r="DY115" s="210">
        <v>15755</v>
      </c>
      <c r="DZ115" s="210">
        <v>74723</v>
      </c>
      <c r="EA115" s="210">
        <v>223447</v>
      </c>
      <c r="EB115" s="210">
        <v>66793</v>
      </c>
      <c r="EC115" s="210">
        <v>76525</v>
      </c>
      <c r="ED115" s="210">
        <v>46830</v>
      </c>
      <c r="EE115" s="210">
        <v>154047</v>
      </c>
      <c r="EF115" s="210">
        <v>132080</v>
      </c>
      <c r="EG115" s="210">
        <v>66380</v>
      </c>
      <c r="EH115" s="210">
        <v>21378</v>
      </c>
      <c r="EI115" s="210">
        <v>21709</v>
      </c>
      <c r="EJ115" s="210">
        <v>11223</v>
      </c>
      <c r="EK115" s="210">
        <v>16725</v>
      </c>
      <c r="EL115" s="210">
        <v>955075</v>
      </c>
      <c r="EN115" s="212">
        <f t="shared" si="39"/>
        <v>22</v>
      </c>
      <c r="EO115" s="212">
        <f t="shared" si="40"/>
        <v>169</v>
      </c>
      <c r="EP115" s="212">
        <f t="shared" si="41"/>
        <v>221</v>
      </c>
      <c r="EQ115" s="212">
        <f t="shared" si="42"/>
        <v>228</v>
      </c>
      <c r="ER115" s="212">
        <f t="shared" si="43"/>
        <v>652</v>
      </c>
      <c r="ES115" s="212">
        <f t="shared" si="44"/>
        <v>8498</v>
      </c>
      <c r="ET115" s="212">
        <f t="shared" si="45"/>
        <v>80045</v>
      </c>
      <c r="EU115" s="212">
        <f t="shared" si="46"/>
        <v>25857</v>
      </c>
      <c r="EV115" s="212">
        <f t="shared" si="47"/>
        <v>33715</v>
      </c>
      <c r="EW115" s="212">
        <f t="shared" si="48"/>
        <v>22967</v>
      </c>
      <c r="EX115" s="212">
        <f t="shared" si="49"/>
        <v>82561</v>
      </c>
      <c r="EY115" s="212">
        <f t="shared" si="50"/>
        <v>94535</v>
      </c>
      <c r="EZ115" s="212">
        <f t="shared" si="51"/>
        <v>44957</v>
      </c>
      <c r="FA115" s="212">
        <f t="shared" si="52"/>
        <v>0</v>
      </c>
      <c r="FB115" s="212">
        <f t="shared" si="53"/>
        <v>17692</v>
      </c>
      <c r="FC115" s="212">
        <f t="shared" si="54"/>
        <v>0</v>
      </c>
      <c r="FD115" s="212">
        <f t="shared" si="55"/>
        <v>0</v>
      </c>
      <c r="FE115" s="363">
        <f t="shared" si="56"/>
        <v>412119</v>
      </c>
      <c r="FF115" s="363"/>
      <c r="FG115" s="210">
        <v>9460</v>
      </c>
      <c r="FH115" s="210">
        <v>11275</v>
      </c>
      <c r="FJ115" s="271">
        <f>'(B.) Opyt'' non-urb lands'!J58</f>
        <v>4.2</v>
      </c>
      <c r="FK115" s="271">
        <f>'(B.) Opyt'' non-urb lands'!K58</f>
        <v>5.0399632113431689</v>
      </c>
      <c r="FL115" s="271">
        <f>'(B.) Opyt'' non-urb lands'!L58</f>
        <v>4.2</v>
      </c>
    </row>
    <row r="116" spans="1:168">
      <c r="A116" s="178"/>
      <c r="B116" s="178">
        <v>13</v>
      </c>
      <c r="C116" s="188">
        <v>9</v>
      </c>
      <c r="D116" s="188" t="s">
        <v>101</v>
      </c>
      <c r="E116" s="229">
        <v>2809159</v>
      </c>
      <c r="F116" s="213">
        <v>1926965</v>
      </c>
      <c r="G116" s="217">
        <f t="shared" si="38"/>
        <v>882194</v>
      </c>
      <c r="H116" s="210">
        <v>1976155</v>
      </c>
      <c r="I116" s="210">
        <v>2538959</v>
      </c>
      <c r="K116" s="210">
        <v>5870</v>
      </c>
      <c r="L116" s="210">
        <v>9968</v>
      </c>
      <c r="M116" s="210">
        <v>14454</v>
      </c>
      <c r="N116" s="210">
        <v>12061</v>
      </c>
      <c r="O116" s="210">
        <v>17582</v>
      </c>
      <c r="P116" s="210">
        <v>87031</v>
      </c>
      <c r="Q116" s="210">
        <v>132269</v>
      </c>
      <c r="R116" s="210">
        <v>112911</v>
      </c>
      <c r="S116" s="210">
        <v>101726</v>
      </c>
      <c r="T116" s="210">
        <v>93478</v>
      </c>
      <c r="U116" s="210">
        <v>299664</v>
      </c>
      <c r="V116" s="210">
        <v>324279</v>
      </c>
      <c r="W116" s="210">
        <v>146955</v>
      </c>
      <c r="X116" s="210">
        <v>128485</v>
      </c>
      <c r="Y116" s="210">
        <v>109266</v>
      </c>
      <c r="Z116" s="210">
        <v>220304</v>
      </c>
      <c r="AA116" s="210">
        <v>159852</v>
      </c>
      <c r="AB116" s="210">
        <f t="shared" si="32"/>
        <v>1976155</v>
      </c>
      <c r="AD116" s="210">
        <v>450</v>
      </c>
      <c r="AE116" s="210">
        <v>777</v>
      </c>
      <c r="AF116" s="210">
        <v>1295</v>
      </c>
      <c r="AG116" s="210">
        <v>1519</v>
      </c>
      <c r="AH116" s="210">
        <v>1997</v>
      </c>
      <c r="AI116" s="210">
        <v>15361</v>
      </c>
      <c r="AJ116" s="210">
        <v>32021</v>
      </c>
      <c r="AK116" s="210">
        <v>41764</v>
      </c>
      <c r="AL116" s="210">
        <v>40972</v>
      </c>
      <c r="AM116" s="210">
        <v>46015</v>
      </c>
      <c r="AN116" s="210">
        <v>156253</v>
      </c>
      <c r="AO116" s="210">
        <v>213842</v>
      </c>
      <c r="AP116" s="210">
        <v>105553</v>
      </c>
      <c r="AQ116" s="210">
        <v>86196</v>
      </c>
      <c r="AR116" s="210">
        <v>72537</v>
      </c>
      <c r="AS116" s="210">
        <v>208597</v>
      </c>
      <c r="AT116" s="210">
        <v>159852</v>
      </c>
      <c r="AU116" s="210">
        <f t="shared" si="33"/>
        <v>1185001</v>
      </c>
      <c r="AW116" s="210">
        <v>39</v>
      </c>
      <c r="AX116" s="210">
        <v>47</v>
      </c>
      <c r="AY116" s="210">
        <v>89</v>
      </c>
      <c r="AZ116" s="210">
        <v>177</v>
      </c>
      <c r="BA116" s="210">
        <v>136</v>
      </c>
      <c r="BB116" s="210">
        <v>329</v>
      </c>
      <c r="BC116" s="210">
        <v>468</v>
      </c>
      <c r="BD116" s="210">
        <v>236</v>
      </c>
      <c r="BE116" s="210">
        <v>0</v>
      </c>
      <c r="BF116" s="210">
        <v>408</v>
      </c>
      <c r="BG116" s="210">
        <v>865</v>
      </c>
      <c r="BH116" s="210">
        <v>0</v>
      </c>
      <c r="BI116" s="210">
        <v>0</v>
      </c>
      <c r="BJ116" s="210">
        <v>0</v>
      </c>
      <c r="BK116" s="210">
        <v>0</v>
      </c>
      <c r="BL116" s="210">
        <v>0</v>
      </c>
      <c r="BM116" s="210">
        <v>0</v>
      </c>
      <c r="BN116" s="210">
        <f t="shared" si="34"/>
        <v>2794</v>
      </c>
      <c r="BP116" s="210">
        <v>99</v>
      </c>
      <c r="BQ116" s="28">
        <v>410</v>
      </c>
      <c r="BR116" s="28">
        <v>311</v>
      </c>
      <c r="BS116" s="28">
        <v>201</v>
      </c>
      <c r="BT116" s="28">
        <v>369</v>
      </c>
      <c r="BU116" s="28">
        <v>2021</v>
      </c>
      <c r="BV116" s="28">
        <v>5639</v>
      </c>
      <c r="BW116" s="28">
        <v>7253</v>
      </c>
      <c r="BX116" s="28">
        <v>8363</v>
      </c>
      <c r="BY116" s="28">
        <v>8692</v>
      </c>
      <c r="BZ116" s="28">
        <v>56342</v>
      </c>
      <c r="CA116" s="28">
        <v>51031</v>
      </c>
      <c r="CB116" s="28">
        <v>23499</v>
      </c>
      <c r="CC116" s="28">
        <v>27819</v>
      </c>
      <c r="CD116" s="28">
        <v>36729</v>
      </c>
      <c r="CE116" s="28">
        <v>5537</v>
      </c>
      <c r="CF116" s="28">
        <v>0</v>
      </c>
      <c r="CG116" s="210">
        <f t="shared" si="35"/>
        <v>234315</v>
      </c>
      <c r="CI116" s="28">
        <v>364</v>
      </c>
      <c r="CJ116" s="28">
        <v>532</v>
      </c>
      <c r="CK116" s="28">
        <v>1136</v>
      </c>
      <c r="CL116" s="28">
        <v>1093</v>
      </c>
      <c r="CM116" s="28">
        <v>1203</v>
      </c>
      <c r="CN116" s="28">
        <v>6556</v>
      </c>
      <c r="CO116" s="28">
        <v>12231</v>
      </c>
      <c r="CP116" s="28">
        <v>8302</v>
      </c>
      <c r="CQ116" s="28">
        <v>5697</v>
      </c>
      <c r="CR116" s="28">
        <v>8544</v>
      </c>
      <c r="CS116" s="28">
        <v>15586</v>
      </c>
      <c r="CT116" s="28">
        <v>4049</v>
      </c>
      <c r="CU116" s="28">
        <v>5190</v>
      </c>
      <c r="CV116" s="28">
        <v>0</v>
      </c>
      <c r="CW116" s="28">
        <v>0</v>
      </c>
      <c r="CX116" s="28">
        <v>0</v>
      </c>
      <c r="CY116" s="28">
        <v>0</v>
      </c>
      <c r="CZ116" s="28">
        <f t="shared" si="36"/>
        <v>70483</v>
      </c>
      <c r="DB116" s="210">
        <v>4918</v>
      </c>
      <c r="DC116" s="210">
        <v>8202</v>
      </c>
      <c r="DD116" s="210">
        <v>11623</v>
      </c>
      <c r="DE116" s="210">
        <v>9071</v>
      </c>
      <c r="DF116" s="210">
        <v>13877</v>
      </c>
      <c r="DG116" s="210">
        <v>62764</v>
      </c>
      <c r="DH116" s="210">
        <v>81910</v>
      </c>
      <c r="DI116" s="210">
        <v>55356</v>
      </c>
      <c r="DJ116" s="210">
        <v>46694</v>
      </c>
      <c r="DK116" s="210">
        <v>29819</v>
      </c>
      <c r="DL116" s="210">
        <v>70618</v>
      </c>
      <c r="DM116" s="210">
        <v>55357</v>
      </c>
      <c r="DN116" s="210">
        <v>12713</v>
      </c>
      <c r="DO116" s="210">
        <v>14470</v>
      </c>
      <c r="DP116" s="210">
        <v>0</v>
      </c>
      <c r="DQ116" s="210">
        <v>6170</v>
      </c>
      <c r="DR116" s="210">
        <v>0</v>
      </c>
      <c r="DS116" s="210">
        <f t="shared" si="37"/>
        <v>483562</v>
      </c>
      <c r="DU116" s="210">
        <v>5059</v>
      </c>
      <c r="DV116" s="210">
        <v>8848</v>
      </c>
      <c r="DW116" s="210">
        <v>12377</v>
      </c>
      <c r="DX116" s="210">
        <v>10770</v>
      </c>
      <c r="DY116" s="210">
        <v>16370</v>
      </c>
      <c r="DZ116" s="210">
        <v>82155</v>
      </c>
      <c r="EA116" s="210">
        <v>126349</v>
      </c>
      <c r="EB116" s="210">
        <v>94622</v>
      </c>
      <c r="EC116" s="210">
        <v>83395</v>
      </c>
      <c r="ED116" s="210">
        <v>69782</v>
      </c>
      <c r="EE116" s="210">
        <v>204791</v>
      </c>
      <c r="EF116" s="210">
        <v>192532</v>
      </c>
      <c r="EG116" s="210">
        <v>78091</v>
      </c>
      <c r="EH116" s="210">
        <v>24105</v>
      </c>
      <c r="EJ116" s="210">
        <v>11761</v>
      </c>
      <c r="EK116" s="210">
        <v>25359</v>
      </c>
      <c r="EL116" s="210">
        <v>1046366</v>
      </c>
      <c r="EN116" s="212">
        <f t="shared" si="39"/>
        <v>141</v>
      </c>
      <c r="EO116" s="212">
        <f t="shared" si="40"/>
        <v>646</v>
      </c>
      <c r="EP116" s="212">
        <f t="shared" si="41"/>
        <v>754</v>
      </c>
      <c r="EQ116" s="212">
        <f t="shared" si="42"/>
        <v>1699</v>
      </c>
      <c r="ER116" s="212">
        <f t="shared" si="43"/>
        <v>2493</v>
      </c>
      <c r="ES116" s="212">
        <f t="shared" si="44"/>
        <v>19391</v>
      </c>
      <c r="ET116" s="212">
        <f t="shared" si="45"/>
        <v>44439</v>
      </c>
      <c r="EU116" s="212">
        <f t="shared" si="46"/>
        <v>39266</v>
      </c>
      <c r="EV116" s="212">
        <f t="shared" si="47"/>
        <v>36701</v>
      </c>
      <c r="EW116" s="212">
        <f t="shared" si="48"/>
        <v>39963</v>
      </c>
      <c r="EX116" s="212">
        <f t="shared" si="49"/>
        <v>134173</v>
      </c>
      <c r="EY116" s="212">
        <f t="shared" si="50"/>
        <v>137175</v>
      </c>
      <c r="EZ116" s="212">
        <f t="shared" si="51"/>
        <v>65378</v>
      </c>
      <c r="FA116" s="212">
        <f t="shared" si="52"/>
        <v>9635</v>
      </c>
      <c r="FB116" s="212">
        <f t="shared" si="53"/>
        <v>0</v>
      </c>
      <c r="FC116" s="212">
        <f t="shared" si="54"/>
        <v>5591</v>
      </c>
      <c r="FD116" s="212">
        <f t="shared" si="55"/>
        <v>25359</v>
      </c>
      <c r="FE116" s="363">
        <f t="shared" si="56"/>
        <v>562804</v>
      </c>
      <c r="FF116" s="363"/>
      <c r="FG116" s="210">
        <v>144166</v>
      </c>
      <c r="FH116" s="210">
        <v>10704</v>
      </c>
      <c r="FJ116" s="271">
        <f>'(B.) Opyt'' non-urb lands'!J59</f>
        <v>6.3</v>
      </c>
      <c r="FK116" s="271">
        <f>'(B.) Opyt'' non-urb lands'!K59</f>
        <v>9.4798689864055774</v>
      </c>
      <c r="FL116" s="271">
        <f>'(B.) Opyt'' non-urb lands'!L59</f>
        <v>6.45</v>
      </c>
    </row>
    <row r="117" spans="1:168">
      <c r="A117" s="178"/>
      <c r="B117" s="178">
        <v>41</v>
      </c>
      <c r="C117" s="188">
        <v>9</v>
      </c>
      <c r="D117" s="188" t="s">
        <v>1096</v>
      </c>
      <c r="E117" s="229">
        <v>2765971</v>
      </c>
      <c r="F117" s="213">
        <v>2091676</v>
      </c>
      <c r="G117" s="217">
        <f t="shared" si="38"/>
        <v>674295</v>
      </c>
      <c r="H117" s="210">
        <v>2428118</v>
      </c>
      <c r="I117" s="210">
        <v>2697755</v>
      </c>
      <c r="K117" s="210">
        <v>20192</v>
      </c>
      <c r="L117" s="210">
        <v>15849</v>
      </c>
      <c r="M117" s="210">
        <v>18169</v>
      </c>
      <c r="N117" s="210">
        <v>12554</v>
      </c>
      <c r="O117" s="210">
        <v>23503</v>
      </c>
      <c r="P117" s="210">
        <v>85271</v>
      </c>
      <c r="Q117" s="210">
        <v>126641</v>
      </c>
      <c r="R117" s="210">
        <v>104359</v>
      </c>
      <c r="S117" s="210">
        <v>80793</v>
      </c>
      <c r="T117" s="210">
        <v>76473</v>
      </c>
      <c r="U117" s="210">
        <v>280715</v>
      </c>
      <c r="V117" s="210">
        <v>423284</v>
      </c>
      <c r="W117" s="210">
        <v>228939</v>
      </c>
      <c r="X117" s="210">
        <v>175238</v>
      </c>
      <c r="Y117" s="210">
        <v>98513</v>
      </c>
      <c r="Z117" s="210">
        <v>253711</v>
      </c>
      <c r="AA117" s="210">
        <v>403914</v>
      </c>
      <c r="AB117" s="210">
        <f t="shared" si="32"/>
        <v>2428118</v>
      </c>
      <c r="AD117" s="210">
        <v>1568</v>
      </c>
      <c r="AE117" s="210">
        <v>1503</v>
      </c>
      <c r="AF117" s="210">
        <v>1529</v>
      </c>
      <c r="AG117" s="210">
        <v>933</v>
      </c>
      <c r="AH117" s="210">
        <v>1681</v>
      </c>
      <c r="AI117" s="210">
        <v>6933</v>
      </c>
      <c r="AJ117" s="210">
        <v>14229</v>
      </c>
      <c r="AK117" s="210">
        <v>14882</v>
      </c>
      <c r="AL117" s="210">
        <v>18592</v>
      </c>
      <c r="AM117" s="210">
        <v>21881</v>
      </c>
      <c r="AN117" s="210">
        <v>87794</v>
      </c>
      <c r="AO117" s="210">
        <v>109203</v>
      </c>
      <c r="AP117" s="210">
        <v>74333</v>
      </c>
      <c r="AQ117" s="210">
        <v>66482</v>
      </c>
      <c r="AR117" s="210">
        <v>30788</v>
      </c>
      <c r="AS117" s="210">
        <v>110340</v>
      </c>
      <c r="AT117" s="210">
        <v>306923</v>
      </c>
      <c r="AU117" s="210">
        <f t="shared" si="33"/>
        <v>869594</v>
      </c>
      <c r="AW117" s="210">
        <v>274</v>
      </c>
      <c r="AX117" s="210">
        <v>142</v>
      </c>
      <c r="AY117" s="210">
        <v>366</v>
      </c>
      <c r="AZ117" s="210">
        <v>180</v>
      </c>
      <c r="BA117" s="210">
        <v>787</v>
      </c>
      <c r="BB117" s="210">
        <v>2801</v>
      </c>
      <c r="BC117" s="210">
        <v>6020</v>
      </c>
      <c r="BD117" s="210">
        <v>5590</v>
      </c>
      <c r="BE117" s="210">
        <v>4705</v>
      </c>
      <c r="BF117" s="210">
        <v>4211</v>
      </c>
      <c r="BG117" s="210">
        <v>13353</v>
      </c>
      <c r="BH117" s="210">
        <v>15757</v>
      </c>
      <c r="BI117" s="210">
        <v>4513</v>
      </c>
      <c r="BJ117" s="210">
        <v>7163</v>
      </c>
      <c r="BK117" s="210">
        <v>4250</v>
      </c>
      <c r="BL117" s="210">
        <v>0</v>
      </c>
      <c r="BM117" s="210">
        <v>0</v>
      </c>
      <c r="BN117" s="210">
        <f t="shared" si="34"/>
        <v>70112</v>
      </c>
      <c r="BP117" s="210">
        <v>1067</v>
      </c>
      <c r="BQ117" s="28">
        <v>1026</v>
      </c>
      <c r="BR117" s="28">
        <v>986</v>
      </c>
      <c r="BS117" s="28">
        <v>695</v>
      </c>
      <c r="BT117" s="28">
        <v>964</v>
      </c>
      <c r="BU117" s="28">
        <v>2895</v>
      </c>
      <c r="BV117" s="28">
        <v>7526</v>
      </c>
      <c r="BW117" s="28">
        <v>10609</v>
      </c>
      <c r="BX117" s="28">
        <v>8453</v>
      </c>
      <c r="BY117" s="28">
        <v>8592</v>
      </c>
      <c r="BZ117" s="28">
        <v>39940</v>
      </c>
      <c r="CA117" s="28">
        <v>86705</v>
      </c>
      <c r="CB117" s="28">
        <v>56071</v>
      </c>
      <c r="CC117" s="28">
        <v>45419</v>
      </c>
      <c r="CD117" s="28">
        <v>45159</v>
      </c>
      <c r="CE117" s="28">
        <v>120229</v>
      </c>
      <c r="CF117" s="28">
        <v>66945</v>
      </c>
      <c r="CG117" s="210">
        <f t="shared" si="35"/>
        <v>503281</v>
      </c>
      <c r="CI117" s="28">
        <v>1672</v>
      </c>
      <c r="CJ117" s="28">
        <v>921</v>
      </c>
      <c r="CK117" s="28">
        <v>1769</v>
      </c>
      <c r="CL117" s="28">
        <v>1212</v>
      </c>
      <c r="CM117" s="28">
        <v>1471</v>
      </c>
      <c r="CN117" s="28">
        <v>9406</v>
      </c>
      <c r="CO117" s="28">
        <v>18089</v>
      </c>
      <c r="CP117" s="28">
        <v>15666</v>
      </c>
      <c r="CQ117" s="28">
        <v>9142</v>
      </c>
      <c r="CR117" s="28">
        <v>12038</v>
      </c>
      <c r="CS117" s="28">
        <v>30257</v>
      </c>
      <c r="CT117" s="28">
        <v>36930</v>
      </c>
      <c r="CU117" s="28">
        <v>14665</v>
      </c>
      <c r="CV117" s="28">
        <v>0</v>
      </c>
      <c r="CW117" s="28">
        <v>0</v>
      </c>
      <c r="CX117" s="28">
        <v>0</v>
      </c>
      <c r="CY117" s="28">
        <v>0</v>
      </c>
      <c r="CZ117" s="28">
        <f t="shared" si="36"/>
        <v>153238</v>
      </c>
      <c r="DB117" s="210">
        <v>15611</v>
      </c>
      <c r="DC117" s="210">
        <v>12257</v>
      </c>
      <c r="DD117" s="210">
        <v>13519</v>
      </c>
      <c r="DE117" s="210">
        <v>9534</v>
      </c>
      <c r="DF117" s="210">
        <v>18600</v>
      </c>
      <c r="DG117" s="210">
        <v>63236</v>
      </c>
      <c r="DH117" s="210">
        <v>80777</v>
      </c>
      <c r="DI117" s="210">
        <v>57612</v>
      </c>
      <c r="DJ117" s="210">
        <v>39901</v>
      </c>
      <c r="DK117" s="210">
        <v>29751</v>
      </c>
      <c r="DL117" s="210">
        <v>109371</v>
      </c>
      <c r="DM117" s="210">
        <v>174689</v>
      </c>
      <c r="DN117" s="210">
        <v>79357</v>
      </c>
      <c r="DO117" s="210">
        <v>56174</v>
      </c>
      <c r="DP117" s="210">
        <v>18316</v>
      </c>
      <c r="DQ117" s="210">
        <v>23142</v>
      </c>
      <c r="DR117" s="210">
        <v>30046</v>
      </c>
      <c r="DS117" s="210">
        <f t="shared" si="37"/>
        <v>831893</v>
      </c>
      <c r="DU117" s="210">
        <v>15630</v>
      </c>
      <c r="DV117" s="210">
        <v>12284</v>
      </c>
      <c r="DW117" s="210">
        <v>13592</v>
      </c>
      <c r="DX117" s="210">
        <v>9607</v>
      </c>
      <c r="DY117" s="210">
        <v>18828</v>
      </c>
      <c r="DZ117" s="210">
        <v>65654</v>
      </c>
      <c r="EA117" s="210">
        <v>92163</v>
      </c>
      <c r="EB117" s="210">
        <v>63968</v>
      </c>
      <c r="EC117" s="210">
        <v>47416</v>
      </c>
      <c r="ED117" s="210">
        <v>37572</v>
      </c>
      <c r="EE117" s="210">
        <v>150755</v>
      </c>
      <c r="EF117" s="210">
        <v>260699</v>
      </c>
      <c r="EG117" s="210">
        <v>127737</v>
      </c>
      <c r="EH117" s="210">
        <v>87811</v>
      </c>
      <c r="EI117" s="210">
        <v>22455</v>
      </c>
      <c r="EJ117" s="210">
        <v>45313</v>
      </c>
      <c r="EK117" s="210">
        <v>30046</v>
      </c>
      <c r="EL117" s="210">
        <v>1101530</v>
      </c>
      <c r="EN117" s="212">
        <f t="shared" si="39"/>
        <v>19</v>
      </c>
      <c r="EO117" s="212">
        <f t="shared" si="40"/>
        <v>27</v>
      </c>
      <c r="EP117" s="212">
        <f t="shared" si="41"/>
        <v>73</v>
      </c>
      <c r="EQ117" s="212">
        <f t="shared" si="42"/>
        <v>73</v>
      </c>
      <c r="ER117" s="212">
        <f t="shared" si="43"/>
        <v>228</v>
      </c>
      <c r="ES117" s="212">
        <f t="shared" si="44"/>
        <v>2418</v>
      </c>
      <c r="ET117" s="212">
        <f t="shared" si="45"/>
        <v>11386</v>
      </c>
      <c r="EU117" s="212">
        <f t="shared" si="46"/>
        <v>6356</v>
      </c>
      <c r="EV117" s="212">
        <f t="shared" si="47"/>
        <v>7515</v>
      </c>
      <c r="EW117" s="212">
        <f t="shared" si="48"/>
        <v>7821</v>
      </c>
      <c r="EX117" s="212">
        <f t="shared" si="49"/>
        <v>41384</v>
      </c>
      <c r="EY117" s="212">
        <f t="shared" si="50"/>
        <v>86010</v>
      </c>
      <c r="EZ117" s="212">
        <f t="shared" si="51"/>
        <v>48380</v>
      </c>
      <c r="FA117" s="212">
        <f t="shared" si="52"/>
        <v>31637</v>
      </c>
      <c r="FB117" s="212">
        <f t="shared" si="53"/>
        <v>4139</v>
      </c>
      <c r="FC117" s="212">
        <f t="shared" si="54"/>
        <v>22171</v>
      </c>
      <c r="FD117" s="212">
        <f t="shared" si="55"/>
        <v>0</v>
      </c>
      <c r="FE117" s="363">
        <f t="shared" si="56"/>
        <v>269637</v>
      </c>
      <c r="FF117" s="363"/>
      <c r="FG117" s="210">
        <v>52687</v>
      </c>
      <c r="FH117" s="210">
        <v>11639</v>
      </c>
      <c r="FJ117" s="271">
        <f>'(B.) Opyt'' non-urb lands'!J60</f>
        <v>6.1</v>
      </c>
      <c r="FK117" s="271">
        <f>'(B.) Opyt'' non-urb lands'!K60</f>
        <v>7.6198993104289974</v>
      </c>
      <c r="FL117" s="271">
        <f>'(B.) Opyt'' non-urb lands'!L60</f>
        <v>5.85</v>
      </c>
    </row>
    <row r="118" spans="1:168" ht="16" thickBot="1">
      <c r="A118" s="178"/>
      <c r="B118" s="178">
        <v>47</v>
      </c>
      <c r="C118" s="188">
        <v>9</v>
      </c>
      <c r="D118" s="188" t="s">
        <v>501</v>
      </c>
      <c r="E118" s="229">
        <v>3165707</v>
      </c>
      <c r="F118" s="213">
        <v>2635232</v>
      </c>
      <c r="G118" s="217">
        <f t="shared" si="38"/>
        <v>530475</v>
      </c>
      <c r="H118" s="210">
        <v>2459857</v>
      </c>
      <c r="I118" s="210">
        <v>2863720</v>
      </c>
      <c r="K118" s="210">
        <v>6125</v>
      </c>
      <c r="L118" s="210">
        <v>12578</v>
      </c>
      <c r="M118" s="210">
        <v>16980</v>
      </c>
      <c r="N118" s="210">
        <v>13940</v>
      </c>
      <c r="O118" s="210">
        <v>18025</v>
      </c>
      <c r="P118" s="210">
        <v>82295</v>
      </c>
      <c r="Q118" s="210">
        <v>154839</v>
      </c>
      <c r="R118" s="210">
        <v>135602</v>
      </c>
      <c r="S118" s="210">
        <v>125102</v>
      </c>
      <c r="T118" s="210">
        <v>115890</v>
      </c>
      <c r="U118" s="210">
        <v>438665</v>
      </c>
      <c r="V118" s="210">
        <v>484309</v>
      </c>
      <c r="W118" s="210">
        <v>256668</v>
      </c>
      <c r="X118" s="210">
        <v>121481</v>
      </c>
      <c r="Y118" s="210">
        <v>98381</v>
      </c>
      <c r="Z118" s="210">
        <v>205945</v>
      </c>
      <c r="AA118" s="210">
        <v>173032</v>
      </c>
      <c r="AB118" s="210">
        <f t="shared" si="32"/>
        <v>2459857</v>
      </c>
      <c r="AD118" s="210">
        <v>628</v>
      </c>
      <c r="AE118" s="210">
        <v>1104</v>
      </c>
      <c r="AF118" s="210">
        <v>1949</v>
      </c>
      <c r="AG118" s="210">
        <v>1702</v>
      </c>
      <c r="AH118" s="210">
        <v>1974</v>
      </c>
      <c r="AI118" s="210">
        <v>12169</v>
      </c>
      <c r="AJ118" s="210">
        <v>33315</v>
      </c>
      <c r="AK118" s="210">
        <v>39180</v>
      </c>
      <c r="AL118" s="210">
        <v>45977</v>
      </c>
      <c r="AM118" s="210">
        <v>45124</v>
      </c>
      <c r="AN118" s="210">
        <v>199402</v>
      </c>
      <c r="AO118" s="210">
        <v>232852</v>
      </c>
      <c r="AP118" s="210">
        <v>133174</v>
      </c>
      <c r="AQ118" s="210">
        <v>93793</v>
      </c>
      <c r="AR118" s="210">
        <v>53597</v>
      </c>
      <c r="AS118" s="210">
        <v>171951</v>
      </c>
      <c r="AT118" s="210">
        <v>173032</v>
      </c>
      <c r="AU118" s="210">
        <f t="shared" si="33"/>
        <v>1240923</v>
      </c>
      <c r="AW118" s="210">
        <v>50</v>
      </c>
      <c r="AX118" s="210">
        <v>36</v>
      </c>
      <c r="AY118" s="210">
        <v>84</v>
      </c>
      <c r="AZ118" s="210">
        <v>35</v>
      </c>
      <c r="BA118" s="210">
        <v>95</v>
      </c>
      <c r="BB118" s="210">
        <v>633</v>
      </c>
      <c r="BC118" s="210">
        <v>1766</v>
      </c>
      <c r="BD118" s="210">
        <v>590</v>
      </c>
      <c r="BE118" s="210">
        <v>704</v>
      </c>
      <c r="BF118" s="210">
        <v>407</v>
      </c>
      <c r="BG118" s="210">
        <v>551</v>
      </c>
      <c r="BH118" s="210">
        <v>0</v>
      </c>
      <c r="BI118" s="210">
        <v>0</v>
      </c>
      <c r="BJ118" s="210">
        <v>0</v>
      </c>
      <c r="BK118" s="210">
        <v>0</v>
      </c>
      <c r="BL118" s="210">
        <v>0</v>
      </c>
      <c r="BM118" s="210">
        <v>0</v>
      </c>
      <c r="BN118" s="210">
        <f t="shared" si="34"/>
        <v>4951</v>
      </c>
      <c r="BP118" s="210">
        <v>109</v>
      </c>
      <c r="BQ118" s="28">
        <v>335</v>
      </c>
      <c r="BR118" s="28">
        <v>99</v>
      </c>
      <c r="BS118" s="28">
        <v>183</v>
      </c>
      <c r="BT118" s="28">
        <v>369</v>
      </c>
      <c r="BU118" s="28">
        <v>2620</v>
      </c>
      <c r="BV118" s="28">
        <v>8006</v>
      </c>
      <c r="BW118" s="28">
        <v>9906</v>
      </c>
      <c r="BX118" s="28">
        <v>11393</v>
      </c>
      <c r="BY118" s="28">
        <v>8502</v>
      </c>
      <c r="BZ118" s="28">
        <v>50660</v>
      </c>
      <c r="CA118" s="28">
        <v>133066</v>
      </c>
      <c r="CB118" s="28">
        <v>74922</v>
      </c>
      <c r="CC118" s="28">
        <v>24518</v>
      </c>
      <c r="CD118" s="28">
        <v>44784</v>
      </c>
      <c r="CE118" s="28">
        <v>33994</v>
      </c>
      <c r="CF118" s="28">
        <v>0</v>
      </c>
      <c r="CG118" s="210">
        <f t="shared" si="35"/>
        <v>403466</v>
      </c>
      <c r="CI118" s="28">
        <v>2441</v>
      </c>
      <c r="CJ118" s="28">
        <v>5611</v>
      </c>
      <c r="CK118" s="28">
        <v>7800</v>
      </c>
      <c r="CL118" s="28">
        <v>5994</v>
      </c>
      <c r="CM118" s="28">
        <v>7894</v>
      </c>
      <c r="CN118" s="28">
        <v>29679</v>
      </c>
      <c r="CO118" s="28">
        <v>55265</v>
      </c>
      <c r="CP118" s="28">
        <v>40186</v>
      </c>
      <c r="CQ118" s="28">
        <v>26793</v>
      </c>
      <c r="CR118" s="28">
        <v>21791</v>
      </c>
      <c r="CS118" s="28">
        <v>63443</v>
      </c>
      <c r="CT118" s="28">
        <v>38817</v>
      </c>
      <c r="CU118" s="28">
        <v>11560</v>
      </c>
      <c r="CV118" s="28">
        <v>0</v>
      </c>
      <c r="CW118" s="28">
        <v>0</v>
      </c>
      <c r="CX118" s="28">
        <v>0</v>
      </c>
      <c r="CY118" s="28">
        <v>0</v>
      </c>
      <c r="CZ118" s="28">
        <f t="shared" si="36"/>
        <v>317274</v>
      </c>
      <c r="DB118" s="210">
        <v>2897</v>
      </c>
      <c r="DC118" s="210">
        <v>5492</v>
      </c>
      <c r="DD118" s="210">
        <v>7048</v>
      </c>
      <c r="DE118" s="210">
        <v>6026</v>
      </c>
      <c r="DF118" s="210">
        <v>7693</v>
      </c>
      <c r="DG118" s="210">
        <v>37194</v>
      </c>
      <c r="DH118" s="210">
        <v>56487</v>
      </c>
      <c r="DI118" s="210">
        <v>45740</v>
      </c>
      <c r="DJ118" s="210">
        <v>40235</v>
      </c>
      <c r="DK118" s="210">
        <v>40066</v>
      </c>
      <c r="DL118" s="210">
        <v>124609</v>
      </c>
      <c r="DM118" s="210">
        <v>79574</v>
      </c>
      <c r="DN118" s="210">
        <v>37012</v>
      </c>
      <c r="DO118" s="210">
        <v>3170</v>
      </c>
      <c r="DP118" s="210">
        <v>0</v>
      </c>
      <c r="DQ118" s="210">
        <v>0</v>
      </c>
      <c r="DR118" s="210">
        <v>0</v>
      </c>
      <c r="DS118" s="210">
        <f t="shared" si="37"/>
        <v>493243</v>
      </c>
      <c r="DU118" s="210">
        <v>2907</v>
      </c>
      <c r="DV118" s="210">
        <v>5511</v>
      </c>
      <c r="DW118" s="210">
        <v>7321</v>
      </c>
      <c r="DX118" s="210">
        <v>6320</v>
      </c>
      <c r="DY118" s="210">
        <v>8324</v>
      </c>
      <c r="DZ118" s="210">
        <v>41778</v>
      </c>
      <c r="EA118" s="210">
        <v>74484</v>
      </c>
      <c r="EB118" s="210">
        <v>68156</v>
      </c>
      <c r="EC118" s="210">
        <v>69461</v>
      </c>
      <c r="ED118" s="210">
        <v>67098</v>
      </c>
      <c r="EE118" s="210">
        <v>226586</v>
      </c>
      <c r="EF118" s="210">
        <v>200057</v>
      </c>
      <c r="EG118" s="210">
        <v>86374</v>
      </c>
      <c r="EH118" s="210">
        <v>15777</v>
      </c>
      <c r="EI118" s="210">
        <v>8548</v>
      </c>
      <c r="EJ118" s="210">
        <v>8404</v>
      </c>
      <c r="EL118" s="210">
        <v>897106</v>
      </c>
      <c r="EN118" s="212">
        <f t="shared" si="39"/>
        <v>10</v>
      </c>
      <c r="EO118" s="212">
        <f t="shared" si="40"/>
        <v>19</v>
      </c>
      <c r="EP118" s="212">
        <f t="shared" si="41"/>
        <v>273</v>
      </c>
      <c r="EQ118" s="212">
        <f t="shared" si="42"/>
        <v>294</v>
      </c>
      <c r="ER118" s="212">
        <f t="shared" si="43"/>
        <v>631</v>
      </c>
      <c r="ES118" s="212">
        <f t="shared" si="44"/>
        <v>4584</v>
      </c>
      <c r="ET118" s="212">
        <f t="shared" si="45"/>
        <v>17997</v>
      </c>
      <c r="EU118" s="212">
        <f t="shared" si="46"/>
        <v>22416</v>
      </c>
      <c r="EV118" s="212">
        <f t="shared" si="47"/>
        <v>29226</v>
      </c>
      <c r="EW118" s="212">
        <f t="shared" si="48"/>
        <v>27032</v>
      </c>
      <c r="EX118" s="212">
        <f t="shared" si="49"/>
        <v>101977</v>
      </c>
      <c r="EY118" s="212">
        <f t="shared" si="50"/>
        <v>120483</v>
      </c>
      <c r="EZ118" s="212">
        <f t="shared" si="51"/>
        <v>49362</v>
      </c>
      <c r="FA118" s="212">
        <f t="shared" si="52"/>
        <v>12607</v>
      </c>
      <c r="FB118" s="212">
        <f t="shared" si="53"/>
        <v>8548</v>
      </c>
      <c r="FC118" s="212">
        <f t="shared" si="54"/>
        <v>8404</v>
      </c>
      <c r="FD118" s="212">
        <f t="shared" si="55"/>
        <v>0</v>
      </c>
      <c r="FE118" s="363">
        <f t="shared" si="56"/>
        <v>403863</v>
      </c>
      <c r="FF118" s="363"/>
      <c r="FG118" s="210">
        <v>274733</v>
      </c>
      <c r="FH118" s="210">
        <v>26166</v>
      </c>
      <c r="FJ118" s="271">
        <f>'(B.) Opyt'' non-urb lands'!J61</f>
        <v>7.2</v>
      </c>
      <c r="FK118" s="271">
        <f>'(B.) Opyt'' non-urb lands'!K61</f>
        <v>9.2400886031966643</v>
      </c>
      <c r="FL118" s="271">
        <f>'(B.) Opyt'' non-urb lands'!L61</f>
        <v>7.6</v>
      </c>
    </row>
    <row r="119" spans="1:168" s="151" customFormat="1" ht="16" thickBot="1">
      <c r="A119" s="482"/>
      <c r="B119" s="482">
        <v>51</v>
      </c>
      <c r="C119" s="483"/>
      <c r="D119" s="193" t="s">
        <v>1104</v>
      </c>
      <c r="E119" s="214">
        <f>SUM(E69:E118)</f>
        <v>101725481</v>
      </c>
      <c r="F119" s="214">
        <f>SUM(F69:F118)</f>
        <v>68343892</v>
      </c>
      <c r="G119" s="214">
        <f>SUM(G69:G118)</f>
        <v>33381589</v>
      </c>
      <c r="H119" s="214">
        <f>SUM(H69:H118)</f>
        <v>85653027</v>
      </c>
      <c r="I119" s="214">
        <f>SUM(I69:I118)</f>
        <v>97020501</v>
      </c>
      <c r="J119" s="214"/>
      <c r="K119" s="214">
        <f t="shared" ref="K119:AB119" si="57">SUM(K69:K118)</f>
        <v>1583534</v>
      </c>
      <c r="L119" s="214">
        <f t="shared" si="57"/>
        <v>1595103</v>
      </c>
      <c r="M119" s="214">
        <f t="shared" si="57"/>
        <v>1489251</v>
      </c>
      <c r="N119" s="214">
        <f t="shared" si="57"/>
        <v>1603677</v>
      </c>
      <c r="O119" s="214">
        <f t="shared" si="57"/>
        <v>1444602</v>
      </c>
      <c r="P119" s="214">
        <f t="shared" si="57"/>
        <v>3661277</v>
      </c>
      <c r="Q119" s="214">
        <f t="shared" si="57"/>
        <v>4454899</v>
      </c>
      <c r="R119" s="214">
        <f t="shared" si="57"/>
        <v>3522444</v>
      </c>
      <c r="S119" s="214">
        <f t="shared" si="57"/>
        <v>2987592</v>
      </c>
      <c r="T119" s="214">
        <f t="shared" si="57"/>
        <v>2707669</v>
      </c>
      <c r="U119" s="214">
        <f t="shared" si="57"/>
        <v>9537727</v>
      </c>
      <c r="V119" s="214">
        <f t="shared" si="57"/>
        <v>10504214</v>
      </c>
      <c r="W119" s="214">
        <f t="shared" si="57"/>
        <v>5752019</v>
      </c>
      <c r="X119" s="214">
        <f t="shared" si="57"/>
        <v>3922769</v>
      </c>
      <c r="Y119" s="214">
        <f t="shared" si="57"/>
        <v>2985575</v>
      </c>
      <c r="Z119" s="214">
        <f t="shared" si="57"/>
        <v>7395048</v>
      </c>
      <c r="AA119" s="214">
        <f t="shared" si="57"/>
        <v>20505627</v>
      </c>
      <c r="AB119" s="214">
        <f t="shared" si="57"/>
        <v>85653027</v>
      </c>
      <c r="AC119" s="214"/>
      <c r="AD119" s="214">
        <f t="shared" ref="AD119:AU119" si="58">SUM(AD69:AD118)</f>
        <v>100634</v>
      </c>
      <c r="AE119" s="214">
        <f t="shared" si="58"/>
        <v>163081</v>
      </c>
      <c r="AF119" s="214">
        <f t="shared" si="58"/>
        <v>177947</v>
      </c>
      <c r="AG119" s="214">
        <f t="shared" si="58"/>
        <v>181387</v>
      </c>
      <c r="AH119" s="214">
        <f t="shared" si="58"/>
        <v>171131</v>
      </c>
      <c r="AI119" s="214">
        <f t="shared" si="58"/>
        <v>867178</v>
      </c>
      <c r="AJ119" s="214">
        <f t="shared" si="58"/>
        <v>1836393</v>
      </c>
      <c r="AK119" s="214">
        <f t="shared" si="58"/>
        <v>1830361</v>
      </c>
      <c r="AL119" s="214">
        <f t="shared" si="58"/>
        <v>1738845</v>
      </c>
      <c r="AM119" s="214">
        <f t="shared" si="58"/>
        <v>1628838</v>
      </c>
      <c r="AN119" s="214">
        <f t="shared" si="58"/>
        <v>6181041</v>
      </c>
      <c r="AO119" s="214">
        <f t="shared" si="58"/>
        <v>7044990</v>
      </c>
      <c r="AP119" s="214">
        <f t="shared" si="58"/>
        <v>3992386</v>
      </c>
      <c r="AQ119" s="214">
        <f t="shared" si="58"/>
        <v>2762801</v>
      </c>
      <c r="AR119" s="214">
        <f t="shared" si="58"/>
        <v>2104097</v>
      </c>
      <c r="AS119" s="214">
        <f t="shared" si="58"/>
        <v>5477670</v>
      </c>
      <c r="AT119" s="214">
        <f t="shared" si="58"/>
        <v>16889002</v>
      </c>
      <c r="AU119" s="214">
        <f t="shared" si="58"/>
        <v>53147782</v>
      </c>
      <c r="AV119" s="214"/>
      <c r="AW119" s="214">
        <f t="shared" ref="AW119:BN119" si="59">SUM(AW69:AW118)</f>
        <v>19388</v>
      </c>
      <c r="AX119" s="214">
        <f t="shared" si="59"/>
        <v>22351</v>
      </c>
      <c r="AY119" s="214">
        <f t="shared" si="59"/>
        <v>19763</v>
      </c>
      <c r="AZ119" s="214">
        <f t="shared" si="59"/>
        <v>20545</v>
      </c>
      <c r="BA119" s="214">
        <f t="shared" si="59"/>
        <v>13944</v>
      </c>
      <c r="BB119" s="214">
        <f t="shared" si="59"/>
        <v>47992</v>
      </c>
      <c r="BC119" s="214">
        <f t="shared" si="59"/>
        <v>49236</v>
      </c>
      <c r="BD119" s="214">
        <f t="shared" si="59"/>
        <v>27036</v>
      </c>
      <c r="BE119" s="214">
        <f t="shared" si="59"/>
        <v>17421</v>
      </c>
      <c r="BF119" s="214">
        <f t="shared" si="59"/>
        <v>13969</v>
      </c>
      <c r="BG119" s="214">
        <f t="shared" si="59"/>
        <v>37630</v>
      </c>
      <c r="BH119" s="214">
        <f t="shared" si="59"/>
        <v>28396</v>
      </c>
      <c r="BI119" s="214">
        <f t="shared" si="59"/>
        <v>4513</v>
      </c>
      <c r="BJ119" s="214">
        <f t="shared" si="59"/>
        <v>10694</v>
      </c>
      <c r="BK119" s="214">
        <f t="shared" si="59"/>
        <v>4250</v>
      </c>
      <c r="BL119" s="214">
        <f t="shared" si="59"/>
        <v>0</v>
      </c>
      <c r="BM119" s="214">
        <f t="shared" si="59"/>
        <v>0</v>
      </c>
      <c r="BN119" s="214">
        <f t="shared" si="59"/>
        <v>337128</v>
      </c>
      <c r="BO119" s="214"/>
      <c r="BP119" s="214">
        <f t="shared" ref="BP119:CG119" si="60">SUM(BP69:BP118)</f>
        <v>19641</v>
      </c>
      <c r="BQ119" s="214">
        <f t="shared" si="60"/>
        <v>27239</v>
      </c>
      <c r="BR119" s="214">
        <f t="shared" si="60"/>
        <v>29172</v>
      </c>
      <c r="BS119" s="214">
        <f t="shared" si="60"/>
        <v>28889</v>
      </c>
      <c r="BT119" s="214">
        <f t="shared" si="60"/>
        <v>30256</v>
      </c>
      <c r="BU119" s="214">
        <f t="shared" si="60"/>
        <v>158194</v>
      </c>
      <c r="BV119" s="214">
        <f t="shared" si="60"/>
        <v>349748</v>
      </c>
      <c r="BW119" s="214">
        <f t="shared" si="60"/>
        <v>377060</v>
      </c>
      <c r="BX119" s="214">
        <f t="shared" si="60"/>
        <v>367297</v>
      </c>
      <c r="BY119" s="214">
        <f t="shared" si="60"/>
        <v>368647</v>
      </c>
      <c r="BZ119" s="214">
        <f t="shared" si="60"/>
        <v>1478011</v>
      </c>
      <c r="CA119" s="214">
        <f t="shared" si="60"/>
        <v>1989912</v>
      </c>
      <c r="CB119" s="214">
        <f t="shared" si="60"/>
        <v>1170947</v>
      </c>
      <c r="CC119" s="214">
        <f t="shared" si="60"/>
        <v>853157</v>
      </c>
      <c r="CD119" s="214">
        <f t="shared" si="60"/>
        <v>693397</v>
      </c>
      <c r="CE119" s="214">
        <f t="shared" si="60"/>
        <v>1626103</v>
      </c>
      <c r="CF119" s="214">
        <f t="shared" si="60"/>
        <v>3338877</v>
      </c>
      <c r="CG119" s="214">
        <f t="shared" si="60"/>
        <v>12906547</v>
      </c>
      <c r="CI119" s="214">
        <f t="shared" ref="CI119:CZ119" si="61">SUM(CI69:CI118)</f>
        <v>182986</v>
      </c>
      <c r="CJ119" s="214">
        <f t="shared" si="61"/>
        <v>194028</v>
      </c>
      <c r="CK119" s="214">
        <f t="shared" si="61"/>
        <v>157266</v>
      </c>
      <c r="CL119" s="214">
        <f t="shared" si="61"/>
        <v>129853</v>
      </c>
      <c r="CM119" s="214">
        <f t="shared" si="61"/>
        <v>112787</v>
      </c>
      <c r="CN119" s="214">
        <f t="shared" si="61"/>
        <v>388847</v>
      </c>
      <c r="CO119" s="214">
        <f t="shared" si="61"/>
        <v>516034</v>
      </c>
      <c r="CP119" s="214">
        <f t="shared" si="61"/>
        <v>355731</v>
      </c>
      <c r="CQ119" s="214">
        <f t="shared" si="61"/>
        <v>230871</v>
      </c>
      <c r="CR119" s="214">
        <f t="shared" si="61"/>
        <v>205385</v>
      </c>
      <c r="CS119" s="214">
        <f t="shared" si="61"/>
        <v>536128</v>
      </c>
      <c r="CT119" s="214">
        <f t="shared" si="61"/>
        <v>391694</v>
      </c>
      <c r="CU119" s="214">
        <f t="shared" si="61"/>
        <v>162833</v>
      </c>
      <c r="CV119" s="214">
        <f t="shared" si="61"/>
        <v>68150</v>
      </c>
      <c r="CW119" s="214">
        <f t="shared" si="61"/>
        <v>43915</v>
      </c>
      <c r="CX119" s="214">
        <f t="shared" si="61"/>
        <v>43781</v>
      </c>
      <c r="CY119" s="214">
        <f t="shared" si="61"/>
        <v>43087</v>
      </c>
      <c r="CZ119" s="214">
        <f t="shared" si="61"/>
        <v>3763376</v>
      </c>
      <c r="DB119" s="214">
        <f t="shared" ref="DB119:DS119" si="62">SUM(DB69:DB118)</f>
        <v>1260885</v>
      </c>
      <c r="DC119" s="214">
        <f t="shared" si="62"/>
        <v>1188404</v>
      </c>
      <c r="DD119" s="214">
        <f t="shared" si="62"/>
        <v>1105103</v>
      </c>
      <c r="DE119" s="214">
        <f t="shared" si="62"/>
        <v>1243003</v>
      </c>
      <c r="DF119" s="214">
        <f t="shared" si="62"/>
        <v>1116484</v>
      </c>
      <c r="DG119" s="214">
        <f t="shared" si="62"/>
        <v>2199066</v>
      </c>
      <c r="DH119" s="214">
        <f t="shared" si="62"/>
        <v>1703488</v>
      </c>
      <c r="DI119" s="214">
        <f t="shared" si="62"/>
        <v>932256</v>
      </c>
      <c r="DJ119" s="214">
        <f t="shared" si="62"/>
        <v>633158</v>
      </c>
      <c r="DK119" s="214">
        <f t="shared" si="62"/>
        <v>490830</v>
      </c>
      <c r="DL119" s="214">
        <f t="shared" si="62"/>
        <v>1304917</v>
      </c>
      <c r="DM119" s="214">
        <f t="shared" si="62"/>
        <v>1049222</v>
      </c>
      <c r="DN119" s="214">
        <f t="shared" si="62"/>
        <v>421340</v>
      </c>
      <c r="DO119" s="214">
        <f t="shared" si="62"/>
        <v>227967</v>
      </c>
      <c r="DP119" s="214">
        <f t="shared" si="62"/>
        <v>139916</v>
      </c>
      <c r="DQ119" s="214">
        <f t="shared" si="62"/>
        <v>247494</v>
      </c>
      <c r="DR119" s="214">
        <f t="shared" si="62"/>
        <v>234661</v>
      </c>
      <c r="DS119" s="214">
        <f t="shared" si="62"/>
        <v>15498194</v>
      </c>
      <c r="DU119" s="214">
        <v>1310145</v>
      </c>
      <c r="DV119" s="214">
        <v>1313358</v>
      </c>
      <c r="DW119" s="214">
        <v>1272925</v>
      </c>
      <c r="DX119" s="214">
        <v>1436584</v>
      </c>
      <c r="DY119" s="214">
        <v>1316805</v>
      </c>
      <c r="DZ119" s="214">
        <v>3178956</v>
      </c>
      <c r="EA119" s="214">
        <v>3301548</v>
      </c>
      <c r="EB119" s="214">
        <v>1985154</v>
      </c>
      <c r="EC119" s="214">
        <v>1457239</v>
      </c>
      <c r="ED119" s="214">
        <v>1191097</v>
      </c>
      <c r="EE119" s="214">
        <v>3322714</v>
      </c>
      <c r="EF119" s="214">
        <v>2745339</v>
      </c>
      <c r="EG119" s="214">
        <v>1152972</v>
      </c>
      <c r="EH119" s="214">
        <v>507475</v>
      </c>
      <c r="EI119" s="214">
        <v>291548</v>
      </c>
      <c r="EJ119" s="214">
        <v>512442</v>
      </c>
      <c r="EK119" s="214">
        <v>569367</v>
      </c>
      <c r="EL119" s="214">
        <v>26865668</v>
      </c>
      <c r="EN119" s="363">
        <f t="shared" si="39"/>
        <v>49260</v>
      </c>
      <c r="EO119" s="363">
        <f t="shared" si="40"/>
        <v>124954</v>
      </c>
      <c r="EP119" s="363">
        <f t="shared" si="41"/>
        <v>167822</v>
      </c>
      <c r="EQ119" s="363">
        <f t="shared" si="42"/>
        <v>193581</v>
      </c>
      <c r="ER119" s="363">
        <f t="shared" si="43"/>
        <v>200321</v>
      </c>
      <c r="ES119" s="363">
        <f t="shared" si="44"/>
        <v>979890</v>
      </c>
      <c r="ET119" s="363">
        <f t="shared" si="45"/>
        <v>1598060</v>
      </c>
      <c r="EU119" s="363">
        <f t="shared" si="46"/>
        <v>1052898</v>
      </c>
      <c r="EV119" s="363">
        <f t="shared" si="47"/>
        <v>824081</v>
      </c>
      <c r="EW119" s="363">
        <f t="shared" si="48"/>
        <v>700267</v>
      </c>
      <c r="EX119" s="363">
        <f t="shared" si="49"/>
        <v>2017797</v>
      </c>
      <c r="EY119" s="363">
        <f t="shared" si="50"/>
        <v>1696117</v>
      </c>
      <c r="EZ119" s="363">
        <f t="shared" si="51"/>
        <v>731632</v>
      </c>
      <c r="FA119" s="363">
        <f t="shared" si="52"/>
        <v>279508</v>
      </c>
      <c r="FB119" s="363">
        <f t="shared" si="53"/>
        <v>151632</v>
      </c>
      <c r="FC119" s="363">
        <f t="shared" si="54"/>
        <v>264948</v>
      </c>
      <c r="FD119" s="363">
        <f t="shared" si="55"/>
        <v>334706</v>
      </c>
      <c r="FE119" s="363">
        <f>EL119-DS119</f>
        <v>11367474</v>
      </c>
      <c r="FF119" s="363"/>
      <c r="FG119" s="214">
        <v>2213372</v>
      </c>
      <c r="FH119" s="214">
        <v>352438</v>
      </c>
      <c r="FJ119" s="272">
        <f>'(B.) Opyt'' non-urb lands'!J62</f>
        <v>5.1379999999999999</v>
      </c>
      <c r="FK119" s="679">
        <f>'(B.) Opyt'' non-urb lands'!K62</f>
        <v>4.5890054495654917</v>
      </c>
      <c r="FL119" s="272">
        <f>'(B.) Opyt'' non-urb lands'!L62</f>
        <v>5.2799999999999985</v>
      </c>
    </row>
    <row r="120" spans="1:168">
      <c r="G120" s="232" t="s">
        <v>987</v>
      </c>
      <c r="FJ120" s="30"/>
      <c r="FK120" s="37" t="s">
        <v>44</v>
      </c>
    </row>
    <row r="121" spans="1:168" ht="16" thickBot="1">
      <c r="FJ121" s="30"/>
    </row>
    <row r="122" spans="1:168" ht="16" thickBot="1">
      <c r="A122" s="172"/>
      <c r="B122" s="172"/>
      <c r="C122" s="182"/>
      <c r="D122" s="182"/>
      <c r="E122" s="233" t="s">
        <v>352</v>
      </c>
      <c r="F122" s="234"/>
      <c r="G122" s="234"/>
      <c r="H122" s="234"/>
      <c r="I122" s="234"/>
      <c r="K122" s="234"/>
      <c r="L122" s="234"/>
      <c r="M122" s="234"/>
      <c r="N122" s="234"/>
      <c r="O122" s="234"/>
      <c r="P122" s="234"/>
      <c r="Q122" s="234"/>
      <c r="R122" s="262" t="s">
        <v>210</v>
      </c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234"/>
      <c r="AH122" s="234"/>
      <c r="AI122" s="262" t="s">
        <v>210</v>
      </c>
      <c r="AJ122" s="234"/>
      <c r="AK122" s="234"/>
      <c r="AL122" s="234"/>
      <c r="AM122" s="234"/>
      <c r="AN122" s="234"/>
      <c r="AO122" s="262" t="s">
        <v>352</v>
      </c>
      <c r="AP122" s="234"/>
      <c r="AQ122" s="234"/>
      <c r="AR122" s="234"/>
      <c r="AS122" s="234"/>
      <c r="AT122" s="234"/>
      <c r="AU122" s="234"/>
      <c r="AV122" s="234"/>
      <c r="AW122" s="234"/>
      <c r="AX122" s="234"/>
      <c r="AY122" s="234"/>
      <c r="AZ122" s="234"/>
      <c r="BA122" s="234"/>
      <c r="BB122" s="234"/>
      <c r="BC122" s="234"/>
      <c r="BD122" s="234"/>
      <c r="BE122" s="234"/>
      <c r="BF122" s="234"/>
      <c r="BG122" s="234"/>
      <c r="BH122" s="234"/>
      <c r="BI122" s="234"/>
      <c r="BJ122" s="234"/>
      <c r="BK122" s="234"/>
      <c r="BL122" s="234"/>
      <c r="BM122" s="234"/>
      <c r="BN122" s="234"/>
      <c r="BO122" s="234"/>
      <c r="BP122" s="262" t="s">
        <v>352</v>
      </c>
      <c r="BQ122" s="263"/>
      <c r="BR122" s="263"/>
      <c r="BS122" s="263"/>
      <c r="BT122" s="263"/>
      <c r="BU122" s="263"/>
      <c r="BV122" s="263"/>
      <c r="BW122" s="263"/>
      <c r="BX122" s="263"/>
      <c r="BY122" s="263"/>
      <c r="BZ122" s="263"/>
      <c r="CA122" s="263"/>
      <c r="CB122" s="263"/>
      <c r="CC122" s="263"/>
      <c r="CD122" s="263"/>
      <c r="CE122" s="263"/>
      <c r="CF122" s="263"/>
      <c r="CG122" s="263"/>
      <c r="CH122" s="263"/>
      <c r="CI122" s="262" t="s">
        <v>352</v>
      </c>
      <c r="CJ122" s="263"/>
      <c r="CK122" s="263"/>
      <c r="CL122" s="263"/>
      <c r="CM122" s="263"/>
      <c r="CN122" s="263"/>
      <c r="CO122" s="263"/>
      <c r="CP122" s="263"/>
      <c r="CQ122" s="263"/>
      <c r="CR122" s="263"/>
      <c r="CS122" s="263"/>
      <c r="CT122" s="263"/>
      <c r="CU122" s="263"/>
      <c r="CV122" s="263"/>
      <c r="CW122" s="263"/>
      <c r="CX122" s="263"/>
      <c r="CY122" s="263"/>
      <c r="CZ122" s="263"/>
      <c r="DA122" s="263"/>
      <c r="DB122" s="262" t="s">
        <v>352</v>
      </c>
      <c r="DC122" s="234"/>
      <c r="DD122" s="234"/>
      <c r="DE122" s="234"/>
      <c r="DF122" s="234"/>
      <c r="DG122" s="234"/>
      <c r="DH122" s="234"/>
      <c r="DI122" s="234"/>
      <c r="DJ122" s="234"/>
      <c r="DK122" s="234"/>
      <c r="DL122" s="234"/>
      <c r="DM122" s="234"/>
      <c r="DN122" s="234"/>
      <c r="DO122" s="234"/>
      <c r="DP122" s="234"/>
      <c r="DQ122" s="234"/>
      <c r="DR122" s="234"/>
      <c r="DS122" s="440"/>
      <c r="DU122" s="640" t="s">
        <v>313</v>
      </c>
      <c r="DV122" s="636"/>
      <c r="DW122" s="636"/>
      <c r="DX122" s="636"/>
      <c r="DY122" s="636"/>
      <c r="DZ122" s="636"/>
      <c r="EA122" s="636"/>
      <c r="EB122" s="636"/>
      <c r="EC122" s="636"/>
      <c r="ED122" s="636"/>
      <c r="EE122" s="636"/>
      <c r="EF122" s="641" t="s">
        <v>1117</v>
      </c>
      <c r="EG122" s="636"/>
      <c r="EH122" s="636"/>
      <c r="EI122" s="636"/>
      <c r="EJ122" s="636"/>
      <c r="EK122" s="636"/>
      <c r="EL122" s="373"/>
      <c r="EN122" s="640" t="s">
        <v>313</v>
      </c>
      <c r="EO122" s="636"/>
      <c r="EP122" s="636"/>
      <c r="EQ122" s="636"/>
      <c r="ER122" s="636"/>
      <c r="ES122" s="636"/>
      <c r="ET122" s="636"/>
      <c r="EU122" s="636"/>
      <c r="EV122" s="636"/>
      <c r="EW122" s="636"/>
      <c r="EX122" s="636"/>
      <c r="EY122" s="641" t="s">
        <v>1195</v>
      </c>
      <c r="EZ122" s="636"/>
      <c r="FA122" s="636"/>
      <c r="FB122" s="636"/>
      <c r="FC122" s="636"/>
      <c r="FD122" s="636"/>
      <c r="FE122" s="373"/>
      <c r="FF122" s="636"/>
      <c r="FG122" s="630" t="s">
        <v>1026</v>
      </c>
      <c r="FH122" s="631"/>
      <c r="FJ122" s="30"/>
    </row>
    <row r="123" spans="1:168" ht="16" thickBot="1">
      <c r="A123" s="182"/>
      <c r="B123" s="195" t="s">
        <v>553</v>
      </c>
      <c r="C123" s="195"/>
      <c r="D123" s="182"/>
      <c r="E123" s="217" t="s">
        <v>760</v>
      </c>
      <c r="F123" s="226" t="s">
        <v>761</v>
      </c>
      <c r="G123" s="226" t="s">
        <v>761</v>
      </c>
      <c r="H123" s="213" t="s">
        <v>434</v>
      </c>
      <c r="I123" s="213"/>
      <c r="K123" s="213">
        <v>1</v>
      </c>
      <c r="L123" s="213">
        <v>2</v>
      </c>
      <c r="M123" s="213">
        <v>3</v>
      </c>
      <c r="N123" s="213">
        <v>4</v>
      </c>
      <c r="O123" s="213">
        <v>5</v>
      </c>
      <c r="P123" s="213">
        <v>6</v>
      </c>
      <c r="Q123" s="213">
        <v>7</v>
      </c>
      <c r="R123" s="213">
        <v>8</v>
      </c>
      <c r="S123" s="213">
        <v>9</v>
      </c>
      <c r="T123" s="213">
        <v>10</v>
      </c>
      <c r="U123" s="213">
        <v>11</v>
      </c>
      <c r="V123" s="213">
        <v>12</v>
      </c>
      <c r="W123" s="213">
        <v>13</v>
      </c>
      <c r="X123" s="213">
        <v>14</v>
      </c>
      <c r="Y123" s="213">
        <v>15</v>
      </c>
      <c r="Z123" s="213">
        <v>16</v>
      </c>
      <c r="AA123" s="213">
        <v>17</v>
      </c>
      <c r="AB123" s="213"/>
      <c r="AC123" s="213"/>
      <c r="DU123" s="465"/>
      <c r="EX123" s="30"/>
      <c r="EY123" s="30"/>
      <c r="EZ123" s="30"/>
      <c r="FA123" s="30"/>
      <c r="FB123" s="30"/>
      <c r="FE123" s="30"/>
      <c r="FF123" s="30"/>
      <c r="FG123" s="28" t="s">
        <v>1292</v>
      </c>
    </row>
    <row r="124" spans="1:168" ht="16" thickBot="1">
      <c r="A124" s="182"/>
      <c r="B124" s="195" t="s">
        <v>650</v>
      </c>
      <c r="C124" s="195"/>
      <c r="D124" s="182"/>
      <c r="E124" s="217" t="s">
        <v>567</v>
      </c>
      <c r="F124" s="226" t="s">
        <v>513</v>
      </c>
      <c r="G124" s="226" t="s">
        <v>513</v>
      </c>
      <c r="H124" s="213" t="s">
        <v>93</v>
      </c>
      <c r="I124" s="213"/>
      <c r="K124" s="237" t="s">
        <v>819</v>
      </c>
      <c r="L124" s="238"/>
      <c r="M124" s="238"/>
      <c r="N124" s="238"/>
      <c r="O124" s="238"/>
      <c r="P124" s="239" t="s">
        <v>819</v>
      </c>
      <c r="Q124" s="238"/>
      <c r="R124" s="238"/>
      <c r="S124" s="238"/>
      <c r="T124" s="238"/>
      <c r="U124" s="238"/>
      <c r="V124" s="238"/>
      <c r="W124" s="239" t="s">
        <v>819</v>
      </c>
      <c r="X124" s="238"/>
      <c r="Y124" s="238"/>
      <c r="Z124" s="238"/>
      <c r="AA124" s="239" t="s">
        <v>819</v>
      </c>
      <c r="AB124" s="255"/>
      <c r="AC124" s="213"/>
      <c r="AD124" s="257" t="s">
        <v>883</v>
      </c>
      <c r="AE124" s="238"/>
      <c r="AF124" s="238"/>
      <c r="AG124" s="238"/>
      <c r="AH124" s="238"/>
      <c r="AI124" s="239" t="s">
        <v>720</v>
      </c>
      <c r="AJ124" s="238"/>
      <c r="AK124" s="238"/>
      <c r="AL124" s="238"/>
      <c r="AM124" s="238"/>
      <c r="AN124" s="238"/>
      <c r="AO124" s="238"/>
      <c r="AP124" s="239" t="s">
        <v>720</v>
      </c>
      <c r="AQ124" s="238"/>
      <c r="AR124" s="238"/>
      <c r="AS124" s="238"/>
      <c r="AT124" s="239" t="s">
        <v>720</v>
      </c>
      <c r="AU124" s="240"/>
      <c r="AW124" s="237" t="s">
        <v>971</v>
      </c>
      <c r="AX124" s="238"/>
      <c r="AY124" s="238"/>
      <c r="AZ124" s="238"/>
      <c r="BA124" s="238"/>
      <c r="BB124" s="238"/>
      <c r="BC124" s="238"/>
      <c r="BD124" s="238"/>
      <c r="BE124" s="239" t="s">
        <v>971</v>
      </c>
      <c r="BF124" s="238"/>
      <c r="BG124" s="238"/>
      <c r="BH124" s="238"/>
      <c r="BI124" s="238"/>
      <c r="BJ124" s="238"/>
      <c r="BK124" s="238"/>
      <c r="BL124" s="238"/>
      <c r="BM124" s="239" t="s">
        <v>971</v>
      </c>
      <c r="BN124" s="240"/>
      <c r="BP124" s="237" t="s">
        <v>220</v>
      </c>
      <c r="BQ124" s="238"/>
      <c r="BR124" s="238"/>
      <c r="BS124" s="238"/>
      <c r="BT124" s="238"/>
      <c r="BU124" s="238"/>
      <c r="BV124" s="238"/>
      <c r="BW124" s="238"/>
      <c r="BX124" s="238"/>
      <c r="BY124" s="241"/>
      <c r="BZ124" s="238"/>
      <c r="CA124" s="239" t="s">
        <v>759</v>
      </c>
      <c r="CB124" s="238"/>
      <c r="CC124" s="238"/>
      <c r="CD124" s="238"/>
      <c r="CE124" s="238"/>
      <c r="CF124" s="238"/>
      <c r="CG124" s="240"/>
      <c r="CI124" s="237" t="s">
        <v>774</v>
      </c>
      <c r="CJ124" s="238"/>
      <c r="CK124" s="238"/>
      <c r="CL124" s="238"/>
      <c r="CM124" s="238"/>
      <c r="CN124" s="238"/>
      <c r="CO124" s="238"/>
      <c r="CP124" s="239" t="s">
        <v>565</v>
      </c>
      <c r="CQ124" s="238"/>
      <c r="CR124" s="238"/>
      <c r="CS124" s="238"/>
      <c r="CT124" s="238"/>
      <c r="CU124" s="239" t="s">
        <v>565</v>
      </c>
      <c r="CV124" s="238"/>
      <c r="CW124" s="238"/>
      <c r="CX124" s="238"/>
      <c r="CY124" s="238"/>
      <c r="CZ124" s="240"/>
      <c r="DB124" s="237" t="s">
        <v>621</v>
      </c>
      <c r="DC124" s="238"/>
      <c r="DD124" s="238"/>
      <c r="DE124" s="238"/>
      <c r="DF124" s="238"/>
      <c r="DG124" s="238"/>
      <c r="DH124" s="238"/>
      <c r="DI124" s="238"/>
      <c r="DJ124" s="238"/>
      <c r="DK124" s="238"/>
      <c r="DL124" s="238"/>
      <c r="DM124" s="239" t="s">
        <v>219</v>
      </c>
      <c r="DN124" s="238"/>
      <c r="DO124" s="238"/>
      <c r="DP124" s="238"/>
      <c r="DQ124" s="238"/>
      <c r="DR124" s="238"/>
      <c r="DS124" s="240"/>
      <c r="DU124" s="637" t="s">
        <v>168</v>
      </c>
      <c r="DV124" s="638"/>
      <c r="DW124" s="638"/>
      <c r="DX124" s="638"/>
      <c r="DY124" s="638"/>
      <c r="DZ124" s="638"/>
      <c r="EA124" s="638"/>
      <c r="EB124" s="638"/>
      <c r="EC124" s="638"/>
      <c r="ED124" s="638"/>
      <c r="EE124" s="638"/>
      <c r="EF124" s="638" t="s">
        <v>168</v>
      </c>
      <c r="EG124" s="638"/>
      <c r="EH124" s="638"/>
      <c r="EI124" s="638"/>
      <c r="EJ124" s="638"/>
      <c r="EK124" s="638"/>
      <c r="EL124" s="639"/>
      <c r="EN124" s="237" t="s">
        <v>1119</v>
      </c>
      <c r="EO124" s="238"/>
      <c r="EP124" s="238"/>
      <c r="EQ124" s="238"/>
      <c r="ER124" s="238"/>
      <c r="ES124" s="238"/>
      <c r="ET124" s="238"/>
      <c r="EU124" s="238"/>
      <c r="EV124" s="238"/>
      <c r="EW124" s="238"/>
      <c r="EX124" s="238"/>
      <c r="EY124" s="239" t="s">
        <v>1103</v>
      </c>
      <c r="EZ124" s="238"/>
      <c r="FA124" s="238"/>
      <c r="FB124" s="238"/>
      <c r="FC124" s="238"/>
      <c r="FD124" s="238"/>
      <c r="FE124" s="243"/>
      <c r="FF124" s="629"/>
      <c r="FG124" s="28" t="s">
        <v>1291</v>
      </c>
      <c r="FH124" s="629"/>
    </row>
    <row r="125" spans="1:168">
      <c r="A125" s="172"/>
      <c r="B125" s="169" t="s">
        <v>651</v>
      </c>
      <c r="C125" s="195" t="s">
        <v>652</v>
      </c>
      <c r="D125" s="182" t="s">
        <v>405</v>
      </c>
      <c r="E125" s="217" t="s">
        <v>820</v>
      </c>
      <c r="F125" s="227" t="s">
        <v>729</v>
      </c>
      <c r="G125" s="217" t="s">
        <v>676</v>
      </c>
      <c r="H125" s="213" t="s">
        <v>94</v>
      </c>
      <c r="I125" s="213"/>
      <c r="K125" s="124" t="s">
        <v>711</v>
      </c>
      <c r="L125" s="124" t="s">
        <v>711</v>
      </c>
      <c r="M125" s="124" t="s">
        <v>711</v>
      </c>
      <c r="N125" s="124" t="s">
        <v>711</v>
      </c>
      <c r="O125" s="124" t="s">
        <v>711</v>
      </c>
      <c r="P125" s="124" t="s">
        <v>711</v>
      </c>
      <c r="Q125" s="124" t="s">
        <v>711</v>
      </c>
      <c r="R125" s="124" t="s">
        <v>711</v>
      </c>
      <c r="S125" s="124" t="s">
        <v>711</v>
      </c>
      <c r="T125" s="124" t="s">
        <v>711</v>
      </c>
      <c r="U125" s="124" t="s">
        <v>711</v>
      </c>
      <c r="V125" s="124" t="s">
        <v>711</v>
      </c>
      <c r="W125" s="124" t="s">
        <v>711</v>
      </c>
      <c r="X125" s="124" t="s">
        <v>711</v>
      </c>
      <c r="Y125" s="124" t="s">
        <v>711</v>
      </c>
      <c r="Z125" s="124" t="s">
        <v>711</v>
      </c>
      <c r="AA125" s="124" t="s">
        <v>711</v>
      </c>
      <c r="AB125" s="215" t="s">
        <v>1313</v>
      </c>
      <c r="AC125" s="253"/>
      <c r="AD125" s="124" t="s">
        <v>711</v>
      </c>
      <c r="AE125" s="124" t="s">
        <v>711</v>
      </c>
      <c r="AF125" s="124" t="s">
        <v>711</v>
      </c>
      <c r="AG125" s="124" t="s">
        <v>711</v>
      </c>
      <c r="AH125" s="124" t="s">
        <v>711</v>
      </c>
      <c r="AI125" s="124" t="s">
        <v>711</v>
      </c>
      <c r="AJ125" s="124" t="s">
        <v>711</v>
      </c>
      <c r="AK125" s="124" t="s">
        <v>711</v>
      </c>
      <c r="AL125" s="124" t="s">
        <v>711</v>
      </c>
      <c r="AM125" s="124" t="s">
        <v>711</v>
      </c>
      <c r="AN125" s="124" t="s">
        <v>711</v>
      </c>
      <c r="AO125" s="124" t="s">
        <v>711</v>
      </c>
      <c r="AP125" s="124" t="s">
        <v>711</v>
      </c>
      <c r="AQ125" s="124" t="s">
        <v>711</v>
      </c>
      <c r="AR125" s="124" t="s">
        <v>711</v>
      </c>
      <c r="AS125" s="124" t="s">
        <v>711</v>
      </c>
      <c r="AT125" s="124" t="s">
        <v>711</v>
      </c>
      <c r="AU125" s="215" t="s">
        <v>1313</v>
      </c>
      <c r="AW125" s="124" t="s">
        <v>711</v>
      </c>
      <c r="AX125" s="124" t="s">
        <v>711</v>
      </c>
      <c r="AY125" s="124" t="s">
        <v>711</v>
      </c>
      <c r="AZ125" s="124" t="s">
        <v>711</v>
      </c>
      <c r="BA125" s="124" t="s">
        <v>711</v>
      </c>
      <c r="BB125" s="124" t="s">
        <v>711</v>
      </c>
      <c r="BC125" s="124" t="s">
        <v>711</v>
      </c>
      <c r="BD125" s="124" t="s">
        <v>711</v>
      </c>
      <c r="BE125" s="124" t="s">
        <v>711</v>
      </c>
      <c r="BF125" s="124" t="s">
        <v>711</v>
      </c>
      <c r="BG125" s="124" t="s">
        <v>711</v>
      </c>
      <c r="BH125" s="124" t="s">
        <v>711</v>
      </c>
      <c r="BI125" s="124" t="s">
        <v>711</v>
      </c>
      <c r="BJ125" s="124" t="s">
        <v>711</v>
      </c>
      <c r="BK125" s="124" t="s">
        <v>711</v>
      </c>
      <c r="BL125" s="124" t="s">
        <v>711</v>
      </c>
      <c r="BM125" s="124" t="s">
        <v>711</v>
      </c>
      <c r="BN125" s="215" t="s">
        <v>1313</v>
      </c>
      <c r="BP125" s="124" t="s">
        <v>711</v>
      </c>
      <c r="BQ125" s="124" t="s">
        <v>711</v>
      </c>
      <c r="BR125" s="124" t="s">
        <v>711</v>
      </c>
      <c r="BS125" s="124" t="s">
        <v>711</v>
      </c>
      <c r="BT125" s="124" t="s">
        <v>711</v>
      </c>
      <c r="BU125" s="124" t="s">
        <v>711</v>
      </c>
      <c r="BV125" s="124" t="s">
        <v>711</v>
      </c>
      <c r="BW125" s="124" t="s">
        <v>711</v>
      </c>
      <c r="BX125" s="124" t="s">
        <v>711</v>
      </c>
      <c r="BY125" s="124" t="s">
        <v>711</v>
      </c>
      <c r="BZ125" s="124" t="s">
        <v>711</v>
      </c>
      <c r="CA125" s="124" t="s">
        <v>711</v>
      </c>
      <c r="CB125" s="124" t="s">
        <v>711</v>
      </c>
      <c r="CC125" s="124" t="s">
        <v>711</v>
      </c>
      <c r="CD125" s="124" t="s">
        <v>711</v>
      </c>
      <c r="CE125" s="124" t="s">
        <v>711</v>
      </c>
      <c r="CF125" s="124" t="s">
        <v>711</v>
      </c>
      <c r="CG125" s="215" t="s">
        <v>1313</v>
      </c>
      <c r="CI125" s="124" t="s">
        <v>711</v>
      </c>
      <c r="CJ125" s="124" t="s">
        <v>711</v>
      </c>
      <c r="CK125" s="124" t="s">
        <v>711</v>
      </c>
      <c r="CL125" s="124" t="s">
        <v>711</v>
      </c>
      <c r="CM125" s="124" t="s">
        <v>711</v>
      </c>
      <c r="CN125" s="124" t="s">
        <v>711</v>
      </c>
      <c r="CO125" s="124" t="s">
        <v>711</v>
      </c>
      <c r="CP125" s="124" t="s">
        <v>711</v>
      </c>
      <c r="CQ125" s="124" t="s">
        <v>711</v>
      </c>
      <c r="CR125" s="124" t="s">
        <v>711</v>
      </c>
      <c r="CS125" s="124" t="s">
        <v>711</v>
      </c>
      <c r="CT125" s="124" t="s">
        <v>711</v>
      </c>
      <c r="CU125" s="124" t="s">
        <v>711</v>
      </c>
      <c r="CV125" s="124" t="s">
        <v>711</v>
      </c>
      <c r="CW125" s="124" t="s">
        <v>711</v>
      </c>
      <c r="CX125" s="124" t="s">
        <v>711</v>
      </c>
      <c r="CY125" s="124" t="s">
        <v>711</v>
      </c>
      <c r="CZ125" s="215" t="s">
        <v>1313</v>
      </c>
      <c r="DB125" s="437" t="s">
        <v>711</v>
      </c>
      <c r="DC125" s="437" t="s">
        <v>711</v>
      </c>
      <c r="DD125" s="437" t="s">
        <v>711</v>
      </c>
      <c r="DE125" s="437" t="s">
        <v>711</v>
      </c>
      <c r="DF125" s="437" t="s">
        <v>711</v>
      </c>
      <c r="DG125" s="437" t="s">
        <v>711</v>
      </c>
      <c r="DH125" s="437" t="s">
        <v>711</v>
      </c>
      <c r="DI125" s="437" t="s">
        <v>711</v>
      </c>
      <c r="DJ125" s="437" t="s">
        <v>711</v>
      </c>
      <c r="DK125" s="437" t="s">
        <v>711</v>
      </c>
      <c r="DL125" s="437" t="s">
        <v>711</v>
      </c>
      <c r="DM125" s="437" t="s">
        <v>711</v>
      </c>
      <c r="DN125" s="437" t="s">
        <v>711</v>
      </c>
      <c r="DO125" s="437" t="s">
        <v>711</v>
      </c>
      <c r="DP125" s="437" t="s">
        <v>711</v>
      </c>
      <c r="DQ125" s="437" t="s">
        <v>711</v>
      </c>
      <c r="DR125" s="437" t="s">
        <v>711</v>
      </c>
      <c r="DS125" s="215" t="s">
        <v>1313</v>
      </c>
      <c r="DU125" s="210" t="s">
        <v>711</v>
      </c>
      <c r="DV125" s="210" t="s">
        <v>711</v>
      </c>
      <c r="DW125" s="210" t="s">
        <v>711</v>
      </c>
      <c r="DX125" s="210" t="s">
        <v>711</v>
      </c>
      <c r="DY125" s="210" t="s">
        <v>711</v>
      </c>
      <c r="DZ125" s="210" t="s">
        <v>711</v>
      </c>
      <c r="EA125" s="210" t="s">
        <v>711</v>
      </c>
      <c r="EB125" s="210" t="s">
        <v>711</v>
      </c>
      <c r="EC125" s="210" t="s">
        <v>711</v>
      </c>
      <c r="ED125" s="210" t="s">
        <v>711</v>
      </c>
      <c r="EE125" s="210" t="s">
        <v>711</v>
      </c>
      <c r="EF125" s="210" t="s">
        <v>711</v>
      </c>
      <c r="EG125" s="210" t="s">
        <v>711</v>
      </c>
      <c r="EH125" s="210" t="s">
        <v>711</v>
      </c>
      <c r="EI125" s="210" t="s">
        <v>711</v>
      </c>
      <c r="EJ125" s="210" t="s">
        <v>711</v>
      </c>
      <c r="EK125" s="210" t="s">
        <v>711</v>
      </c>
      <c r="EL125" s="210" t="s">
        <v>979</v>
      </c>
      <c r="EN125" s="124" t="s">
        <v>711</v>
      </c>
      <c r="EO125" s="124" t="s">
        <v>711</v>
      </c>
      <c r="EP125" s="124" t="s">
        <v>711</v>
      </c>
      <c r="EQ125" s="124" t="s">
        <v>711</v>
      </c>
      <c r="ER125" s="124" t="s">
        <v>711</v>
      </c>
      <c r="ES125" s="124" t="s">
        <v>711</v>
      </c>
      <c r="ET125" s="124" t="s">
        <v>711</v>
      </c>
      <c r="EU125" s="124" t="s">
        <v>711</v>
      </c>
      <c r="EV125" s="124" t="s">
        <v>711</v>
      </c>
      <c r="EW125" s="124" t="s">
        <v>711</v>
      </c>
      <c r="EX125" s="242" t="s">
        <v>711</v>
      </c>
      <c r="EY125" s="242" t="s">
        <v>711</v>
      </c>
      <c r="EZ125" s="242" t="s">
        <v>711</v>
      </c>
      <c r="FA125" s="242" t="s">
        <v>711</v>
      </c>
      <c r="FB125" s="242" t="s">
        <v>711</v>
      </c>
      <c r="FC125" s="124" t="s">
        <v>711</v>
      </c>
      <c r="FD125" s="124" t="s">
        <v>711</v>
      </c>
      <c r="FE125" s="215" t="s">
        <v>106</v>
      </c>
      <c r="FF125" s="215"/>
      <c r="FG125" s="30"/>
      <c r="FH125" s="30"/>
    </row>
    <row r="126" spans="1:168">
      <c r="A126" s="198"/>
      <c r="B126" s="170" t="s">
        <v>483</v>
      </c>
      <c r="C126" s="196" t="s">
        <v>483</v>
      </c>
      <c r="D126" s="197" t="s">
        <v>511</v>
      </c>
      <c r="E126" s="228" t="s">
        <v>309</v>
      </c>
      <c r="F126" s="228" t="s">
        <v>1132</v>
      </c>
      <c r="G126" s="219" t="s">
        <v>206</v>
      </c>
      <c r="H126" s="211" t="s">
        <v>722</v>
      </c>
      <c r="I126" s="211" t="s">
        <v>569</v>
      </c>
      <c r="K126" s="124" t="s">
        <v>564</v>
      </c>
      <c r="L126" s="216" t="s">
        <v>845</v>
      </c>
      <c r="M126" s="124" t="s">
        <v>668</v>
      </c>
      <c r="N126" s="124" t="s">
        <v>669</v>
      </c>
      <c r="O126" s="124" t="s">
        <v>670</v>
      </c>
      <c r="P126" s="124" t="s">
        <v>671</v>
      </c>
      <c r="Q126" s="124" t="s">
        <v>672</v>
      </c>
      <c r="R126" s="124" t="s">
        <v>673</v>
      </c>
      <c r="S126" s="124" t="s">
        <v>1080</v>
      </c>
      <c r="T126" s="124" t="s">
        <v>573</v>
      </c>
      <c r="U126" s="124" t="s">
        <v>574</v>
      </c>
      <c r="V126" s="124" t="s">
        <v>575</v>
      </c>
      <c r="W126" s="124" t="s">
        <v>576</v>
      </c>
      <c r="X126" s="124" t="s">
        <v>466</v>
      </c>
      <c r="Y126" s="124" t="s">
        <v>433</v>
      </c>
      <c r="Z126" s="124" t="s">
        <v>697</v>
      </c>
      <c r="AA126" s="124" t="s">
        <v>698</v>
      </c>
      <c r="AB126" s="215" t="s">
        <v>654</v>
      </c>
      <c r="AC126" s="253"/>
      <c r="AD126" s="124" t="s">
        <v>564</v>
      </c>
      <c r="AE126" s="216" t="s">
        <v>845</v>
      </c>
      <c r="AF126" s="124" t="s">
        <v>668</v>
      </c>
      <c r="AG126" s="124" t="s">
        <v>669</v>
      </c>
      <c r="AH126" s="124" t="s">
        <v>670</v>
      </c>
      <c r="AI126" s="124" t="s">
        <v>671</v>
      </c>
      <c r="AJ126" s="124" t="s">
        <v>672</v>
      </c>
      <c r="AK126" s="124" t="s">
        <v>673</v>
      </c>
      <c r="AL126" s="124" t="s">
        <v>1080</v>
      </c>
      <c r="AM126" s="124" t="s">
        <v>573</v>
      </c>
      <c r="AN126" s="124" t="s">
        <v>574</v>
      </c>
      <c r="AO126" s="124" t="s">
        <v>575</v>
      </c>
      <c r="AP126" s="124" t="s">
        <v>576</v>
      </c>
      <c r="AQ126" s="124" t="s">
        <v>466</v>
      </c>
      <c r="AR126" s="124" t="s">
        <v>433</v>
      </c>
      <c r="AS126" s="124" t="s">
        <v>697</v>
      </c>
      <c r="AT126" s="124" t="s">
        <v>698</v>
      </c>
      <c r="AU126" s="215" t="s">
        <v>654</v>
      </c>
      <c r="AW126" s="124" t="s">
        <v>564</v>
      </c>
      <c r="AX126" s="216" t="s">
        <v>845</v>
      </c>
      <c r="AY126" s="124" t="s">
        <v>668</v>
      </c>
      <c r="AZ126" s="124" t="s">
        <v>669</v>
      </c>
      <c r="BA126" s="124" t="s">
        <v>670</v>
      </c>
      <c r="BB126" s="124" t="s">
        <v>671</v>
      </c>
      <c r="BC126" s="124" t="s">
        <v>672</v>
      </c>
      <c r="BD126" s="124" t="s">
        <v>673</v>
      </c>
      <c r="BE126" s="124" t="s">
        <v>1080</v>
      </c>
      <c r="BF126" s="124" t="s">
        <v>573</v>
      </c>
      <c r="BG126" s="124" t="s">
        <v>574</v>
      </c>
      <c r="BH126" s="124" t="s">
        <v>575</v>
      </c>
      <c r="BI126" s="124" t="s">
        <v>576</v>
      </c>
      <c r="BJ126" s="124" t="s">
        <v>466</v>
      </c>
      <c r="BK126" s="124" t="s">
        <v>433</v>
      </c>
      <c r="BL126" s="124" t="s">
        <v>697</v>
      </c>
      <c r="BM126" s="124" t="s">
        <v>698</v>
      </c>
      <c r="BN126" s="215" t="s">
        <v>654</v>
      </c>
      <c r="BP126" s="124" t="s">
        <v>564</v>
      </c>
      <c r="BQ126" s="216" t="s">
        <v>845</v>
      </c>
      <c r="BR126" s="124" t="s">
        <v>668</v>
      </c>
      <c r="BS126" s="124" t="s">
        <v>669</v>
      </c>
      <c r="BT126" s="124" t="s">
        <v>670</v>
      </c>
      <c r="BU126" s="124" t="s">
        <v>671</v>
      </c>
      <c r="BV126" s="124" t="s">
        <v>672</v>
      </c>
      <c r="BW126" s="124" t="s">
        <v>673</v>
      </c>
      <c r="BX126" s="124" t="s">
        <v>1080</v>
      </c>
      <c r="BY126" s="124" t="s">
        <v>573</v>
      </c>
      <c r="BZ126" s="124" t="s">
        <v>574</v>
      </c>
      <c r="CA126" s="124" t="s">
        <v>575</v>
      </c>
      <c r="CB126" s="124" t="s">
        <v>576</v>
      </c>
      <c r="CC126" s="124" t="s">
        <v>466</v>
      </c>
      <c r="CD126" s="124" t="s">
        <v>433</v>
      </c>
      <c r="CE126" s="124" t="s">
        <v>697</v>
      </c>
      <c r="CF126" s="124" t="s">
        <v>698</v>
      </c>
      <c r="CG126" s="215" t="s">
        <v>654</v>
      </c>
      <c r="CI126" s="124" t="s">
        <v>564</v>
      </c>
      <c r="CJ126" s="216" t="s">
        <v>845</v>
      </c>
      <c r="CK126" s="124" t="s">
        <v>668</v>
      </c>
      <c r="CL126" s="124" t="s">
        <v>669</v>
      </c>
      <c r="CM126" s="124" t="s">
        <v>670</v>
      </c>
      <c r="CN126" s="124" t="s">
        <v>671</v>
      </c>
      <c r="CO126" s="124" t="s">
        <v>672</v>
      </c>
      <c r="CP126" s="124" t="s">
        <v>673</v>
      </c>
      <c r="CQ126" s="124" t="s">
        <v>1080</v>
      </c>
      <c r="CR126" s="124" t="s">
        <v>573</v>
      </c>
      <c r="CS126" s="124" t="s">
        <v>574</v>
      </c>
      <c r="CT126" s="124" t="s">
        <v>575</v>
      </c>
      <c r="CU126" s="124" t="s">
        <v>576</v>
      </c>
      <c r="CV126" s="124" t="s">
        <v>466</v>
      </c>
      <c r="CW126" s="124" t="s">
        <v>433</v>
      </c>
      <c r="CX126" s="124" t="s">
        <v>697</v>
      </c>
      <c r="CY126" s="124" t="s">
        <v>698</v>
      </c>
      <c r="CZ126" s="215" t="s">
        <v>654</v>
      </c>
      <c r="DB126" s="437" t="s">
        <v>564</v>
      </c>
      <c r="DC126" s="437" t="s">
        <v>845</v>
      </c>
      <c r="DD126" s="437" t="s">
        <v>668</v>
      </c>
      <c r="DE126" s="437" t="s">
        <v>669</v>
      </c>
      <c r="DF126" s="437" t="s">
        <v>670</v>
      </c>
      <c r="DG126" s="437" t="s">
        <v>671</v>
      </c>
      <c r="DH126" s="437" t="s">
        <v>672</v>
      </c>
      <c r="DI126" s="437" t="s">
        <v>673</v>
      </c>
      <c r="DJ126" s="437" t="s">
        <v>1080</v>
      </c>
      <c r="DK126" s="437" t="s">
        <v>573</v>
      </c>
      <c r="DL126" s="437" t="s">
        <v>574</v>
      </c>
      <c r="DM126" s="437" t="s">
        <v>575</v>
      </c>
      <c r="DN126" s="437" t="s">
        <v>576</v>
      </c>
      <c r="DO126" s="437" t="s">
        <v>466</v>
      </c>
      <c r="DP126" s="437" t="s">
        <v>433</v>
      </c>
      <c r="DQ126" s="437" t="s">
        <v>697</v>
      </c>
      <c r="DR126" s="437" t="s">
        <v>698</v>
      </c>
      <c r="DS126" s="215" t="s">
        <v>654</v>
      </c>
      <c r="DU126" s="210" t="s">
        <v>537</v>
      </c>
      <c r="DV126" s="210" t="s">
        <v>538</v>
      </c>
      <c r="DW126" s="210" t="s">
        <v>668</v>
      </c>
      <c r="DX126" s="210" t="s">
        <v>669</v>
      </c>
      <c r="DY126" s="210" t="s">
        <v>670</v>
      </c>
      <c r="DZ126" s="210" t="s">
        <v>671</v>
      </c>
      <c r="EA126" s="210" t="s">
        <v>672</v>
      </c>
      <c r="EB126" s="210" t="s">
        <v>673</v>
      </c>
      <c r="EC126" s="210" t="s">
        <v>1080</v>
      </c>
      <c r="ED126" s="210" t="s">
        <v>573</v>
      </c>
      <c r="EE126" s="210" t="s">
        <v>574</v>
      </c>
      <c r="EF126" s="210" t="s">
        <v>575</v>
      </c>
      <c r="EG126" s="210" t="s">
        <v>172</v>
      </c>
      <c r="EH126" s="210" t="s">
        <v>164</v>
      </c>
      <c r="EI126" s="210" t="s">
        <v>312</v>
      </c>
      <c r="EJ126" s="210" t="s">
        <v>269</v>
      </c>
      <c r="EK126" s="210" t="s">
        <v>270</v>
      </c>
      <c r="EL126" s="210" t="s">
        <v>711</v>
      </c>
      <c r="EN126" s="124" t="s">
        <v>564</v>
      </c>
      <c r="EO126" s="216" t="s">
        <v>845</v>
      </c>
      <c r="EP126" s="124" t="s">
        <v>668</v>
      </c>
      <c r="EQ126" s="124" t="s">
        <v>669</v>
      </c>
      <c r="ER126" s="124" t="s">
        <v>670</v>
      </c>
      <c r="ES126" s="124" t="s">
        <v>671</v>
      </c>
      <c r="ET126" s="124" t="s">
        <v>672</v>
      </c>
      <c r="EU126" s="124" t="s">
        <v>673</v>
      </c>
      <c r="EV126" s="124" t="s">
        <v>1080</v>
      </c>
      <c r="EW126" s="124" t="s">
        <v>573</v>
      </c>
      <c r="EX126" s="124" t="s">
        <v>574</v>
      </c>
      <c r="EY126" s="124" t="s">
        <v>575</v>
      </c>
      <c r="EZ126" s="124" t="s">
        <v>576</v>
      </c>
      <c r="FA126" s="124" t="s">
        <v>466</v>
      </c>
      <c r="FB126" s="124" t="s">
        <v>433</v>
      </c>
      <c r="FC126" s="124" t="s">
        <v>697</v>
      </c>
      <c r="FD126" s="124" t="s">
        <v>698</v>
      </c>
      <c r="FE126" s="215" t="s">
        <v>107</v>
      </c>
      <c r="FF126" s="215"/>
      <c r="FG126" s="635" t="s">
        <v>1224</v>
      </c>
      <c r="FH126" s="635" t="s">
        <v>1290</v>
      </c>
    </row>
    <row r="127" spans="1:168">
      <c r="A127" s="172"/>
      <c r="B127" s="172">
        <v>1</v>
      </c>
      <c r="C127" s="182">
        <v>1</v>
      </c>
      <c r="D127" s="182" t="s">
        <v>685</v>
      </c>
      <c r="E127" s="213">
        <f t="shared" ref="E127:I136" si="63">E69*$FK69</f>
        <v>118786.49066945919</v>
      </c>
      <c r="F127" s="213">
        <f t="shared" si="63"/>
        <v>0</v>
      </c>
      <c r="G127" s="213">
        <f t="shared" si="63"/>
        <v>118786.49066945919</v>
      </c>
      <c r="H127" s="213">
        <f t="shared" si="63"/>
        <v>117271.11584112499</v>
      </c>
      <c r="I127" s="213">
        <f t="shared" si="63"/>
        <v>118052.88622933652</v>
      </c>
      <c r="K127" s="213">
        <f t="shared" ref="K127:AB127" si="64">K69*$FK69</f>
        <v>111735.73688383575</v>
      </c>
      <c r="L127" s="213">
        <f t="shared" si="64"/>
        <v>1304.1856713291945</v>
      </c>
      <c r="M127" s="213">
        <f t="shared" si="64"/>
        <v>51.871021018774783</v>
      </c>
      <c r="N127" s="213">
        <f t="shared" si="64"/>
        <v>137.08769840676192</v>
      </c>
      <c r="O127" s="213">
        <f t="shared" si="64"/>
        <v>87.069213852943378</v>
      </c>
      <c r="P127" s="213">
        <f t="shared" si="64"/>
        <v>646.53522626972847</v>
      </c>
      <c r="Q127" s="213">
        <f t="shared" si="64"/>
        <v>0</v>
      </c>
      <c r="R127" s="213">
        <f t="shared" si="64"/>
        <v>529.82542897748522</v>
      </c>
      <c r="S127" s="213">
        <f t="shared" si="64"/>
        <v>0</v>
      </c>
      <c r="T127" s="213">
        <f t="shared" si="64"/>
        <v>0</v>
      </c>
      <c r="U127" s="213">
        <f t="shared" si="64"/>
        <v>0</v>
      </c>
      <c r="V127" s="213">
        <f t="shared" si="64"/>
        <v>2778.8046974343633</v>
      </c>
      <c r="W127" s="213">
        <f t="shared" si="64"/>
        <v>0</v>
      </c>
      <c r="X127" s="213">
        <f t="shared" si="64"/>
        <v>0</v>
      </c>
      <c r="Y127" s="213">
        <f t="shared" si="64"/>
        <v>0</v>
      </c>
      <c r="Z127" s="213">
        <f t="shared" si="64"/>
        <v>0</v>
      </c>
      <c r="AA127" s="213">
        <f t="shared" si="64"/>
        <v>0</v>
      </c>
      <c r="AB127" s="213">
        <f t="shared" si="64"/>
        <v>117271.11584112499</v>
      </c>
      <c r="AC127" s="213"/>
      <c r="AD127" s="213">
        <f t="shared" ref="AD127:AQ127" si="65">AD69*$FK69</f>
        <v>0</v>
      </c>
      <c r="AE127" s="213">
        <f t="shared" si="65"/>
        <v>0</v>
      </c>
      <c r="AF127" s="213">
        <f t="shared" si="65"/>
        <v>0</v>
      </c>
      <c r="AG127" s="213">
        <f t="shared" si="65"/>
        <v>0</v>
      </c>
      <c r="AH127" s="213">
        <f t="shared" si="65"/>
        <v>0</v>
      </c>
      <c r="AI127" s="213">
        <f t="shared" si="65"/>
        <v>259.35510509387387</v>
      </c>
      <c r="AJ127" s="213">
        <f t="shared" si="65"/>
        <v>0</v>
      </c>
      <c r="AK127" s="213">
        <f t="shared" si="65"/>
        <v>0</v>
      </c>
      <c r="AL127" s="213">
        <f t="shared" si="65"/>
        <v>0</v>
      </c>
      <c r="AM127" s="213">
        <f t="shared" si="65"/>
        <v>0</v>
      </c>
      <c r="AN127" s="213">
        <f t="shared" si="65"/>
        <v>0</v>
      </c>
      <c r="AO127" s="213">
        <f t="shared" si="65"/>
        <v>0</v>
      </c>
      <c r="AP127" s="213">
        <f t="shared" si="65"/>
        <v>0</v>
      </c>
      <c r="AQ127" s="213">
        <f t="shared" si="65"/>
        <v>0</v>
      </c>
      <c r="AR127" s="213">
        <f t="shared" ref="AR127:AU146" si="66">AR69*$FK69</f>
        <v>0</v>
      </c>
      <c r="AS127" s="213">
        <f t="shared" si="66"/>
        <v>0</v>
      </c>
      <c r="AT127" s="213">
        <f t="shared" si="66"/>
        <v>0</v>
      </c>
      <c r="AU127" s="213">
        <f t="shared" si="66"/>
        <v>259.35510509387387</v>
      </c>
      <c r="AW127" s="213">
        <f t="shared" ref="AW127:BN127" si="67">AW69*$FK69</f>
        <v>0</v>
      </c>
      <c r="AX127" s="213">
        <f t="shared" si="67"/>
        <v>0</v>
      </c>
      <c r="AY127" s="213">
        <f t="shared" si="67"/>
        <v>0</v>
      </c>
      <c r="AZ127" s="213">
        <f t="shared" si="67"/>
        <v>0</v>
      </c>
      <c r="BA127" s="213">
        <f t="shared" si="67"/>
        <v>0</v>
      </c>
      <c r="BB127" s="213">
        <f t="shared" si="67"/>
        <v>0</v>
      </c>
      <c r="BC127" s="213">
        <f t="shared" si="67"/>
        <v>0</v>
      </c>
      <c r="BD127" s="213">
        <f t="shared" si="67"/>
        <v>0</v>
      </c>
      <c r="BE127" s="213">
        <f t="shared" si="67"/>
        <v>0</v>
      </c>
      <c r="BF127" s="213">
        <f t="shared" si="67"/>
        <v>0</v>
      </c>
      <c r="BG127" s="213">
        <f t="shared" si="67"/>
        <v>0</v>
      </c>
      <c r="BH127" s="213">
        <f t="shared" si="67"/>
        <v>0</v>
      </c>
      <c r="BI127" s="213">
        <f t="shared" si="67"/>
        <v>0</v>
      </c>
      <c r="BJ127" s="213">
        <f t="shared" si="67"/>
        <v>0</v>
      </c>
      <c r="BK127" s="213">
        <f t="shared" si="67"/>
        <v>0</v>
      </c>
      <c r="BL127" s="213">
        <f t="shared" si="67"/>
        <v>0</v>
      </c>
      <c r="BM127" s="213">
        <f t="shared" si="67"/>
        <v>0</v>
      </c>
      <c r="BN127" s="213">
        <f t="shared" si="67"/>
        <v>0</v>
      </c>
      <c r="BP127" s="213">
        <f t="shared" ref="BP127:CG127" si="68">BP69*$FK69</f>
        <v>27.788046974343633</v>
      </c>
      <c r="BQ127" s="213">
        <f t="shared" si="68"/>
        <v>0</v>
      </c>
      <c r="BR127" s="213">
        <f t="shared" si="68"/>
        <v>0</v>
      </c>
      <c r="BS127" s="213">
        <f t="shared" si="68"/>
        <v>66.691312738424713</v>
      </c>
      <c r="BT127" s="213">
        <f t="shared" si="68"/>
        <v>0</v>
      </c>
      <c r="BU127" s="213">
        <f t="shared" si="68"/>
        <v>227.86198518961777</v>
      </c>
      <c r="BV127" s="213">
        <f t="shared" si="68"/>
        <v>0</v>
      </c>
      <c r="BW127" s="213">
        <f t="shared" si="68"/>
        <v>0</v>
      </c>
      <c r="BX127" s="213">
        <f t="shared" si="68"/>
        <v>0</v>
      </c>
      <c r="BY127" s="213">
        <f t="shared" si="68"/>
        <v>0</v>
      </c>
      <c r="BZ127" s="213">
        <f t="shared" si="68"/>
        <v>0</v>
      </c>
      <c r="CA127" s="213">
        <f t="shared" si="68"/>
        <v>2778.8046974343633</v>
      </c>
      <c r="CB127" s="213">
        <f t="shared" si="68"/>
        <v>0</v>
      </c>
      <c r="CC127" s="213">
        <f t="shared" si="68"/>
        <v>0</v>
      </c>
      <c r="CD127" s="213">
        <f t="shared" si="68"/>
        <v>0</v>
      </c>
      <c r="CE127" s="213">
        <f t="shared" si="68"/>
        <v>0</v>
      </c>
      <c r="CF127" s="213">
        <f t="shared" si="68"/>
        <v>0</v>
      </c>
      <c r="CG127" s="213">
        <f t="shared" si="68"/>
        <v>3101.1460423367494</v>
      </c>
      <c r="CI127" s="213">
        <f t="shared" ref="CI127:DB127" si="69">CI69*$FK69</f>
        <v>24.082974044431147</v>
      </c>
      <c r="CJ127" s="213">
        <f t="shared" si="69"/>
        <v>25.935510509387392</v>
      </c>
      <c r="CK127" s="213">
        <f t="shared" si="69"/>
        <v>0</v>
      </c>
      <c r="CL127" s="213">
        <f t="shared" si="69"/>
        <v>0</v>
      </c>
      <c r="CM127" s="213">
        <f t="shared" si="69"/>
        <v>0</v>
      </c>
      <c r="CN127" s="213">
        <f t="shared" si="69"/>
        <v>0</v>
      </c>
      <c r="CO127" s="213">
        <f t="shared" si="69"/>
        <v>0</v>
      </c>
      <c r="CP127" s="213">
        <f t="shared" si="69"/>
        <v>0</v>
      </c>
      <c r="CQ127" s="213">
        <f t="shared" si="69"/>
        <v>0</v>
      </c>
      <c r="CR127" s="213">
        <f t="shared" si="69"/>
        <v>0</v>
      </c>
      <c r="CS127" s="213">
        <f t="shared" si="69"/>
        <v>0</v>
      </c>
      <c r="CT127" s="213">
        <f t="shared" si="69"/>
        <v>0</v>
      </c>
      <c r="CU127" s="213">
        <f t="shared" si="69"/>
        <v>0</v>
      </c>
      <c r="CV127" s="213">
        <f t="shared" si="69"/>
        <v>0</v>
      </c>
      <c r="CW127" s="213">
        <f t="shared" si="69"/>
        <v>0</v>
      </c>
      <c r="CX127" s="213">
        <f t="shared" si="69"/>
        <v>0</v>
      </c>
      <c r="CY127" s="213">
        <f t="shared" si="69"/>
        <v>0</v>
      </c>
      <c r="CZ127" s="213">
        <f t="shared" si="69"/>
        <v>50.018484553818539</v>
      </c>
      <c r="DB127" s="213">
        <f t="shared" si="69"/>
        <v>111683.86586281697</v>
      </c>
      <c r="DC127" s="213">
        <f t="shared" ref="DC127:DS127" si="70">DC69*$FK69</f>
        <v>1278.250160819807</v>
      </c>
      <c r="DD127" s="213">
        <f t="shared" si="70"/>
        <v>51.871021018774783</v>
      </c>
      <c r="DE127" s="213">
        <f t="shared" si="70"/>
        <v>70.396385668337203</v>
      </c>
      <c r="DF127" s="213">
        <f t="shared" si="70"/>
        <v>87.069213852943378</v>
      </c>
      <c r="DG127" s="213">
        <f t="shared" si="70"/>
        <v>159.31813598623683</v>
      </c>
      <c r="DH127" s="213">
        <f t="shared" si="70"/>
        <v>0</v>
      </c>
      <c r="DI127" s="213">
        <f t="shared" si="70"/>
        <v>529.82542897748522</v>
      </c>
      <c r="DJ127" s="213">
        <f t="shared" si="70"/>
        <v>0</v>
      </c>
      <c r="DK127" s="213">
        <f t="shared" si="70"/>
        <v>0</v>
      </c>
      <c r="DL127" s="213">
        <f t="shared" si="70"/>
        <v>0</v>
      </c>
      <c r="DM127" s="213">
        <f t="shared" si="70"/>
        <v>0</v>
      </c>
      <c r="DN127" s="213">
        <f t="shared" si="70"/>
        <v>0</v>
      </c>
      <c r="DO127" s="213">
        <f t="shared" si="70"/>
        <v>0</v>
      </c>
      <c r="DP127" s="213">
        <f t="shared" si="70"/>
        <v>0</v>
      </c>
      <c r="DQ127" s="213">
        <f t="shared" si="70"/>
        <v>0</v>
      </c>
      <c r="DR127" s="213">
        <f t="shared" si="70"/>
        <v>0</v>
      </c>
      <c r="DS127" s="213">
        <f t="shared" si="70"/>
        <v>113860.59620914055</v>
      </c>
      <c r="DU127" s="213">
        <f t="shared" ref="DU127:EB127" si="71">DU69*$FK69</f>
        <v>111959.89379609545</v>
      </c>
      <c r="DV127" s="213">
        <f t="shared" si="71"/>
        <v>1341.2364006283194</v>
      </c>
      <c r="DW127" s="213">
        <f t="shared" si="71"/>
        <v>142.64530780163065</v>
      </c>
      <c r="DX127" s="213">
        <f t="shared" si="71"/>
        <v>70.396385668337203</v>
      </c>
      <c r="DY127" s="213">
        <f t="shared" si="71"/>
        <v>87.069213852943378</v>
      </c>
      <c r="DZ127" s="213">
        <f t="shared" si="71"/>
        <v>307.52105318273618</v>
      </c>
      <c r="EA127" s="213">
        <f t="shared" si="71"/>
        <v>203.77901114518664</v>
      </c>
      <c r="EB127" s="213">
        <f t="shared" si="71"/>
        <v>529.82542897748522</v>
      </c>
      <c r="EL127" s="210">
        <f>SUM(DU127:EK127)</f>
        <v>114642.3665973521</v>
      </c>
      <c r="EN127" s="210">
        <f t="shared" ref="EN127:EN174" si="72">EN69*$FK69</f>
        <v>276.02793327848008</v>
      </c>
      <c r="EO127" s="210">
        <f t="shared" ref="EO127:FD127" si="73">EO69*$FK69</f>
        <v>62.986239808512231</v>
      </c>
      <c r="EP127" s="210">
        <f t="shared" si="73"/>
        <v>90.774286782855867</v>
      </c>
      <c r="EQ127" s="210">
        <f t="shared" si="73"/>
        <v>0</v>
      </c>
      <c r="ER127" s="210">
        <f t="shared" si="73"/>
        <v>0</v>
      </c>
      <c r="ES127" s="210">
        <f t="shared" si="73"/>
        <v>148.20291719649936</v>
      </c>
      <c r="ET127" s="210">
        <f t="shared" si="73"/>
        <v>203.77901114518664</v>
      </c>
      <c r="EU127" s="210">
        <f t="shared" si="73"/>
        <v>0</v>
      </c>
      <c r="EV127" s="210">
        <f t="shared" si="73"/>
        <v>0</v>
      </c>
      <c r="EW127" s="210">
        <f t="shared" si="73"/>
        <v>0</v>
      </c>
      <c r="EX127" s="210">
        <f t="shared" si="73"/>
        <v>0</v>
      </c>
      <c r="EY127" s="210">
        <f t="shared" si="73"/>
        <v>0</v>
      </c>
      <c r="EZ127" s="210">
        <f t="shared" si="73"/>
        <v>0</v>
      </c>
      <c r="FA127" s="210">
        <f t="shared" si="73"/>
        <v>0</v>
      </c>
      <c r="FB127" s="210">
        <f t="shared" si="73"/>
        <v>0</v>
      </c>
      <c r="FC127" s="210">
        <f t="shared" si="73"/>
        <v>0</v>
      </c>
      <c r="FD127" s="210">
        <f t="shared" si="73"/>
        <v>0</v>
      </c>
      <c r="FE127" s="363">
        <f t="shared" ref="FE127:FE176" si="74">SUM(EN127:FD127)</f>
        <v>781.77038821153405</v>
      </c>
      <c r="FF127" s="363"/>
      <c r="FG127" s="213">
        <f t="shared" ref="FG127:FH146" si="75">FG69*$FK69</f>
        <v>400.14787643054831</v>
      </c>
      <c r="FH127" s="213">
        <f t="shared" si="75"/>
        <v>0</v>
      </c>
    </row>
    <row r="128" spans="1:168">
      <c r="A128" s="172"/>
      <c r="B128" s="172">
        <v>7</v>
      </c>
      <c r="C128" s="182">
        <v>1</v>
      </c>
      <c r="D128" s="182" t="s">
        <v>426</v>
      </c>
      <c r="E128" s="213">
        <f t="shared" si="63"/>
        <v>1420699.0746938775</v>
      </c>
      <c r="F128" s="213">
        <f t="shared" si="63"/>
        <v>500697.34417989419</v>
      </c>
      <c r="G128" s="213">
        <f t="shared" si="63"/>
        <v>920001.73051398329</v>
      </c>
      <c r="H128" s="213">
        <f t="shared" si="63"/>
        <v>1223975.9070294783</v>
      </c>
      <c r="I128" s="213">
        <f t="shared" si="63"/>
        <v>1365991.6715646258</v>
      </c>
      <c r="K128" s="213">
        <f t="shared" ref="K128:AB128" si="76">K70*$FK70</f>
        <v>112786.25989417989</v>
      </c>
      <c r="L128" s="213">
        <f t="shared" si="76"/>
        <v>87637.634924414204</v>
      </c>
      <c r="M128" s="213">
        <f t="shared" si="76"/>
        <v>56232.813102796674</v>
      </c>
      <c r="N128" s="213">
        <f t="shared" si="76"/>
        <v>36701.997551020409</v>
      </c>
      <c r="O128" s="213">
        <f t="shared" si="76"/>
        <v>31584.338287981856</v>
      </c>
      <c r="P128" s="213">
        <f t="shared" si="76"/>
        <v>79715.870857898713</v>
      </c>
      <c r="Q128" s="213">
        <f t="shared" si="76"/>
        <v>64369.612936507932</v>
      </c>
      <c r="R128" s="213">
        <f t="shared" si="76"/>
        <v>38730.43762282691</v>
      </c>
      <c r="S128" s="213">
        <f t="shared" si="76"/>
        <v>29931.250827664397</v>
      </c>
      <c r="T128" s="213">
        <f t="shared" si="76"/>
        <v>21418.138401360542</v>
      </c>
      <c r="U128" s="213">
        <f t="shared" si="76"/>
        <v>79834.908514739218</v>
      </c>
      <c r="V128" s="213">
        <f t="shared" si="76"/>
        <v>114825.25975812547</v>
      </c>
      <c r="W128" s="213">
        <f t="shared" si="76"/>
        <v>70412.693983371122</v>
      </c>
      <c r="X128" s="213">
        <f t="shared" si="76"/>
        <v>50572.764516250943</v>
      </c>
      <c r="Y128" s="213">
        <f t="shared" si="76"/>
        <v>43586.022044595615</v>
      </c>
      <c r="Z128" s="213">
        <f t="shared" si="76"/>
        <v>65752.945706727129</v>
      </c>
      <c r="AA128" s="213">
        <f t="shared" si="76"/>
        <v>239882.95809901739</v>
      </c>
      <c r="AB128" s="213">
        <f t="shared" si="76"/>
        <v>1223975.9070294783</v>
      </c>
      <c r="AC128" s="213"/>
      <c r="AD128" s="213">
        <f t="shared" ref="AD128:AQ128" si="77">AD70*$FK70</f>
        <v>321.59366969009824</v>
      </c>
      <c r="AE128" s="213">
        <f t="shared" si="77"/>
        <v>630.70758503401362</v>
      </c>
      <c r="AF128" s="213">
        <f t="shared" si="77"/>
        <v>596.14826530612243</v>
      </c>
      <c r="AG128" s="213">
        <f t="shared" si="77"/>
        <v>1074.2188548752833</v>
      </c>
      <c r="AH128" s="213">
        <f t="shared" si="77"/>
        <v>461.75091080876791</v>
      </c>
      <c r="AI128" s="213">
        <f t="shared" si="77"/>
        <v>3903.2831670445953</v>
      </c>
      <c r="AJ128" s="213">
        <f t="shared" si="77"/>
        <v>7796.0065419501134</v>
      </c>
      <c r="AK128" s="213">
        <f t="shared" si="77"/>
        <v>8609.1105366591073</v>
      </c>
      <c r="AL128" s="213">
        <f t="shared" si="77"/>
        <v>14416.996213151926</v>
      </c>
      <c r="AM128" s="213">
        <f t="shared" si="77"/>
        <v>8160.7993613000754</v>
      </c>
      <c r="AN128" s="213">
        <f t="shared" si="77"/>
        <v>29194.945321239604</v>
      </c>
      <c r="AO128" s="213">
        <f t="shared" si="77"/>
        <v>20715.432233560088</v>
      </c>
      <c r="AP128" s="213">
        <f t="shared" si="77"/>
        <v>22071.885532879816</v>
      </c>
      <c r="AQ128" s="213">
        <f t="shared" si="77"/>
        <v>20422.637996976566</v>
      </c>
      <c r="AR128" s="213">
        <f t="shared" si="66"/>
        <v>12768.708658352229</v>
      </c>
      <c r="AS128" s="213">
        <f t="shared" si="66"/>
        <v>7967.8431594860158</v>
      </c>
      <c r="AT128" s="213">
        <f t="shared" si="66"/>
        <v>79725.470668934242</v>
      </c>
      <c r="AU128" s="213">
        <f t="shared" si="66"/>
        <v>238837.53867724867</v>
      </c>
      <c r="AW128" s="213">
        <f t="shared" ref="AW128:BN128" si="78">AW70*$FK70</f>
        <v>519.34977702191986</v>
      </c>
      <c r="AX128" s="213">
        <f t="shared" si="78"/>
        <v>568.30881330309899</v>
      </c>
      <c r="AY128" s="213">
        <f t="shared" si="78"/>
        <v>355.1930083144369</v>
      </c>
      <c r="AZ128" s="213">
        <f t="shared" si="78"/>
        <v>104.637940287226</v>
      </c>
      <c r="BA128" s="213">
        <f t="shared" si="78"/>
        <v>171.83661753590323</v>
      </c>
      <c r="BB128" s="213">
        <f t="shared" si="78"/>
        <v>673.90673469387752</v>
      </c>
      <c r="BC128" s="213">
        <f t="shared" si="78"/>
        <v>287.0343499622071</v>
      </c>
      <c r="BD128" s="213">
        <f t="shared" si="78"/>
        <v>218.87569160997731</v>
      </c>
      <c r="BE128" s="213">
        <f t="shared" si="78"/>
        <v>0</v>
      </c>
      <c r="BF128" s="213">
        <f t="shared" si="78"/>
        <v>0</v>
      </c>
      <c r="BG128" s="213">
        <f t="shared" si="78"/>
        <v>0</v>
      </c>
      <c r="BH128" s="213">
        <f t="shared" si="78"/>
        <v>0</v>
      </c>
      <c r="BI128" s="213">
        <f t="shared" si="78"/>
        <v>0</v>
      </c>
      <c r="BJ128" s="213">
        <f t="shared" si="78"/>
        <v>3389.6932766439909</v>
      </c>
      <c r="BK128" s="213">
        <f t="shared" si="78"/>
        <v>0</v>
      </c>
      <c r="BL128" s="213">
        <f t="shared" si="78"/>
        <v>0</v>
      </c>
      <c r="BM128" s="213">
        <f t="shared" si="78"/>
        <v>0</v>
      </c>
      <c r="BN128" s="213">
        <f t="shared" si="78"/>
        <v>6288.8362093726373</v>
      </c>
      <c r="BP128" s="213">
        <f t="shared" ref="BP128:CG128" si="79">BP70*$FK70</f>
        <v>296.63416099773241</v>
      </c>
      <c r="BQ128" s="213">
        <f t="shared" si="79"/>
        <v>565.42886999244138</v>
      </c>
      <c r="BR128" s="213">
        <f t="shared" si="79"/>
        <v>778.54467498110353</v>
      </c>
      <c r="BS128" s="213">
        <f t="shared" si="79"/>
        <v>380.15251700680273</v>
      </c>
      <c r="BT128" s="213">
        <f t="shared" si="79"/>
        <v>859.18308767951623</v>
      </c>
      <c r="BU128" s="213">
        <f t="shared" si="79"/>
        <v>3314.8147505668931</v>
      </c>
      <c r="BV128" s="213">
        <f t="shared" si="79"/>
        <v>6375.2345086923651</v>
      </c>
      <c r="BW128" s="213">
        <f t="shared" si="79"/>
        <v>6071.8804799697655</v>
      </c>
      <c r="BX128" s="213">
        <f t="shared" si="79"/>
        <v>4365.0340778533637</v>
      </c>
      <c r="BY128" s="213">
        <f t="shared" si="79"/>
        <v>4188.3975547996979</v>
      </c>
      <c r="BZ128" s="213">
        <f t="shared" si="79"/>
        <v>25225.423458049885</v>
      </c>
      <c r="CA128" s="213">
        <f t="shared" si="79"/>
        <v>50543.965083144365</v>
      </c>
      <c r="CB128" s="213">
        <f t="shared" si="79"/>
        <v>29167.10586923658</v>
      </c>
      <c r="CC128" s="213">
        <f t="shared" si="79"/>
        <v>16798.709331065758</v>
      </c>
      <c r="CD128" s="213">
        <f t="shared" si="79"/>
        <v>17205.741318972032</v>
      </c>
      <c r="CE128" s="213">
        <f t="shared" si="79"/>
        <v>48489.605521541947</v>
      </c>
      <c r="CF128" s="213">
        <f t="shared" si="79"/>
        <v>160157.48743008313</v>
      </c>
      <c r="CG128" s="213">
        <f t="shared" si="79"/>
        <v>374783.34269463341</v>
      </c>
      <c r="CI128" s="213">
        <f t="shared" ref="CI128:CZ128" si="80">CI70*$FK70</f>
        <v>1549.4095011337868</v>
      </c>
      <c r="CJ128" s="213">
        <f t="shared" si="80"/>
        <v>2282.8350642479213</v>
      </c>
      <c r="CK128" s="213">
        <f t="shared" si="80"/>
        <v>2269.3953287981858</v>
      </c>
      <c r="CL128" s="213">
        <f t="shared" si="80"/>
        <v>2255.9555933484503</v>
      </c>
      <c r="CM128" s="213">
        <f t="shared" si="80"/>
        <v>2308.7545540438396</v>
      </c>
      <c r="CN128" s="213">
        <f t="shared" si="80"/>
        <v>6626.7495578231292</v>
      </c>
      <c r="CO128" s="213">
        <f t="shared" si="80"/>
        <v>8783.8270975056694</v>
      </c>
      <c r="CP128" s="213">
        <f t="shared" si="80"/>
        <v>2847.3039531368099</v>
      </c>
      <c r="CQ128" s="213">
        <f t="shared" si="80"/>
        <v>652.78715041572184</v>
      </c>
      <c r="CR128" s="213">
        <f t="shared" si="80"/>
        <v>2062.9993915343916</v>
      </c>
      <c r="CS128" s="213">
        <f t="shared" si="80"/>
        <v>2406.6726266061978</v>
      </c>
      <c r="CT128" s="213">
        <f t="shared" si="80"/>
        <v>1234.5356991685562</v>
      </c>
      <c r="CU128" s="213">
        <f t="shared" si="80"/>
        <v>4536.870695389267</v>
      </c>
      <c r="CV128" s="213">
        <f t="shared" si="80"/>
        <v>0</v>
      </c>
      <c r="CW128" s="213">
        <f t="shared" si="80"/>
        <v>4269.9959486016623</v>
      </c>
      <c r="CX128" s="213">
        <f t="shared" si="80"/>
        <v>0</v>
      </c>
      <c r="CY128" s="213">
        <f t="shared" si="80"/>
        <v>0</v>
      </c>
      <c r="CZ128" s="213">
        <f t="shared" si="80"/>
        <v>44088.092161753586</v>
      </c>
      <c r="DB128" s="213">
        <f t="shared" ref="DB128:DS128" si="81">DB70*$FK70</f>
        <v>110099.27278533635</v>
      </c>
      <c r="DC128" s="213">
        <f t="shared" si="81"/>
        <v>83590.354591836731</v>
      </c>
      <c r="DD128" s="213">
        <f t="shared" si="81"/>
        <v>52233.531825396822</v>
      </c>
      <c r="DE128" s="213">
        <f t="shared" si="81"/>
        <v>32887.032645502644</v>
      </c>
      <c r="DF128" s="213">
        <f t="shared" si="81"/>
        <v>27782.813117913833</v>
      </c>
      <c r="DG128" s="213">
        <f t="shared" si="81"/>
        <v>65197.116647770214</v>
      </c>
      <c r="DH128" s="213">
        <f t="shared" si="81"/>
        <v>41127.510438397578</v>
      </c>
      <c r="DI128" s="213">
        <f t="shared" si="81"/>
        <v>20983.266961451245</v>
      </c>
      <c r="DJ128" s="213">
        <f t="shared" si="81"/>
        <v>10496.433386243385</v>
      </c>
      <c r="DK128" s="213">
        <f t="shared" si="81"/>
        <v>7005.9420937263794</v>
      </c>
      <c r="DL128" s="213">
        <f t="shared" si="81"/>
        <v>23007.867108843537</v>
      </c>
      <c r="DM128" s="213">
        <f t="shared" si="81"/>
        <v>42331.326742252451</v>
      </c>
      <c r="DN128" s="213">
        <f t="shared" si="81"/>
        <v>14636.831885865457</v>
      </c>
      <c r="DO128" s="213">
        <f t="shared" si="81"/>
        <v>9961.7239115646262</v>
      </c>
      <c r="DP128" s="213">
        <f t="shared" si="81"/>
        <v>9341.5761186696891</v>
      </c>
      <c r="DQ128" s="213">
        <f t="shared" si="81"/>
        <v>9295.4970256991674</v>
      </c>
      <c r="DR128" s="213">
        <f t="shared" si="81"/>
        <v>0</v>
      </c>
      <c r="DS128" s="213">
        <f t="shared" si="81"/>
        <v>559978.09728647012</v>
      </c>
      <c r="DU128" s="213">
        <f t="shared" ref="DU128:EB128" si="82">DU70*$FK70</f>
        <v>112325.46896447467</v>
      </c>
      <c r="DV128" s="213">
        <f t="shared" si="82"/>
        <v>87402.439554043842</v>
      </c>
      <c r="DW128" s="213">
        <f t="shared" si="82"/>
        <v>56101.295691609972</v>
      </c>
      <c r="DX128" s="213">
        <f t="shared" si="82"/>
        <v>36846.954697656838</v>
      </c>
      <c r="DY128" s="213">
        <f t="shared" si="82"/>
        <v>31787.854281934993</v>
      </c>
      <c r="DZ128" s="213">
        <f t="shared" si="82"/>
        <v>84597.374769463335</v>
      </c>
      <c r="EA128" s="213">
        <f t="shared" si="82"/>
        <v>66073.579395313674</v>
      </c>
      <c r="EB128" s="213">
        <f t="shared" si="82"/>
        <v>36595.439648526073</v>
      </c>
      <c r="EC128" s="213">
        <f>EC70*$FK70</f>
        <v>20835.429871504155</v>
      </c>
      <c r="ED128" s="213">
        <f>ED70*$FK70</f>
        <v>12507.593798185941</v>
      </c>
      <c r="EE128" s="213">
        <f>EE70*$FK70</f>
        <v>37698.457936507933</v>
      </c>
      <c r="EF128" s="213">
        <v>59817.382543461827</v>
      </c>
      <c r="EG128" s="213">
        <v>16667.19191987906</v>
      </c>
      <c r="EH128" s="213">
        <v>20015.606009070292</v>
      </c>
      <c r="EI128" s="213">
        <v>13426.295714285714</v>
      </c>
      <c r="EJ128" s="213">
        <v>9295.4970256991674</v>
      </c>
      <c r="EK128" s="213"/>
      <c r="EL128" s="210">
        <f t="shared" ref="EL128:EL176" si="83">SUM(DU128:EK128)</f>
        <v>701993.86182161735</v>
      </c>
      <c r="EN128" s="210">
        <f t="shared" si="72"/>
        <v>2226.1961791383219</v>
      </c>
      <c r="EO128" s="210">
        <f t="shared" ref="EO128:FD128" si="84">EO70*$FK70</f>
        <v>3812.084962207105</v>
      </c>
      <c r="EP128" s="210">
        <f t="shared" si="84"/>
        <v>3867.7638662131517</v>
      </c>
      <c r="EQ128" s="210">
        <f t="shared" si="84"/>
        <v>3959.9220521541947</v>
      </c>
      <c r="ER128" s="210">
        <f t="shared" si="84"/>
        <v>4005.0411640211637</v>
      </c>
      <c r="ES128" s="210">
        <f t="shared" si="84"/>
        <v>19400.258121693121</v>
      </c>
      <c r="ET128" s="210">
        <f t="shared" si="84"/>
        <v>24946.068956916097</v>
      </c>
      <c r="EU128" s="210">
        <f t="shared" si="84"/>
        <v>15612.17268707483</v>
      </c>
      <c r="EV128" s="210">
        <f t="shared" si="84"/>
        <v>10338.99648526077</v>
      </c>
      <c r="EW128" s="210">
        <f t="shared" si="84"/>
        <v>5501.6517044595612</v>
      </c>
      <c r="EX128" s="210">
        <f t="shared" si="84"/>
        <v>14690.590827664399</v>
      </c>
      <c r="EY128" s="210">
        <f t="shared" si="84"/>
        <v>17486.055801209372</v>
      </c>
      <c r="EZ128" s="210">
        <f t="shared" si="84"/>
        <v>2030.3600340136054</v>
      </c>
      <c r="FA128" s="210">
        <f t="shared" si="84"/>
        <v>10053.882097505668</v>
      </c>
      <c r="FB128" s="210">
        <f t="shared" si="84"/>
        <v>4084.719595616024</v>
      </c>
      <c r="FC128" s="210">
        <f t="shared" si="84"/>
        <v>0</v>
      </c>
      <c r="FD128" s="210">
        <f t="shared" si="84"/>
        <v>0</v>
      </c>
      <c r="FE128" s="363">
        <f t="shared" si="74"/>
        <v>142015.76453514738</v>
      </c>
      <c r="FF128" s="363"/>
      <c r="FG128" s="213">
        <f t="shared" si="75"/>
        <v>13715.250026455025</v>
      </c>
      <c r="FH128" s="213">
        <f t="shared" si="75"/>
        <v>612.46794406651543</v>
      </c>
    </row>
    <row r="129" spans="1:164">
      <c r="A129" s="172"/>
      <c r="B129" s="172">
        <v>26</v>
      </c>
      <c r="C129" s="182">
        <v>1</v>
      </c>
      <c r="D129" s="182" t="s">
        <v>726</v>
      </c>
      <c r="E129" s="213">
        <f t="shared" si="63"/>
        <v>7568143.4479582859</v>
      </c>
      <c r="F129" s="213">
        <f t="shared" si="63"/>
        <v>4293685.5962351309</v>
      </c>
      <c r="G129" s="213">
        <f t="shared" si="63"/>
        <v>3274457.8517231545</v>
      </c>
      <c r="H129" s="213">
        <f t="shared" si="63"/>
        <v>6026030.8072266579</v>
      </c>
      <c r="I129" s="213">
        <f t="shared" si="63"/>
        <v>6882653.7979118461</v>
      </c>
      <c r="K129" s="213">
        <f t="shared" ref="K129:AB129" si="85">K71*$FK71</f>
        <v>169284.72615691705</v>
      </c>
      <c r="L129" s="213">
        <f t="shared" si="85"/>
        <v>174445.24658383575</v>
      </c>
      <c r="M129" s="213">
        <f t="shared" si="85"/>
        <v>148896.92644125794</v>
      </c>
      <c r="N129" s="213">
        <f t="shared" si="85"/>
        <v>107448.96174270817</v>
      </c>
      <c r="O129" s="213">
        <f t="shared" si="85"/>
        <v>96859.59878686654</v>
      </c>
      <c r="P129" s="213">
        <f t="shared" si="85"/>
        <v>277869.37679648038</v>
      </c>
      <c r="Q129" s="213">
        <f t="shared" si="85"/>
        <v>315102.18847401009</v>
      </c>
      <c r="R129" s="213">
        <f t="shared" si="85"/>
        <v>227774.26435717777</v>
      </c>
      <c r="S129" s="213">
        <f t="shared" si="85"/>
        <v>201985.70233257292</v>
      </c>
      <c r="T129" s="213">
        <f t="shared" si="85"/>
        <v>191167.01758025095</v>
      </c>
      <c r="U129" s="213">
        <f t="shared" si="85"/>
        <v>591810.91617810004</v>
      </c>
      <c r="V129" s="213">
        <f t="shared" si="85"/>
        <v>586879.71754766174</v>
      </c>
      <c r="W129" s="213">
        <f t="shared" si="85"/>
        <v>376162.62681440444</v>
      </c>
      <c r="X129" s="213">
        <f t="shared" si="85"/>
        <v>280884.88041958609</v>
      </c>
      <c r="Y129" s="213">
        <f t="shared" si="85"/>
        <v>178892.84142577805</v>
      </c>
      <c r="Z129" s="213">
        <f t="shared" si="85"/>
        <v>659841.48912172066</v>
      </c>
      <c r="AA129" s="213">
        <f t="shared" si="85"/>
        <v>1440724.3264673294</v>
      </c>
      <c r="AB129" s="213">
        <f t="shared" si="85"/>
        <v>6026030.8072266579</v>
      </c>
      <c r="AC129" s="213"/>
      <c r="AD129" s="213">
        <f t="shared" ref="AD129:AQ129" si="86">AD71*$FK71</f>
        <v>1516.3318787681278</v>
      </c>
      <c r="AE129" s="213">
        <f t="shared" si="86"/>
        <v>3502.2274360436695</v>
      </c>
      <c r="AF129" s="213">
        <f t="shared" si="86"/>
        <v>4314.9938031611537</v>
      </c>
      <c r="AG129" s="213">
        <f t="shared" si="86"/>
        <v>4910.9184715659112</v>
      </c>
      <c r="AH129" s="213">
        <f t="shared" si="86"/>
        <v>5608.243934332736</v>
      </c>
      <c r="AI129" s="213">
        <f t="shared" si="86"/>
        <v>29251.789155124654</v>
      </c>
      <c r="AJ129" s="213">
        <f t="shared" si="86"/>
        <v>70027.388586442888</v>
      </c>
      <c r="AK129" s="213">
        <f t="shared" si="86"/>
        <v>72863.490804138826</v>
      </c>
      <c r="AL129" s="213">
        <f t="shared" si="86"/>
        <v>95708.309767801853</v>
      </c>
      <c r="AM129" s="213">
        <f t="shared" si="86"/>
        <v>100786.14954700993</v>
      </c>
      <c r="AN129" s="213">
        <f t="shared" si="86"/>
        <v>284739.67061756557</v>
      </c>
      <c r="AO129" s="213">
        <f t="shared" si="86"/>
        <v>238245.06638422681</v>
      </c>
      <c r="AP129" s="213">
        <f t="shared" si="86"/>
        <v>207941.82899217858</v>
      </c>
      <c r="AQ129" s="213">
        <f t="shared" si="86"/>
        <v>127264.23697327684</v>
      </c>
      <c r="AR129" s="213">
        <f t="shared" si="66"/>
        <v>76203.476969203199</v>
      </c>
      <c r="AS129" s="213">
        <f t="shared" si="66"/>
        <v>303116.61458041385</v>
      </c>
      <c r="AT129" s="213">
        <f t="shared" si="66"/>
        <v>601796.55440443207</v>
      </c>
      <c r="AU129" s="213">
        <f t="shared" si="66"/>
        <v>2227797.292305687</v>
      </c>
      <c r="AW129" s="213">
        <f t="shared" ref="AW129:BN129" si="87">AW71*$FK71</f>
        <v>667.68523056868173</v>
      </c>
      <c r="AX129" s="213">
        <f t="shared" si="87"/>
        <v>881.40690483949811</v>
      </c>
      <c r="AY129" s="213">
        <f t="shared" si="87"/>
        <v>638.04499837053936</v>
      </c>
      <c r="AZ129" s="213">
        <f t="shared" si="87"/>
        <v>215.28168649177121</v>
      </c>
      <c r="BA129" s="213">
        <f t="shared" si="87"/>
        <v>549.12430177611213</v>
      </c>
      <c r="BB129" s="213">
        <f t="shared" si="87"/>
        <v>1496.0517198957145</v>
      </c>
      <c r="BC129" s="213">
        <f t="shared" si="87"/>
        <v>397.80311634349027</v>
      </c>
      <c r="BD129" s="213">
        <f t="shared" si="87"/>
        <v>338.52265194720547</v>
      </c>
      <c r="BE129" s="213">
        <f t="shared" si="87"/>
        <v>550.68431399706697</v>
      </c>
      <c r="BF129" s="213">
        <f t="shared" si="87"/>
        <v>700.44548720873388</v>
      </c>
      <c r="BG129" s="213">
        <f t="shared" si="87"/>
        <v>1736.2936019227636</v>
      </c>
      <c r="BH129" s="213">
        <f t="shared" si="87"/>
        <v>0</v>
      </c>
      <c r="BI129" s="213">
        <f t="shared" si="87"/>
        <v>0</v>
      </c>
      <c r="BJ129" s="213">
        <f t="shared" si="87"/>
        <v>0</v>
      </c>
      <c r="BK129" s="213">
        <f t="shared" si="87"/>
        <v>0</v>
      </c>
      <c r="BL129" s="213">
        <f t="shared" si="87"/>
        <v>0</v>
      </c>
      <c r="BM129" s="213">
        <f t="shared" si="87"/>
        <v>0</v>
      </c>
      <c r="BN129" s="213">
        <f t="shared" si="87"/>
        <v>8171.3440133615768</v>
      </c>
      <c r="BP129" s="213">
        <f t="shared" ref="BP129:CG129" si="88">BP71*$FK71</f>
        <v>854.8866970832654</v>
      </c>
      <c r="BQ129" s="213">
        <f t="shared" si="88"/>
        <v>1311.9702778230405</v>
      </c>
      <c r="BR129" s="213">
        <f t="shared" si="88"/>
        <v>1736.2936019227636</v>
      </c>
      <c r="BS129" s="213">
        <f t="shared" si="88"/>
        <v>1722.2534919341697</v>
      </c>
      <c r="BT129" s="213">
        <f t="shared" si="88"/>
        <v>1549.09213540818</v>
      </c>
      <c r="BU129" s="213">
        <f t="shared" si="88"/>
        <v>8475.5463964477749</v>
      </c>
      <c r="BV129" s="213">
        <f t="shared" si="88"/>
        <v>22147.493500896202</v>
      </c>
      <c r="BW129" s="213">
        <f t="shared" si="88"/>
        <v>29607.471941502361</v>
      </c>
      <c r="BX129" s="213">
        <f t="shared" si="88"/>
        <v>33253.220501873882</v>
      </c>
      <c r="BY129" s="213">
        <f t="shared" si="88"/>
        <v>34535.55054749878</v>
      </c>
      <c r="BZ129" s="213">
        <f t="shared" si="88"/>
        <v>136834.91194883492</v>
      </c>
      <c r="CA129" s="213">
        <f t="shared" si="88"/>
        <v>215392.44735945901</v>
      </c>
      <c r="CB129" s="213">
        <f t="shared" si="88"/>
        <v>130786.74456819292</v>
      </c>
      <c r="CC129" s="213">
        <f t="shared" si="88"/>
        <v>119161.53349763728</v>
      </c>
      <c r="CD129" s="213">
        <f t="shared" si="88"/>
        <v>74744.865542610394</v>
      </c>
      <c r="CE129" s="213">
        <f t="shared" si="88"/>
        <v>300200.95173944923</v>
      </c>
      <c r="CF129" s="213">
        <f t="shared" si="88"/>
        <v>656267.5011235131</v>
      </c>
      <c r="CG129" s="213">
        <f t="shared" si="88"/>
        <v>1768582.7348720874</v>
      </c>
      <c r="CI129" s="213">
        <f t="shared" ref="CI129:CZ129" si="89">CI71*$FK71</f>
        <v>3595.8281693009612</v>
      </c>
      <c r="CJ129" s="213">
        <f t="shared" si="89"/>
        <v>6982.6147009939705</v>
      </c>
      <c r="CK129" s="213">
        <f t="shared" si="89"/>
        <v>7405.3780128727394</v>
      </c>
      <c r="CL129" s="213">
        <f t="shared" si="89"/>
        <v>6742.3728189669218</v>
      </c>
      <c r="CM129" s="213">
        <f t="shared" si="89"/>
        <v>6587.9316090923903</v>
      </c>
      <c r="CN129" s="213">
        <f t="shared" si="89"/>
        <v>21047.684885123024</v>
      </c>
      <c r="CO129" s="213">
        <f t="shared" si="89"/>
        <v>25314.318309434577</v>
      </c>
      <c r="CP129" s="213">
        <f t="shared" si="89"/>
        <v>22035.172620987454</v>
      </c>
      <c r="CQ129" s="213">
        <f t="shared" si="89"/>
        <v>11856.092879256967</v>
      </c>
      <c r="CR129" s="213">
        <f t="shared" si="89"/>
        <v>12737.499784096464</v>
      </c>
      <c r="CS129" s="213">
        <f t="shared" si="89"/>
        <v>42964.296577317909</v>
      </c>
      <c r="CT129" s="213">
        <f t="shared" si="89"/>
        <v>41958.08869480202</v>
      </c>
      <c r="CU129" s="213">
        <f t="shared" si="89"/>
        <v>7296.1771574058985</v>
      </c>
      <c r="CV129" s="213">
        <f t="shared" si="89"/>
        <v>5846.9258041388302</v>
      </c>
      <c r="CW129" s="213">
        <f t="shared" si="89"/>
        <v>0</v>
      </c>
      <c r="CX129" s="213">
        <f t="shared" si="89"/>
        <v>9019.9906615610234</v>
      </c>
      <c r="CY129" s="213">
        <f t="shared" si="89"/>
        <v>0</v>
      </c>
      <c r="CZ129" s="213">
        <f t="shared" si="89"/>
        <v>231390.37268535115</v>
      </c>
      <c r="DB129" s="213">
        <f t="shared" ref="DB129:DS129" si="90">DB71*$FK71</f>
        <v>162649.99418119603</v>
      </c>
      <c r="DC129" s="213">
        <f t="shared" si="90"/>
        <v>161767.02726413557</v>
      </c>
      <c r="DD129" s="213">
        <f t="shared" si="90"/>
        <v>134802.21602493073</v>
      </c>
      <c r="DE129" s="213">
        <f t="shared" si="90"/>
        <v>93858.135273749387</v>
      </c>
      <c r="DF129" s="213">
        <f t="shared" si="90"/>
        <v>82565.206806257134</v>
      </c>
      <c r="DG129" s="213">
        <f t="shared" si="90"/>
        <v>217598.30463988919</v>
      </c>
      <c r="DH129" s="213">
        <f t="shared" si="90"/>
        <v>197215.18496089295</v>
      </c>
      <c r="DI129" s="213">
        <f t="shared" si="90"/>
        <v>102929.60633860192</v>
      </c>
      <c r="DJ129" s="213">
        <f t="shared" si="90"/>
        <v>60617.394869643147</v>
      </c>
      <c r="DK129" s="213">
        <f t="shared" si="90"/>
        <v>42407.372214437019</v>
      </c>
      <c r="DL129" s="213">
        <f t="shared" si="90"/>
        <v>125535.74343245885</v>
      </c>
      <c r="DM129" s="213">
        <f t="shared" si="90"/>
        <v>91284.115109173857</v>
      </c>
      <c r="DN129" s="213">
        <f t="shared" si="90"/>
        <v>30137.876096627017</v>
      </c>
      <c r="DO129" s="213">
        <f t="shared" si="90"/>
        <v>28612.184144533159</v>
      </c>
      <c r="DP129" s="213">
        <f t="shared" si="90"/>
        <v>27944.498913964479</v>
      </c>
      <c r="DQ129" s="213">
        <f t="shared" si="90"/>
        <v>47503.932140296558</v>
      </c>
      <c r="DR129" s="213">
        <f t="shared" si="90"/>
        <v>182660.27093938406</v>
      </c>
      <c r="DS129" s="213">
        <f t="shared" si="90"/>
        <v>1790089.0633501711</v>
      </c>
      <c r="DU129" s="213">
        <f t="shared" ref="DU129:EE129" si="91">DU71*$FK71</f>
        <v>165791.85879419913</v>
      </c>
      <c r="DV129" s="213">
        <f t="shared" si="91"/>
        <v>171676.22489164086</v>
      </c>
      <c r="DW129" s="213">
        <f t="shared" si="91"/>
        <v>148232.36123513116</v>
      </c>
      <c r="DX129" s="213">
        <f t="shared" si="91"/>
        <v>111492.51341942317</v>
      </c>
      <c r="DY129" s="213">
        <f t="shared" si="91"/>
        <v>98962.495260713709</v>
      </c>
      <c r="DZ129" s="213">
        <f t="shared" si="91"/>
        <v>306302.15953560371</v>
      </c>
      <c r="EA129" s="213">
        <f t="shared" si="91"/>
        <v>335844.11096382595</v>
      </c>
      <c r="EB129" s="213">
        <f t="shared" si="91"/>
        <v>212468.9844573896</v>
      </c>
      <c r="EC129" s="213">
        <f t="shared" si="91"/>
        <v>133512.08591820108</v>
      </c>
      <c r="ED129" s="213">
        <f t="shared" si="91"/>
        <v>107751.60411357341</v>
      </c>
      <c r="EE129" s="213">
        <f t="shared" si="91"/>
        <v>291641.16468306992</v>
      </c>
      <c r="EF129" s="213">
        <v>208079.11006762262</v>
      </c>
      <c r="EG129" s="213">
        <v>59707.907744826458</v>
      </c>
      <c r="EH129" s="213">
        <v>28612.184144533159</v>
      </c>
      <c r="EI129" s="213">
        <v>27944.498913964479</v>
      </c>
      <c r="EJ129" s="213">
        <v>56032.518952256803</v>
      </c>
      <c r="EK129" s="213">
        <v>182660.27093938406</v>
      </c>
      <c r="EL129" s="210">
        <f t="shared" si="83"/>
        <v>2646712.0540353595</v>
      </c>
      <c r="EN129" s="210">
        <f t="shared" si="72"/>
        <v>3141.8646130030961</v>
      </c>
      <c r="EO129" s="210">
        <f t="shared" ref="EO129:FD129" si="92">EO71*$FK71</f>
        <v>9909.1976275052948</v>
      </c>
      <c r="EP129" s="210">
        <f t="shared" si="92"/>
        <v>13430.145210200424</v>
      </c>
      <c r="EQ129" s="210">
        <f t="shared" si="92"/>
        <v>17634.378145673782</v>
      </c>
      <c r="ER129" s="210">
        <f t="shared" si="92"/>
        <v>16397.288454456575</v>
      </c>
      <c r="ES129" s="210">
        <f t="shared" si="92"/>
        <v>88703.85489571451</v>
      </c>
      <c r="ET129" s="210">
        <f t="shared" si="92"/>
        <v>138628.92600293303</v>
      </c>
      <c r="EU129" s="210">
        <f t="shared" si="92"/>
        <v>109539.37811878767</v>
      </c>
      <c r="EV129" s="210">
        <f t="shared" si="92"/>
        <v>72894.691048557928</v>
      </c>
      <c r="EW129" s="210">
        <f t="shared" si="92"/>
        <v>65344.231899136386</v>
      </c>
      <c r="EX129" s="210">
        <f t="shared" si="92"/>
        <v>166105.42125061105</v>
      </c>
      <c r="EY129" s="210">
        <f t="shared" si="92"/>
        <v>116794.99495844875</v>
      </c>
      <c r="EZ129" s="210">
        <f t="shared" si="92"/>
        <v>29570.031648199445</v>
      </c>
      <c r="FA129" s="210">
        <f t="shared" si="92"/>
        <v>0</v>
      </c>
      <c r="FB129" s="210">
        <f t="shared" si="92"/>
        <v>0</v>
      </c>
      <c r="FC129" s="210">
        <f t="shared" si="92"/>
        <v>8528.5868119602419</v>
      </c>
      <c r="FD129" s="210">
        <f t="shared" si="92"/>
        <v>0</v>
      </c>
      <c r="FE129" s="363">
        <f t="shared" si="74"/>
        <v>856622.9906851881</v>
      </c>
      <c r="FF129" s="363"/>
      <c r="FG129" s="213">
        <f t="shared" si="75"/>
        <v>95737.95</v>
      </c>
      <c r="FH129" s="213">
        <f t="shared" si="75"/>
        <v>36153.283220628968</v>
      </c>
    </row>
    <row r="130" spans="1:164">
      <c r="A130" s="172"/>
      <c r="B130" s="172">
        <v>27</v>
      </c>
      <c r="C130" s="182">
        <v>1</v>
      </c>
      <c r="D130" s="182" t="s">
        <v>456</v>
      </c>
      <c r="E130" s="213">
        <f t="shared" si="63"/>
        <v>560520</v>
      </c>
      <c r="F130" s="213">
        <f t="shared" si="63"/>
        <v>422741.16000000003</v>
      </c>
      <c r="G130" s="213">
        <f t="shared" si="63"/>
        <v>137778.84</v>
      </c>
      <c r="H130" s="213">
        <f t="shared" si="63"/>
        <v>300308.04000000004</v>
      </c>
      <c r="I130" s="213">
        <f t="shared" si="63"/>
        <v>301116.96000000002</v>
      </c>
      <c r="K130" s="213">
        <f t="shared" ref="K130:AB130" si="93">K72*$FK72</f>
        <v>721.44</v>
      </c>
      <c r="L130" s="213">
        <f t="shared" si="93"/>
        <v>1111.3200000000002</v>
      </c>
      <c r="M130" s="213">
        <f t="shared" si="93"/>
        <v>1287.3600000000001</v>
      </c>
      <c r="N130" s="213">
        <f t="shared" si="93"/>
        <v>1974.2400000000002</v>
      </c>
      <c r="O130" s="213">
        <f t="shared" si="93"/>
        <v>1285.2</v>
      </c>
      <c r="P130" s="213">
        <f t="shared" si="93"/>
        <v>7248.96</v>
      </c>
      <c r="Q130" s="213">
        <f t="shared" si="93"/>
        <v>8966.16</v>
      </c>
      <c r="R130" s="213">
        <f t="shared" si="93"/>
        <v>8904.6</v>
      </c>
      <c r="S130" s="213">
        <f t="shared" si="93"/>
        <v>3767.0400000000004</v>
      </c>
      <c r="T130" s="213">
        <f t="shared" si="93"/>
        <v>12459.960000000001</v>
      </c>
      <c r="U130" s="213">
        <f t="shared" si="93"/>
        <v>43595.280000000006</v>
      </c>
      <c r="V130" s="213">
        <f t="shared" si="93"/>
        <v>63551.520000000004</v>
      </c>
      <c r="W130" s="213">
        <f t="shared" si="93"/>
        <v>35751.240000000005</v>
      </c>
      <c r="X130" s="213">
        <f t="shared" si="93"/>
        <v>7401.2400000000007</v>
      </c>
      <c r="Y130" s="213">
        <f t="shared" si="93"/>
        <v>0</v>
      </c>
      <c r="Z130" s="213">
        <f t="shared" si="93"/>
        <v>16686</v>
      </c>
      <c r="AA130" s="213">
        <f t="shared" si="93"/>
        <v>85596.48000000001</v>
      </c>
      <c r="AB130" s="213">
        <f t="shared" si="93"/>
        <v>300308.04000000004</v>
      </c>
      <c r="AC130" s="213"/>
      <c r="AD130" s="213">
        <f t="shared" ref="AD130:AQ130" si="94">AD72*$FK72</f>
        <v>71.28</v>
      </c>
      <c r="AE130" s="213">
        <f t="shared" si="94"/>
        <v>178.20000000000002</v>
      </c>
      <c r="AF130" s="213">
        <f t="shared" si="94"/>
        <v>394.20000000000005</v>
      </c>
      <c r="AG130" s="213">
        <f t="shared" si="94"/>
        <v>1239.8400000000001</v>
      </c>
      <c r="AH130" s="213">
        <f t="shared" si="94"/>
        <v>300.24</v>
      </c>
      <c r="AI130" s="213">
        <f t="shared" si="94"/>
        <v>3530.5200000000004</v>
      </c>
      <c r="AJ130" s="213">
        <f t="shared" si="94"/>
        <v>4701.2400000000007</v>
      </c>
      <c r="AK130" s="213">
        <f t="shared" si="94"/>
        <v>3468.96</v>
      </c>
      <c r="AL130" s="213">
        <f t="shared" si="94"/>
        <v>813.24</v>
      </c>
      <c r="AM130" s="213">
        <f t="shared" si="94"/>
        <v>4371.84</v>
      </c>
      <c r="AN130" s="213">
        <f t="shared" si="94"/>
        <v>12235.320000000002</v>
      </c>
      <c r="AO130" s="213">
        <f t="shared" si="94"/>
        <v>13274.28</v>
      </c>
      <c r="AP130" s="213">
        <f t="shared" si="94"/>
        <v>2544.48</v>
      </c>
      <c r="AQ130" s="213">
        <f t="shared" si="94"/>
        <v>0</v>
      </c>
      <c r="AR130" s="213">
        <f t="shared" si="66"/>
        <v>0</v>
      </c>
      <c r="AS130" s="213">
        <f t="shared" si="66"/>
        <v>0</v>
      </c>
      <c r="AT130" s="213">
        <f t="shared" si="66"/>
        <v>12287.160000000002</v>
      </c>
      <c r="AU130" s="213">
        <f t="shared" si="66"/>
        <v>59410.8</v>
      </c>
      <c r="AW130" s="213">
        <f t="shared" ref="AW130:BN130" si="95">AW72*$FK72</f>
        <v>3.24</v>
      </c>
      <c r="AX130" s="213">
        <f t="shared" si="95"/>
        <v>0</v>
      </c>
      <c r="AY130" s="213">
        <f t="shared" si="95"/>
        <v>0</v>
      </c>
      <c r="AZ130" s="213">
        <f t="shared" si="95"/>
        <v>0</v>
      </c>
      <c r="BA130" s="213">
        <f t="shared" si="95"/>
        <v>0</v>
      </c>
      <c r="BB130" s="213">
        <f t="shared" si="95"/>
        <v>0</v>
      </c>
      <c r="BC130" s="213">
        <f t="shared" si="95"/>
        <v>0</v>
      </c>
      <c r="BD130" s="213">
        <f t="shared" si="95"/>
        <v>0</v>
      </c>
      <c r="BE130" s="213">
        <f t="shared" si="95"/>
        <v>0</v>
      </c>
      <c r="BF130" s="213">
        <f t="shared" si="95"/>
        <v>0</v>
      </c>
      <c r="BG130" s="213">
        <f t="shared" si="95"/>
        <v>0</v>
      </c>
      <c r="BH130" s="213">
        <f t="shared" si="95"/>
        <v>0</v>
      </c>
      <c r="BI130" s="213">
        <f t="shared" si="95"/>
        <v>0</v>
      </c>
      <c r="BJ130" s="213">
        <f t="shared" si="95"/>
        <v>0</v>
      </c>
      <c r="BK130" s="213">
        <f t="shared" si="95"/>
        <v>0</v>
      </c>
      <c r="BL130" s="213">
        <f t="shared" si="95"/>
        <v>0</v>
      </c>
      <c r="BM130" s="213">
        <f t="shared" si="95"/>
        <v>0</v>
      </c>
      <c r="BN130" s="213">
        <f t="shared" si="95"/>
        <v>3.24</v>
      </c>
      <c r="BP130" s="213">
        <f t="shared" ref="BP130:CG130" si="96">BP72*$FK72</f>
        <v>35.64</v>
      </c>
      <c r="BQ130" s="213">
        <f t="shared" si="96"/>
        <v>70.2</v>
      </c>
      <c r="BR130" s="213">
        <f t="shared" si="96"/>
        <v>60.480000000000004</v>
      </c>
      <c r="BS130" s="213">
        <f t="shared" si="96"/>
        <v>39.96</v>
      </c>
      <c r="BT130" s="213">
        <f t="shared" si="96"/>
        <v>0</v>
      </c>
      <c r="BU130" s="213">
        <f t="shared" si="96"/>
        <v>0</v>
      </c>
      <c r="BV130" s="213">
        <f t="shared" si="96"/>
        <v>313.20000000000005</v>
      </c>
      <c r="BW130" s="213">
        <f t="shared" si="96"/>
        <v>648</v>
      </c>
      <c r="BX130" s="213">
        <f t="shared" si="96"/>
        <v>0</v>
      </c>
      <c r="BY130" s="213">
        <f t="shared" si="96"/>
        <v>3087.7200000000003</v>
      </c>
      <c r="BZ130" s="213">
        <f t="shared" si="96"/>
        <v>12916.800000000001</v>
      </c>
      <c r="CA130" s="213">
        <f t="shared" si="96"/>
        <v>19099.800000000003</v>
      </c>
      <c r="CB130" s="213">
        <f t="shared" si="96"/>
        <v>11453.400000000001</v>
      </c>
      <c r="CC130" s="213">
        <f t="shared" si="96"/>
        <v>3256.2000000000003</v>
      </c>
      <c r="CD130" s="213">
        <f t="shared" si="96"/>
        <v>0</v>
      </c>
      <c r="CE130" s="213">
        <f t="shared" si="96"/>
        <v>16686</v>
      </c>
      <c r="CF130" s="213">
        <f t="shared" si="96"/>
        <v>73309.320000000007</v>
      </c>
      <c r="CG130" s="213">
        <f t="shared" si="96"/>
        <v>140976.72</v>
      </c>
      <c r="CI130" s="213">
        <f t="shared" ref="CI130:CZ130" si="97">CI72*$FK72</f>
        <v>58.320000000000007</v>
      </c>
      <c r="CJ130" s="213">
        <f t="shared" si="97"/>
        <v>95.04</v>
      </c>
      <c r="CK130" s="213">
        <f t="shared" si="97"/>
        <v>30.240000000000002</v>
      </c>
      <c r="CL130" s="213">
        <f t="shared" si="97"/>
        <v>0</v>
      </c>
      <c r="CM130" s="213">
        <f t="shared" si="97"/>
        <v>51.84</v>
      </c>
      <c r="CN130" s="213">
        <f t="shared" si="97"/>
        <v>330.48</v>
      </c>
      <c r="CO130" s="213">
        <f t="shared" si="97"/>
        <v>0</v>
      </c>
      <c r="CP130" s="213">
        <f t="shared" si="97"/>
        <v>272.16000000000003</v>
      </c>
      <c r="CQ130" s="213">
        <f t="shared" si="97"/>
        <v>1445.0400000000002</v>
      </c>
      <c r="CR130" s="213">
        <f t="shared" si="97"/>
        <v>1031.4000000000001</v>
      </c>
      <c r="CS130" s="213">
        <f t="shared" si="97"/>
        <v>0</v>
      </c>
      <c r="CT130" s="213">
        <f t="shared" si="97"/>
        <v>0</v>
      </c>
      <c r="CU130" s="213">
        <f t="shared" si="97"/>
        <v>2520.7200000000003</v>
      </c>
      <c r="CV130" s="213">
        <f t="shared" si="97"/>
        <v>0</v>
      </c>
      <c r="CW130" s="213">
        <f t="shared" si="97"/>
        <v>0</v>
      </c>
      <c r="CX130" s="213">
        <f t="shared" si="97"/>
        <v>0</v>
      </c>
      <c r="CY130" s="213">
        <f t="shared" si="97"/>
        <v>0</v>
      </c>
      <c r="CZ130" s="213">
        <f t="shared" si="97"/>
        <v>5835.2400000000007</v>
      </c>
      <c r="DB130" s="213">
        <f t="shared" ref="DB130:DS130" si="98">DB72*$FK72</f>
        <v>552.96</v>
      </c>
      <c r="DC130" s="213">
        <f t="shared" si="98"/>
        <v>767.88</v>
      </c>
      <c r="DD130" s="213">
        <f t="shared" si="98"/>
        <v>802.44</v>
      </c>
      <c r="DE130" s="213">
        <f t="shared" si="98"/>
        <v>694.44</v>
      </c>
      <c r="DF130" s="213">
        <f t="shared" si="98"/>
        <v>933.12000000000012</v>
      </c>
      <c r="DG130" s="213">
        <f t="shared" si="98"/>
        <v>3387.96</v>
      </c>
      <c r="DH130" s="213">
        <f t="shared" si="98"/>
        <v>3951.7200000000003</v>
      </c>
      <c r="DI130" s="213">
        <f t="shared" si="98"/>
        <v>4515.4800000000005</v>
      </c>
      <c r="DJ130" s="213">
        <f t="shared" si="98"/>
        <v>1508.76</v>
      </c>
      <c r="DK130" s="213">
        <f t="shared" si="98"/>
        <v>3969.0000000000005</v>
      </c>
      <c r="DL130" s="213">
        <f t="shared" si="98"/>
        <v>18443.16</v>
      </c>
      <c r="DM130" s="213">
        <f t="shared" si="98"/>
        <v>31177.440000000002</v>
      </c>
      <c r="DN130" s="213">
        <f t="shared" si="98"/>
        <v>19232.640000000003</v>
      </c>
      <c r="DO130" s="213">
        <f t="shared" si="98"/>
        <v>4145.04</v>
      </c>
      <c r="DP130" s="213">
        <f t="shared" si="98"/>
        <v>0</v>
      </c>
      <c r="DQ130" s="213">
        <f t="shared" si="98"/>
        <v>0</v>
      </c>
      <c r="DR130" s="213">
        <f t="shared" si="98"/>
        <v>0</v>
      </c>
      <c r="DS130" s="213">
        <f t="shared" si="98"/>
        <v>94082.040000000008</v>
      </c>
      <c r="DU130" s="213">
        <f t="shared" ref="DU130:EE130" si="99">DU72*$FK72</f>
        <v>552.96</v>
      </c>
      <c r="DV130" s="213">
        <f t="shared" si="99"/>
        <v>767.88</v>
      </c>
      <c r="DW130" s="213">
        <f t="shared" si="99"/>
        <v>802.44</v>
      </c>
      <c r="DX130" s="213">
        <f t="shared" si="99"/>
        <v>694.44</v>
      </c>
      <c r="DY130" s="213">
        <f t="shared" si="99"/>
        <v>933.12000000000012</v>
      </c>
      <c r="DZ130" s="213">
        <f t="shared" si="99"/>
        <v>3387.96</v>
      </c>
      <c r="EA130" s="213">
        <f t="shared" si="99"/>
        <v>3951.7200000000003</v>
      </c>
      <c r="EB130" s="213">
        <f t="shared" si="99"/>
        <v>4515.4800000000005</v>
      </c>
      <c r="EC130" s="213">
        <f t="shared" si="99"/>
        <v>1508.76</v>
      </c>
      <c r="ED130" s="213">
        <f t="shared" si="99"/>
        <v>3969.0000000000005</v>
      </c>
      <c r="EE130" s="213">
        <f t="shared" si="99"/>
        <v>19252.080000000002</v>
      </c>
      <c r="EF130" s="213">
        <v>31177.440000000002</v>
      </c>
      <c r="EG130" s="213">
        <v>19232.640000000003</v>
      </c>
      <c r="EH130" s="213">
        <v>4145.04</v>
      </c>
      <c r="EI130" s="213"/>
      <c r="EJ130" s="213"/>
      <c r="EK130" s="213"/>
      <c r="EL130" s="210">
        <f t="shared" si="83"/>
        <v>94890.959999999992</v>
      </c>
      <c r="EN130" s="210">
        <f t="shared" si="72"/>
        <v>0</v>
      </c>
      <c r="EO130" s="210">
        <f t="shared" ref="EO130:FD130" si="100">EO72*$FK72</f>
        <v>0</v>
      </c>
      <c r="EP130" s="210">
        <f t="shared" si="100"/>
        <v>0</v>
      </c>
      <c r="EQ130" s="210">
        <f t="shared" si="100"/>
        <v>0</v>
      </c>
      <c r="ER130" s="210">
        <f t="shared" si="100"/>
        <v>0</v>
      </c>
      <c r="ES130" s="210">
        <f t="shared" si="100"/>
        <v>0</v>
      </c>
      <c r="ET130" s="210">
        <f t="shared" si="100"/>
        <v>0</v>
      </c>
      <c r="EU130" s="210">
        <f t="shared" si="100"/>
        <v>0</v>
      </c>
      <c r="EV130" s="210">
        <f t="shared" si="100"/>
        <v>0</v>
      </c>
      <c r="EW130" s="210">
        <f t="shared" si="100"/>
        <v>0</v>
      </c>
      <c r="EX130" s="210">
        <f t="shared" si="100"/>
        <v>808.92000000000007</v>
      </c>
      <c r="EY130" s="210">
        <f t="shared" si="100"/>
        <v>0</v>
      </c>
      <c r="EZ130" s="210">
        <f t="shared" si="100"/>
        <v>0</v>
      </c>
      <c r="FA130" s="210">
        <f t="shared" si="100"/>
        <v>0</v>
      </c>
      <c r="FB130" s="210">
        <f t="shared" si="100"/>
        <v>0</v>
      </c>
      <c r="FC130" s="210">
        <f t="shared" si="100"/>
        <v>0</v>
      </c>
      <c r="FD130" s="210">
        <f t="shared" si="100"/>
        <v>0</v>
      </c>
      <c r="FE130" s="363">
        <f t="shared" si="74"/>
        <v>808.92000000000007</v>
      </c>
      <c r="FF130" s="363"/>
      <c r="FG130" s="213">
        <f t="shared" si="75"/>
        <v>2296.08</v>
      </c>
      <c r="FH130" s="213">
        <f t="shared" si="75"/>
        <v>14533.560000000001</v>
      </c>
    </row>
    <row r="131" spans="1:164">
      <c r="A131" s="172"/>
      <c r="B131" s="172">
        <v>34</v>
      </c>
      <c r="C131" s="182">
        <v>1</v>
      </c>
      <c r="D131" s="182" t="s">
        <v>727</v>
      </c>
      <c r="E131" s="213">
        <f t="shared" si="63"/>
        <v>6124606.3946641618</v>
      </c>
      <c r="F131" s="213">
        <f t="shared" si="63"/>
        <v>2537204.7870925316</v>
      </c>
      <c r="G131" s="213">
        <f t="shared" si="63"/>
        <v>3587401.6075716298</v>
      </c>
      <c r="H131" s="213">
        <f t="shared" si="63"/>
        <v>4833390.7574542034</v>
      </c>
      <c r="I131" s="213">
        <f t="shared" si="63"/>
        <v>5607951.9516204791</v>
      </c>
      <c r="K131" s="213">
        <f t="shared" ref="K131:AB131" si="101">K73*$FK73</f>
        <v>141134.05743541569</v>
      </c>
      <c r="L131" s="213">
        <f t="shared" si="101"/>
        <v>175906.38346641615</v>
      </c>
      <c r="M131" s="213">
        <f t="shared" si="101"/>
        <v>161581.59054955377</v>
      </c>
      <c r="N131" s="213">
        <f t="shared" si="101"/>
        <v>146562.73348050728</v>
      </c>
      <c r="O131" s="213">
        <f t="shared" si="101"/>
        <v>132520.17411930484</v>
      </c>
      <c r="P131" s="213">
        <f t="shared" si="101"/>
        <v>394841.86443400657</v>
      </c>
      <c r="Q131" s="213">
        <f t="shared" si="101"/>
        <v>372533.89379990607</v>
      </c>
      <c r="R131" s="213">
        <f t="shared" si="101"/>
        <v>226331.15209957727</v>
      </c>
      <c r="S131" s="213">
        <f t="shared" si="101"/>
        <v>205275.95286049787</v>
      </c>
      <c r="T131" s="213">
        <f t="shared" si="101"/>
        <v>176761.72393612025</v>
      </c>
      <c r="U131" s="213">
        <f t="shared" si="101"/>
        <v>549854.32497886335</v>
      </c>
      <c r="V131" s="213">
        <f t="shared" si="101"/>
        <v>626123.62349459843</v>
      </c>
      <c r="W131" s="213">
        <f t="shared" si="101"/>
        <v>317328.43432597461</v>
      </c>
      <c r="X131" s="213">
        <f t="shared" si="101"/>
        <v>248221.53226867074</v>
      </c>
      <c r="Y131" s="213">
        <f t="shared" si="101"/>
        <v>79088.754138093005</v>
      </c>
      <c r="Z131" s="213">
        <f t="shared" si="101"/>
        <v>343723.03164866136</v>
      </c>
      <c r="AA131" s="213">
        <f t="shared" si="101"/>
        <v>535601.53041803662</v>
      </c>
      <c r="AB131" s="213">
        <f t="shared" si="101"/>
        <v>4833390.7574542034</v>
      </c>
      <c r="AC131" s="213"/>
      <c r="AD131" s="213">
        <f t="shared" ref="AD131:AQ131" si="102">AD73*$FK73</f>
        <v>2157.0707468294972</v>
      </c>
      <c r="AE131" s="213">
        <f t="shared" si="102"/>
        <v>4734.6118929074682</v>
      </c>
      <c r="AF131" s="213">
        <f t="shared" si="102"/>
        <v>5970.1036824800376</v>
      </c>
      <c r="AG131" s="213">
        <f t="shared" si="102"/>
        <v>6641.1283607327377</v>
      </c>
      <c r="AH131" s="213">
        <f t="shared" si="102"/>
        <v>6062.2615782057301</v>
      </c>
      <c r="AI131" s="213">
        <f t="shared" si="102"/>
        <v>37646.500403945516</v>
      </c>
      <c r="AJ131" s="213">
        <f t="shared" si="102"/>
        <v>75917.946538280885</v>
      </c>
      <c r="AK131" s="213">
        <f t="shared" si="102"/>
        <v>82017.64726162517</v>
      </c>
      <c r="AL131" s="213">
        <f t="shared" si="102"/>
        <v>105687.82679192109</v>
      </c>
      <c r="AM131" s="213">
        <f t="shared" si="102"/>
        <v>79676.260723344298</v>
      </c>
      <c r="AN131" s="213">
        <f t="shared" si="102"/>
        <v>316190.8603006106</v>
      </c>
      <c r="AO131" s="213">
        <f t="shared" si="102"/>
        <v>388209.37587599811</v>
      </c>
      <c r="AP131" s="213">
        <f t="shared" si="102"/>
        <v>185220.09080319398</v>
      </c>
      <c r="AQ131" s="213">
        <f t="shared" si="102"/>
        <v>130017.51126350398</v>
      </c>
      <c r="AR131" s="213">
        <f t="shared" si="66"/>
        <v>38329.044819163923</v>
      </c>
      <c r="AS131" s="213">
        <f t="shared" si="66"/>
        <v>188534.8951150775</v>
      </c>
      <c r="AT131" s="213">
        <f t="shared" si="66"/>
        <v>177864.73875058713</v>
      </c>
      <c r="AU131" s="213">
        <f t="shared" si="66"/>
        <v>1830877.8749084077</v>
      </c>
      <c r="AW131" s="213">
        <f t="shared" ref="AW131:BN131" si="103">AW73*$FK73</f>
        <v>688.30428370126822</v>
      </c>
      <c r="AX131" s="213">
        <f t="shared" si="103"/>
        <v>996.45724753405352</v>
      </c>
      <c r="AY131" s="213">
        <f t="shared" si="103"/>
        <v>1039.6562611554721</v>
      </c>
      <c r="AZ131" s="213">
        <f t="shared" si="103"/>
        <v>789.10198215124467</v>
      </c>
      <c r="BA131" s="213">
        <f t="shared" si="103"/>
        <v>650.86513856270551</v>
      </c>
      <c r="BB131" s="213">
        <f t="shared" si="103"/>
        <v>1748.1200845467356</v>
      </c>
      <c r="BC131" s="213">
        <f t="shared" si="103"/>
        <v>296.63322686707374</v>
      </c>
      <c r="BD131" s="213">
        <f t="shared" si="103"/>
        <v>636.46546735556592</v>
      </c>
      <c r="BE131" s="213">
        <f t="shared" si="103"/>
        <v>1091.4950775011741</v>
      </c>
      <c r="BF131" s="213">
        <f t="shared" si="103"/>
        <v>1169.2533020197275</v>
      </c>
      <c r="BG131" s="213">
        <f t="shared" si="103"/>
        <v>1667.4819257867543</v>
      </c>
      <c r="BH131" s="213">
        <f t="shared" si="103"/>
        <v>0</v>
      </c>
      <c r="BI131" s="213">
        <f t="shared" si="103"/>
        <v>0</v>
      </c>
      <c r="BJ131" s="213">
        <f t="shared" si="103"/>
        <v>0</v>
      </c>
      <c r="BK131" s="213">
        <f t="shared" si="103"/>
        <v>0</v>
      </c>
      <c r="BL131" s="213">
        <f t="shared" si="103"/>
        <v>0</v>
      </c>
      <c r="BM131" s="213">
        <f t="shared" si="103"/>
        <v>0</v>
      </c>
      <c r="BN131" s="213">
        <f t="shared" si="103"/>
        <v>10773.833997181775</v>
      </c>
      <c r="BP131" s="213">
        <f t="shared" ref="BP131:CG131" si="104">BP73*$FK73</f>
        <v>1154.8536308125881</v>
      </c>
      <c r="BQ131" s="213">
        <f t="shared" si="104"/>
        <v>2030.3536402066698</v>
      </c>
      <c r="BR131" s="213">
        <f t="shared" si="104"/>
        <v>2087.9523250352277</v>
      </c>
      <c r="BS131" s="213">
        <f t="shared" si="104"/>
        <v>2393.2253546265852</v>
      </c>
      <c r="BT131" s="213">
        <f t="shared" si="104"/>
        <v>3513.5197745420382</v>
      </c>
      <c r="BU131" s="213">
        <f t="shared" si="104"/>
        <v>16965.692616251759</v>
      </c>
      <c r="BV131" s="213">
        <f t="shared" si="104"/>
        <v>26040.365410991075</v>
      </c>
      <c r="BW131" s="213">
        <f t="shared" si="104"/>
        <v>33568.513518083608</v>
      </c>
      <c r="BX131" s="213">
        <f t="shared" si="104"/>
        <v>22339.649910756223</v>
      </c>
      <c r="BY131" s="213">
        <f t="shared" si="104"/>
        <v>31276.085861906999</v>
      </c>
      <c r="BZ131" s="213">
        <f t="shared" si="104"/>
        <v>130121.1888961954</v>
      </c>
      <c r="CA131" s="213">
        <f t="shared" si="104"/>
        <v>208714.59434476279</v>
      </c>
      <c r="CB131" s="213">
        <f t="shared" si="104"/>
        <v>120274.69372475341</v>
      </c>
      <c r="CC131" s="213">
        <f t="shared" si="104"/>
        <v>118204.02100516674</v>
      </c>
      <c r="CD131" s="213">
        <f t="shared" si="104"/>
        <v>26645.151601690934</v>
      </c>
      <c r="CE131" s="213">
        <f t="shared" si="104"/>
        <v>155188.13653358383</v>
      </c>
      <c r="CF131" s="213">
        <f t="shared" si="104"/>
        <v>357736.79166744952</v>
      </c>
      <c r="CG131" s="213">
        <f t="shared" si="104"/>
        <v>1258254.7898168154</v>
      </c>
      <c r="CI131" s="213">
        <f t="shared" ref="CI131:CZ131" si="105">CI73*$FK73</f>
        <v>8631.1629215594166</v>
      </c>
      <c r="CJ131" s="213">
        <f t="shared" si="105"/>
        <v>17682.796242367309</v>
      </c>
      <c r="CK131" s="213">
        <f t="shared" si="105"/>
        <v>20329.455810239549</v>
      </c>
      <c r="CL131" s="213">
        <f t="shared" si="105"/>
        <v>21455.510098637857</v>
      </c>
      <c r="CM131" s="213">
        <f t="shared" si="105"/>
        <v>21055.199239079378</v>
      </c>
      <c r="CN131" s="213">
        <f t="shared" si="105"/>
        <v>66615.75893846876</v>
      </c>
      <c r="CO131" s="213">
        <f t="shared" si="105"/>
        <v>66143.449722874589</v>
      </c>
      <c r="CP131" s="213">
        <f t="shared" si="105"/>
        <v>36059.656636918742</v>
      </c>
      <c r="CQ131" s="213">
        <f t="shared" si="105"/>
        <v>25233.983823391263</v>
      </c>
      <c r="CR131" s="213">
        <f t="shared" si="105"/>
        <v>26984.983842179427</v>
      </c>
      <c r="CS131" s="213">
        <f t="shared" si="105"/>
        <v>28427.830897134805</v>
      </c>
      <c r="CT131" s="213">
        <f t="shared" si="105"/>
        <v>14984.297858149366</v>
      </c>
      <c r="CU131" s="213">
        <f t="shared" si="105"/>
        <v>0</v>
      </c>
      <c r="CV131" s="213">
        <f t="shared" si="105"/>
        <v>0</v>
      </c>
      <c r="CW131" s="213">
        <f t="shared" si="105"/>
        <v>0</v>
      </c>
      <c r="CX131" s="213">
        <f t="shared" si="105"/>
        <v>0</v>
      </c>
      <c r="CY131" s="213">
        <f t="shared" si="105"/>
        <v>0</v>
      </c>
      <c r="CZ131" s="213">
        <f t="shared" si="105"/>
        <v>353604.08603100048</v>
      </c>
      <c r="DB131" s="213">
        <f t="shared" ref="DB131:DS131" si="106">DB73*$FK73</f>
        <v>128502.66585251292</v>
      </c>
      <c r="DC131" s="213">
        <f t="shared" si="106"/>
        <v>150462.16444340066</v>
      </c>
      <c r="DD131" s="213">
        <f t="shared" si="106"/>
        <v>132154.42247064348</v>
      </c>
      <c r="DE131" s="213">
        <f t="shared" si="106"/>
        <v>115283.76768435886</v>
      </c>
      <c r="DF131" s="213">
        <f t="shared" si="106"/>
        <v>101238.32838891498</v>
      </c>
      <c r="DG131" s="213">
        <f t="shared" si="106"/>
        <v>271865.79239079379</v>
      </c>
      <c r="DH131" s="213">
        <f t="shared" si="106"/>
        <v>204135.49890089245</v>
      </c>
      <c r="DI131" s="213">
        <f t="shared" si="106"/>
        <v>74048.869215594168</v>
      </c>
      <c r="DJ131" s="213">
        <f t="shared" si="106"/>
        <v>50922.997256928131</v>
      </c>
      <c r="DK131" s="213">
        <f t="shared" si="106"/>
        <v>37655.140206669799</v>
      </c>
      <c r="DL131" s="213">
        <f t="shared" si="106"/>
        <v>73446.962959135737</v>
      </c>
      <c r="DM131" s="213">
        <f t="shared" si="106"/>
        <v>14215.355415688116</v>
      </c>
      <c r="DN131" s="213">
        <f t="shared" si="106"/>
        <v>11833.649798027242</v>
      </c>
      <c r="DO131" s="213">
        <f t="shared" si="106"/>
        <v>0</v>
      </c>
      <c r="DP131" s="213">
        <f t="shared" si="106"/>
        <v>14114.55771723814</v>
      </c>
      <c r="DQ131" s="213">
        <f t="shared" si="106"/>
        <v>0</v>
      </c>
      <c r="DR131" s="213">
        <f t="shared" si="106"/>
        <v>0</v>
      </c>
      <c r="DS131" s="213">
        <f t="shared" si="106"/>
        <v>1379880.1727007984</v>
      </c>
      <c r="DU131" s="213">
        <f t="shared" ref="DU131:EE131" si="107">DU73*$FK73</f>
        <v>137456.38140911225</v>
      </c>
      <c r="DV131" s="213">
        <f t="shared" si="107"/>
        <v>176156.93774542038</v>
      </c>
      <c r="DW131" s="213">
        <f t="shared" si="107"/>
        <v>163128.11523720055</v>
      </c>
      <c r="DX131" s="213">
        <f t="shared" si="107"/>
        <v>149831.45884452795</v>
      </c>
      <c r="DY131" s="213">
        <f t="shared" si="107"/>
        <v>134467.0096665101</v>
      </c>
      <c r="DZ131" s="213">
        <f t="shared" si="107"/>
        <v>417190.15414748708</v>
      </c>
      <c r="EA131" s="213">
        <f t="shared" si="107"/>
        <v>377634.25734147488</v>
      </c>
      <c r="EB131" s="213">
        <f t="shared" si="107"/>
        <v>174120.82423673084</v>
      </c>
      <c r="EC131" s="213">
        <f t="shared" si="107"/>
        <v>112343.35482386097</v>
      </c>
      <c r="ED131" s="213">
        <f t="shared" si="107"/>
        <v>65728.739192108973</v>
      </c>
      <c r="EE131" s="213">
        <f t="shared" si="107"/>
        <v>144702.29596054484</v>
      </c>
      <c r="EF131" s="213">
        <v>20076.021596993894</v>
      </c>
      <c r="EG131" s="213">
        <v>25689.013433536871</v>
      </c>
      <c r="EH131" s="213">
        <v>27529.2914138093</v>
      </c>
      <c r="EI131" s="213">
        <v>28387.511817754814</v>
      </c>
      <c r="EJ131" s="213"/>
      <c r="EK131" s="213"/>
      <c r="EL131" s="210">
        <f t="shared" si="83"/>
        <v>2154441.3668670733</v>
      </c>
      <c r="EN131" s="210">
        <f t="shared" si="72"/>
        <v>8953.7155565993417</v>
      </c>
      <c r="EO131" s="210">
        <f t="shared" ref="EO131:FD131" si="108">EO73*$FK73</f>
        <v>25694.773302019727</v>
      </c>
      <c r="EP131" s="210">
        <f t="shared" si="108"/>
        <v>30973.692766557069</v>
      </c>
      <c r="EQ131" s="210">
        <f t="shared" si="108"/>
        <v>34547.691160169095</v>
      </c>
      <c r="ER131" s="210">
        <f t="shared" si="108"/>
        <v>33228.681277595111</v>
      </c>
      <c r="ES131" s="210">
        <f t="shared" si="108"/>
        <v>145324.36175669328</v>
      </c>
      <c r="ET131" s="210">
        <f t="shared" si="108"/>
        <v>173498.75844058243</v>
      </c>
      <c r="EU131" s="210">
        <f t="shared" si="108"/>
        <v>100071.95502113669</v>
      </c>
      <c r="EV131" s="210">
        <f t="shared" si="108"/>
        <v>61420.357566932827</v>
      </c>
      <c r="EW131" s="210">
        <f t="shared" si="108"/>
        <v>28073.598985439174</v>
      </c>
      <c r="EX131" s="210">
        <f t="shared" si="108"/>
        <v>71255.333001409104</v>
      </c>
      <c r="EY131" s="210">
        <f t="shared" si="108"/>
        <v>5860.6661813057772</v>
      </c>
      <c r="EZ131" s="210">
        <f t="shared" si="108"/>
        <v>13855.363635509628</v>
      </c>
      <c r="FA131" s="210">
        <f t="shared" si="108"/>
        <v>27529.2914138093</v>
      </c>
      <c r="FB131" s="210">
        <f t="shared" si="108"/>
        <v>14272.954100516674</v>
      </c>
      <c r="FC131" s="210">
        <f t="shared" si="108"/>
        <v>0</v>
      </c>
      <c r="FD131" s="210">
        <f t="shared" si="108"/>
        <v>0</v>
      </c>
      <c r="FE131" s="363">
        <f t="shared" si="74"/>
        <v>774561.19416627509</v>
      </c>
      <c r="FF131" s="363"/>
      <c r="FG131" s="213">
        <f t="shared" si="75"/>
        <v>207340.86571160168</v>
      </c>
      <c r="FH131" s="213">
        <f t="shared" si="75"/>
        <v>24609.038093001407</v>
      </c>
    </row>
    <row r="132" spans="1:164">
      <c r="A132" s="172"/>
      <c r="B132" s="172">
        <v>37</v>
      </c>
      <c r="C132" s="182">
        <v>1</v>
      </c>
      <c r="D132" s="182" t="s">
        <v>399</v>
      </c>
      <c r="E132" s="213">
        <f t="shared" si="63"/>
        <v>7780197.0185449217</v>
      </c>
      <c r="F132" s="213">
        <f t="shared" si="63"/>
        <v>5511468.9190136716</v>
      </c>
      <c r="G132" s="213">
        <f t="shared" si="63"/>
        <v>2268728.0995312501</v>
      </c>
      <c r="H132" s="213">
        <f t="shared" si="63"/>
        <v>6799004.5717968745</v>
      </c>
      <c r="I132" s="213">
        <f t="shared" si="63"/>
        <v>7315354.7866406245</v>
      </c>
      <c r="K132" s="213">
        <f t="shared" ref="K132:AB132" si="109">K74*$FK74</f>
        <v>33882.409335937497</v>
      </c>
      <c r="L132" s="213">
        <f t="shared" si="109"/>
        <v>55655.176728515624</v>
      </c>
      <c r="M132" s="213">
        <f t="shared" si="109"/>
        <v>68051.679902343749</v>
      </c>
      <c r="N132" s="213">
        <f t="shared" si="109"/>
        <v>59081.119423828124</v>
      </c>
      <c r="O132" s="213">
        <f t="shared" si="109"/>
        <v>47709.120644531249</v>
      </c>
      <c r="P132" s="213">
        <f t="shared" si="109"/>
        <v>193332.17528320313</v>
      </c>
      <c r="Q132" s="213">
        <f t="shared" si="109"/>
        <v>279763.46402343747</v>
      </c>
      <c r="R132" s="213">
        <f t="shared" si="109"/>
        <v>260269.19440429687</v>
      </c>
      <c r="S132" s="213">
        <f t="shared" si="109"/>
        <v>182542.095</v>
      </c>
      <c r="T132" s="213">
        <f t="shared" si="109"/>
        <v>157400.75715820311</v>
      </c>
      <c r="U132" s="213">
        <f t="shared" si="109"/>
        <v>641786.43489257805</v>
      </c>
      <c r="V132" s="213">
        <f t="shared" si="109"/>
        <v>909743.51027343748</v>
      </c>
      <c r="W132" s="213">
        <f t="shared" si="109"/>
        <v>504068.45616210939</v>
      </c>
      <c r="X132" s="213">
        <f t="shared" si="109"/>
        <v>332029.58021484374</v>
      </c>
      <c r="Y132" s="213">
        <f t="shared" si="109"/>
        <v>337475.84557617188</v>
      </c>
      <c r="Z132" s="213">
        <f t="shared" si="109"/>
        <v>1134511.5783984375</v>
      </c>
      <c r="AA132" s="213">
        <f t="shared" si="109"/>
        <v>1601701.974375</v>
      </c>
      <c r="AB132" s="213">
        <f t="shared" si="109"/>
        <v>6799004.5717968745</v>
      </c>
      <c r="AC132" s="213"/>
      <c r="AD132" s="213">
        <f t="shared" ref="AD132:AQ132" si="110">AD74*$FK74</f>
        <v>4360.2907031249997</v>
      </c>
      <c r="AE132" s="213">
        <f t="shared" si="110"/>
        <v>3602.157451171875</v>
      </c>
      <c r="AF132" s="213">
        <f t="shared" si="110"/>
        <v>3778.3722070312501</v>
      </c>
      <c r="AG132" s="213">
        <f t="shared" si="110"/>
        <v>4028.351279296875</v>
      </c>
      <c r="AH132" s="213">
        <f t="shared" si="110"/>
        <v>5061.0517089843752</v>
      </c>
      <c r="AI132" s="213">
        <f t="shared" si="110"/>
        <v>25915.863164062499</v>
      </c>
      <c r="AJ132" s="213">
        <f t="shared" si="110"/>
        <v>85480.548662109373</v>
      </c>
      <c r="AK132" s="213">
        <f t="shared" si="110"/>
        <v>87361.538730468747</v>
      </c>
      <c r="AL132" s="213">
        <f t="shared" si="110"/>
        <v>88873.707216796873</v>
      </c>
      <c r="AM132" s="213">
        <f t="shared" si="110"/>
        <v>80546.535498046869</v>
      </c>
      <c r="AN132" s="213">
        <f t="shared" si="110"/>
        <v>367583.98072265624</v>
      </c>
      <c r="AO132" s="213">
        <f t="shared" si="110"/>
        <v>568718.78147460939</v>
      </c>
      <c r="AP132" s="213">
        <f t="shared" si="110"/>
        <v>308933.15314453124</v>
      </c>
      <c r="AQ132" s="213">
        <f t="shared" si="110"/>
        <v>177173.69197265623</v>
      </c>
      <c r="AR132" s="213">
        <f t="shared" si="66"/>
        <v>280628.14573242189</v>
      </c>
      <c r="AS132" s="213">
        <f t="shared" si="66"/>
        <v>733877.08590820315</v>
      </c>
      <c r="AT132" s="213">
        <f t="shared" si="66"/>
        <v>1180061.0437792968</v>
      </c>
      <c r="AU132" s="213">
        <f t="shared" si="66"/>
        <v>4005984.2993554687</v>
      </c>
      <c r="AW132" s="213">
        <f t="shared" ref="AW132:BN132" si="111">AW74*$FK74</f>
        <v>131.1365625</v>
      </c>
      <c r="AX132" s="213">
        <f t="shared" si="111"/>
        <v>53.274228515624998</v>
      </c>
      <c r="AY132" s="213">
        <f t="shared" si="111"/>
        <v>266.37114257812499</v>
      </c>
      <c r="AZ132" s="213">
        <f t="shared" si="111"/>
        <v>163.92070312499999</v>
      </c>
      <c r="BA132" s="213">
        <f t="shared" si="111"/>
        <v>200.802861328125</v>
      </c>
      <c r="BB132" s="213">
        <f t="shared" si="111"/>
        <v>508.1541796875</v>
      </c>
      <c r="BC132" s="213">
        <f t="shared" si="111"/>
        <v>1229.4052734375</v>
      </c>
      <c r="BD132" s="213">
        <f t="shared" si="111"/>
        <v>2122.7731054687501</v>
      </c>
      <c r="BE132" s="213">
        <f t="shared" si="111"/>
        <v>0</v>
      </c>
      <c r="BF132" s="213">
        <f t="shared" si="111"/>
        <v>0</v>
      </c>
      <c r="BG132" s="213">
        <f t="shared" si="111"/>
        <v>12519.443701171875</v>
      </c>
      <c r="BH132" s="213">
        <f t="shared" si="111"/>
        <v>0</v>
      </c>
      <c r="BI132" s="213">
        <f t="shared" si="111"/>
        <v>0</v>
      </c>
      <c r="BJ132" s="213">
        <f t="shared" si="111"/>
        <v>0</v>
      </c>
      <c r="BK132" s="213">
        <f t="shared" si="111"/>
        <v>0</v>
      </c>
      <c r="BL132" s="213">
        <f t="shared" si="111"/>
        <v>0</v>
      </c>
      <c r="BM132" s="213">
        <f t="shared" si="111"/>
        <v>0</v>
      </c>
      <c r="BN132" s="213">
        <f t="shared" si="111"/>
        <v>17195.2817578125</v>
      </c>
      <c r="BP132" s="213">
        <f t="shared" ref="BP132:CG132" si="112">BP74*$FK74</f>
        <v>3397.256572265625</v>
      </c>
      <c r="BQ132" s="213">
        <f t="shared" si="112"/>
        <v>2925.9845507812497</v>
      </c>
      <c r="BR132" s="213">
        <f t="shared" si="112"/>
        <v>2643.2213378906249</v>
      </c>
      <c r="BS132" s="213">
        <f t="shared" si="112"/>
        <v>1934.2642968749999</v>
      </c>
      <c r="BT132" s="213">
        <f t="shared" si="112"/>
        <v>1696.5792773437499</v>
      </c>
      <c r="BU132" s="213">
        <f t="shared" si="112"/>
        <v>12851.383125</v>
      </c>
      <c r="BV132" s="213">
        <f t="shared" si="112"/>
        <v>27522.286054687498</v>
      </c>
      <c r="BW132" s="213">
        <f t="shared" si="112"/>
        <v>30694.151660156251</v>
      </c>
      <c r="BX132" s="213">
        <f t="shared" si="112"/>
        <v>20281.088994140624</v>
      </c>
      <c r="BY132" s="213">
        <f t="shared" si="112"/>
        <v>34480.71990234375</v>
      </c>
      <c r="BZ132" s="213">
        <f t="shared" si="112"/>
        <v>124907.57578124999</v>
      </c>
      <c r="CA132" s="213">
        <f t="shared" si="112"/>
        <v>219760.29064453125</v>
      </c>
      <c r="CB132" s="213">
        <f t="shared" si="112"/>
        <v>154978.82876953125</v>
      </c>
      <c r="CC132" s="213">
        <f t="shared" si="112"/>
        <v>142176.62185546875</v>
      </c>
      <c r="CD132" s="213">
        <f t="shared" si="112"/>
        <v>36664.963271484376</v>
      </c>
      <c r="CE132" s="213">
        <f t="shared" si="112"/>
        <v>400634.49249023438</v>
      </c>
      <c r="CF132" s="213">
        <f t="shared" si="112"/>
        <v>421640.93059570313</v>
      </c>
      <c r="CG132" s="213">
        <f t="shared" si="112"/>
        <v>1639190.6391796875</v>
      </c>
      <c r="CI132" s="213">
        <f t="shared" ref="CI132:CZ132" si="113">CI74*$FK74</f>
        <v>4667.6420214843747</v>
      </c>
      <c r="CJ132" s="213">
        <f t="shared" si="113"/>
        <v>8708.287353515625</v>
      </c>
      <c r="CK132" s="213">
        <f t="shared" si="113"/>
        <v>13179.22453125</v>
      </c>
      <c r="CL132" s="213">
        <f t="shared" si="113"/>
        <v>11396.586884765624</v>
      </c>
      <c r="CM132" s="213">
        <f t="shared" si="113"/>
        <v>10236.84791015625</v>
      </c>
      <c r="CN132" s="213">
        <f t="shared" si="113"/>
        <v>43061.968710937501</v>
      </c>
      <c r="CO132" s="213">
        <f t="shared" si="113"/>
        <v>51135.063339843749</v>
      </c>
      <c r="CP132" s="213">
        <f t="shared" si="113"/>
        <v>33021.825644531251</v>
      </c>
      <c r="CQ132" s="213">
        <f t="shared" si="113"/>
        <v>16187.16943359375</v>
      </c>
      <c r="CR132" s="213">
        <f t="shared" si="113"/>
        <v>5409.3832031249995</v>
      </c>
      <c r="CS132" s="213">
        <f t="shared" si="113"/>
        <v>43779.121787109376</v>
      </c>
      <c r="CT132" s="213">
        <f t="shared" si="113"/>
        <v>29136.904980468749</v>
      </c>
      <c r="CU132" s="213">
        <f t="shared" si="113"/>
        <v>11486.743271484374</v>
      </c>
      <c r="CV132" s="213">
        <f t="shared" si="113"/>
        <v>0</v>
      </c>
      <c r="CW132" s="213">
        <f t="shared" si="113"/>
        <v>0</v>
      </c>
      <c r="CX132" s="213">
        <f t="shared" si="113"/>
        <v>0</v>
      </c>
      <c r="CY132" s="213">
        <f t="shared" si="113"/>
        <v>0</v>
      </c>
      <c r="CZ132" s="213">
        <f t="shared" si="113"/>
        <v>281406.7690722656</v>
      </c>
      <c r="DB132" s="213">
        <f t="shared" ref="DB132:DS132" si="114">DB74*$FK74</f>
        <v>21326.0834765625</v>
      </c>
      <c r="DC132" s="213">
        <f t="shared" si="114"/>
        <v>40365.47314453125</v>
      </c>
      <c r="DD132" s="213">
        <f t="shared" si="114"/>
        <v>48184.490683593751</v>
      </c>
      <c r="DE132" s="213">
        <f t="shared" si="114"/>
        <v>41557.996259765627</v>
      </c>
      <c r="DF132" s="213">
        <f t="shared" si="114"/>
        <v>30513.83888671875</v>
      </c>
      <c r="DG132" s="213">
        <f t="shared" si="114"/>
        <v>110994.80610351563</v>
      </c>
      <c r="DH132" s="213">
        <f t="shared" si="114"/>
        <v>114396.16069335937</v>
      </c>
      <c r="DI132" s="213">
        <f t="shared" si="114"/>
        <v>107068.90526367187</v>
      </c>
      <c r="DJ132" s="213">
        <f t="shared" si="114"/>
        <v>57200.129355468751</v>
      </c>
      <c r="DK132" s="213">
        <f t="shared" si="114"/>
        <v>36964.118554687499</v>
      </c>
      <c r="DL132" s="213">
        <f t="shared" si="114"/>
        <v>92996.312900390622</v>
      </c>
      <c r="DM132" s="213">
        <f t="shared" si="114"/>
        <v>92127.533173828124</v>
      </c>
      <c r="DN132" s="213">
        <f t="shared" si="114"/>
        <v>28669.7309765625</v>
      </c>
      <c r="DO132" s="213">
        <f t="shared" si="114"/>
        <v>12679.266386718749</v>
      </c>
      <c r="DP132" s="213">
        <f t="shared" si="114"/>
        <v>20182.736572265625</v>
      </c>
      <c r="DQ132" s="213">
        <f t="shared" si="114"/>
        <v>0</v>
      </c>
      <c r="DR132" s="213">
        <f t="shared" si="114"/>
        <v>0</v>
      </c>
      <c r="DS132" s="213">
        <f t="shared" si="114"/>
        <v>855227.58243164059</v>
      </c>
      <c r="DU132" s="213">
        <f t="shared" ref="DU132:EE132" si="115">DU74*$FK74</f>
        <v>21809.649550781251</v>
      </c>
      <c r="DV132" s="213">
        <f t="shared" si="115"/>
        <v>42340.717617187496</v>
      </c>
      <c r="DW132" s="213">
        <f t="shared" si="115"/>
        <v>53163.582041015623</v>
      </c>
      <c r="DX132" s="213">
        <f t="shared" si="115"/>
        <v>47381.279238281248</v>
      </c>
      <c r="DY132" s="213">
        <f t="shared" si="115"/>
        <v>35517.518349609374</v>
      </c>
      <c r="DZ132" s="213">
        <f t="shared" si="115"/>
        <v>151446.3376171875</v>
      </c>
      <c r="EA132" s="213">
        <f t="shared" si="115"/>
        <v>176329.50035156248</v>
      </c>
      <c r="EB132" s="213">
        <f t="shared" si="115"/>
        <v>153991.20653320313</v>
      </c>
      <c r="EC132" s="213">
        <f t="shared" si="115"/>
        <v>90295.719316406248</v>
      </c>
      <c r="ED132" s="213">
        <f t="shared" si="115"/>
        <v>80538.339462890624</v>
      </c>
      <c r="EE132" s="213">
        <f t="shared" si="115"/>
        <v>145377.17358398438</v>
      </c>
      <c r="EF132" s="213">
        <v>204224.70600585936</v>
      </c>
      <c r="EG132" s="213">
        <v>37533.742998046873</v>
      </c>
      <c r="EH132" s="213">
        <v>55728.94104492187</v>
      </c>
      <c r="EI132" s="213">
        <v>20182.736572265625</v>
      </c>
      <c r="EJ132" s="213"/>
      <c r="EK132" s="213">
        <v>55716.646992187496</v>
      </c>
      <c r="EL132" s="210">
        <f t="shared" si="83"/>
        <v>1371577.7972753905</v>
      </c>
      <c r="EN132" s="210">
        <f t="shared" si="72"/>
        <v>483.56607421874997</v>
      </c>
      <c r="EO132" s="210">
        <f t="shared" ref="EO132:FD132" si="116">EO74*$FK74</f>
        <v>1975.2444726562499</v>
      </c>
      <c r="EP132" s="210">
        <f t="shared" si="116"/>
        <v>4979.0913574218748</v>
      </c>
      <c r="EQ132" s="210">
        <f t="shared" si="116"/>
        <v>5823.2829785156246</v>
      </c>
      <c r="ER132" s="210">
        <f t="shared" si="116"/>
        <v>5003.6794628906246</v>
      </c>
      <c r="ES132" s="210">
        <f t="shared" si="116"/>
        <v>40451.531513671871</v>
      </c>
      <c r="ET132" s="210">
        <f t="shared" si="116"/>
        <v>61933.33965820312</v>
      </c>
      <c r="EU132" s="210">
        <f t="shared" si="116"/>
        <v>46922.30126953125</v>
      </c>
      <c r="EV132" s="210">
        <f t="shared" si="116"/>
        <v>33095.589960937497</v>
      </c>
      <c r="EW132" s="210">
        <f t="shared" si="116"/>
        <v>43574.220908203126</v>
      </c>
      <c r="EX132" s="210">
        <f t="shared" si="116"/>
        <v>52380.860683593746</v>
      </c>
      <c r="EY132" s="210">
        <f t="shared" si="116"/>
        <v>112097.17283203125</v>
      </c>
      <c r="EZ132" s="210">
        <f t="shared" si="116"/>
        <v>8864.0120214843755</v>
      </c>
      <c r="FA132" s="210">
        <f t="shared" si="116"/>
        <v>43049.674658203126</v>
      </c>
      <c r="FB132" s="210">
        <f t="shared" si="116"/>
        <v>0</v>
      </c>
      <c r="FC132" s="210">
        <f t="shared" si="116"/>
        <v>0</v>
      </c>
      <c r="FD132" s="210">
        <f t="shared" si="116"/>
        <v>55716.646992187496</v>
      </c>
      <c r="FE132" s="363">
        <f t="shared" si="74"/>
        <v>516350.21484375</v>
      </c>
      <c r="FF132" s="363"/>
      <c r="FG132" s="213">
        <f t="shared" si="75"/>
        <v>258552.12503906249</v>
      </c>
      <c r="FH132" s="213">
        <f t="shared" si="75"/>
        <v>88361.455019531248</v>
      </c>
    </row>
    <row r="133" spans="1:164">
      <c r="A133" s="172"/>
      <c r="B133" s="172">
        <v>10</v>
      </c>
      <c r="C133" s="182">
        <v>2</v>
      </c>
      <c r="D133" s="182" t="s">
        <v>180</v>
      </c>
      <c r="E133" s="213">
        <f t="shared" si="63"/>
        <v>1830341.2951942447</v>
      </c>
      <c r="F133" s="213">
        <f t="shared" si="63"/>
        <v>1120279.9835395685</v>
      </c>
      <c r="G133" s="213">
        <f t="shared" si="63"/>
        <v>710061.31165467633</v>
      </c>
      <c r="H133" s="213">
        <f t="shared" si="63"/>
        <v>1746726.1837122303</v>
      </c>
      <c r="I133" s="213">
        <f t="shared" si="63"/>
        <v>1786308.1029064748</v>
      </c>
      <c r="K133" s="213">
        <f t="shared" ref="K133:AB133" si="117">K75*$FK75</f>
        <v>16710.589812949642</v>
      </c>
      <c r="L133" s="213">
        <f t="shared" si="117"/>
        <v>13447.062906474821</v>
      </c>
      <c r="M133" s="213">
        <f t="shared" si="117"/>
        <v>8893.665841726619</v>
      </c>
      <c r="N133" s="213">
        <f t="shared" si="117"/>
        <v>9220.0185323741007</v>
      </c>
      <c r="O133" s="213">
        <f t="shared" si="117"/>
        <v>5938.7309352517987</v>
      </c>
      <c r="P133" s="213">
        <f t="shared" si="117"/>
        <v>21377.211280575539</v>
      </c>
      <c r="Q133" s="213">
        <f t="shared" si="117"/>
        <v>22951.252489208633</v>
      </c>
      <c r="R133" s="213">
        <f t="shared" si="117"/>
        <v>17225.649841726619</v>
      </c>
      <c r="S133" s="213">
        <f t="shared" si="117"/>
        <v>15023.324201438849</v>
      </c>
      <c r="T133" s="213">
        <f t="shared" si="117"/>
        <v>19103.842877697844</v>
      </c>
      <c r="U133" s="213">
        <f t="shared" si="117"/>
        <v>63041.571453237411</v>
      </c>
      <c r="V133" s="213">
        <f t="shared" si="117"/>
        <v>84068.009093525179</v>
      </c>
      <c r="W133" s="213">
        <f t="shared" si="117"/>
        <v>67470.643683453236</v>
      </c>
      <c r="X133" s="213">
        <f t="shared" si="117"/>
        <v>53248.770647482015</v>
      </c>
      <c r="Y133" s="213">
        <f t="shared" si="117"/>
        <v>68531.84494964029</v>
      </c>
      <c r="Z133" s="213">
        <f t="shared" si="117"/>
        <v>67586.088172661868</v>
      </c>
      <c r="AA133" s="213">
        <f t="shared" si="117"/>
        <v>1192887.9069928059</v>
      </c>
      <c r="AB133" s="213">
        <f t="shared" si="117"/>
        <v>1746726.1837122303</v>
      </c>
      <c r="AC133" s="213"/>
      <c r="AD133" s="213">
        <f t="shared" ref="AD133:AQ133" si="118">AD75*$FK75</f>
        <v>202.02785611510791</v>
      </c>
      <c r="AE133" s="213">
        <f t="shared" si="118"/>
        <v>626.06434532374101</v>
      </c>
      <c r="AF133" s="213">
        <f t="shared" si="118"/>
        <v>388.51510791366906</v>
      </c>
      <c r="AG133" s="213">
        <f t="shared" si="118"/>
        <v>404.05571223021582</v>
      </c>
      <c r="AH133" s="213">
        <f t="shared" si="118"/>
        <v>290.83130935251802</v>
      </c>
      <c r="AI133" s="213">
        <f t="shared" si="118"/>
        <v>237.54923741007195</v>
      </c>
      <c r="AJ133" s="213">
        <f t="shared" si="118"/>
        <v>3638.7214964028776</v>
      </c>
      <c r="AK133" s="213">
        <f t="shared" si="118"/>
        <v>1132.2440287769784</v>
      </c>
      <c r="AL133" s="213">
        <f t="shared" si="118"/>
        <v>4080.5186762589929</v>
      </c>
      <c r="AM133" s="213">
        <f t="shared" si="118"/>
        <v>7284.1032517985614</v>
      </c>
      <c r="AN133" s="213">
        <f t="shared" si="118"/>
        <v>19652.20420143885</v>
      </c>
      <c r="AO133" s="213">
        <f t="shared" si="118"/>
        <v>24862.746820143886</v>
      </c>
      <c r="AP133" s="213">
        <f t="shared" si="118"/>
        <v>0</v>
      </c>
      <c r="AQ133" s="213">
        <f t="shared" si="118"/>
        <v>22238.604776978416</v>
      </c>
      <c r="AR133" s="213">
        <f t="shared" si="66"/>
        <v>20162.824057553957</v>
      </c>
      <c r="AS133" s="213">
        <f t="shared" si="66"/>
        <v>49383.600345323743</v>
      </c>
      <c r="AT133" s="213">
        <f t="shared" si="66"/>
        <v>570755.3345611511</v>
      </c>
      <c r="AU133" s="213">
        <f t="shared" si="66"/>
        <v>725339.94578417274</v>
      </c>
      <c r="AW133" s="213">
        <f t="shared" ref="AW133:BN133" si="119">AW75*$FK75</f>
        <v>370.75441726618709</v>
      </c>
      <c r="AX133" s="213">
        <f t="shared" si="119"/>
        <v>370.75441726618709</v>
      </c>
      <c r="AY133" s="213">
        <f t="shared" si="119"/>
        <v>250.86975539568346</v>
      </c>
      <c r="AZ133" s="213">
        <f t="shared" si="119"/>
        <v>461.7779568345324</v>
      </c>
      <c r="BA133" s="213">
        <f t="shared" si="119"/>
        <v>188.70733812949641</v>
      </c>
      <c r="BB133" s="213">
        <f t="shared" si="119"/>
        <v>1167.7654100719426</v>
      </c>
      <c r="BC133" s="213">
        <f t="shared" si="119"/>
        <v>1127.8038561151079</v>
      </c>
      <c r="BD133" s="213">
        <f t="shared" si="119"/>
        <v>570.56218705035974</v>
      </c>
      <c r="BE133" s="213">
        <f t="shared" si="119"/>
        <v>0</v>
      </c>
      <c r="BF133" s="213">
        <f t="shared" si="119"/>
        <v>0</v>
      </c>
      <c r="BG133" s="213">
        <f t="shared" si="119"/>
        <v>2186.7850359712229</v>
      </c>
      <c r="BH133" s="213">
        <f t="shared" si="119"/>
        <v>0</v>
      </c>
      <c r="BI133" s="213">
        <f t="shared" si="119"/>
        <v>0</v>
      </c>
      <c r="BJ133" s="213">
        <f t="shared" si="119"/>
        <v>0</v>
      </c>
      <c r="BK133" s="213">
        <f t="shared" si="119"/>
        <v>0</v>
      </c>
      <c r="BL133" s="213">
        <f t="shared" si="119"/>
        <v>0</v>
      </c>
      <c r="BM133" s="213">
        <f t="shared" si="119"/>
        <v>0</v>
      </c>
      <c r="BN133" s="213">
        <f t="shared" si="119"/>
        <v>6695.7803741007192</v>
      </c>
      <c r="BP133" s="213">
        <f t="shared" ref="BP133:CG133" si="120">BP75*$FK75</f>
        <v>703.76736690647488</v>
      </c>
      <c r="BQ133" s="213">
        <f t="shared" si="120"/>
        <v>1192.1863597122303</v>
      </c>
      <c r="BR133" s="213">
        <f t="shared" si="120"/>
        <v>801.45116546762597</v>
      </c>
      <c r="BS133" s="213">
        <f t="shared" si="120"/>
        <v>1267.6692949640287</v>
      </c>
      <c r="BT133" s="213">
        <f t="shared" si="120"/>
        <v>621.62417266187049</v>
      </c>
      <c r="BU133" s="213">
        <f t="shared" si="120"/>
        <v>2670.763856115108</v>
      </c>
      <c r="BV133" s="213">
        <f t="shared" si="120"/>
        <v>7443.9494676258992</v>
      </c>
      <c r="BW133" s="213">
        <f t="shared" si="120"/>
        <v>7961.229582733813</v>
      </c>
      <c r="BX133" s="213">
        <f t="shared" si="120"/>
        <v>4702.1428489208638</v>
      </c>
      <c r="BY133" s="213">
        <f t="shared" si="120"/>
        <v>5456.972201438849</v>
      </c>
      <c r="BZ133" s="213">
        <f t="shared" si="120"/>
        <v>25320.084604316547</v>
      </c>
      <c r="CA133" s="213">
        <f t="shared" si="120"/>
        <v>42072.85605755396</v>
      </c>
      <c r="CB133" s="213">
        <f t="shared" si="120"/>
        <v>39089.060028776978</v>
      </c>
      <c r="CC133" s="213">
        <f t="shared" si="120"/>
        <v>23377.509064748203</v>
      </c>
      <c r="CD133" s="213">
        <f t="shared" si="120"/>
        <v>28437.085812949641</v>
      </c>
      <c r="CE133" s="213">
        <f t="shared" si="120"/>
        <v>0</v>
      </c>
      <c r="CF133" s="213">
        <f t="shared" si="120"/>
        <v>622132.57243165467</v>
      </c>
      <c r="CG133" s="213">
        <f t="shared" si="120"/>
        <v>813250.92431654676</v>
      </c>
      <c r="CI133" s="213">
        <f t="shared" ref="CI133:CZ133" si="121">CI75*$FK75</f>
        <v>939.09651798561151</v>
      </c>
      <c r="CJ133" s="213">
        <f t="shared" si="121"/>
        <v>963.51746762589926</v>
      </c>
      <c r="CK133" s="213">
        <f t="shared" si="121"/>
        <v>690.44684892086332</v>
      </c>
      <c r="CL133" s="213">
        <f t="shared" si="121"/>
        <v>381.85484892086333</v>
      </c>
      <c r="CM133" s="213">
        <f t="shared" si="121"/>
        <v>399.61553956834535</v>
      </c>
      <c r="CN133" s="213">
        <f t="shared" si="121"/>
        <v>2237.8470215827338</v>
      </c>
      <c r="CO133" s="213">
        <f t="shared" si="121"/>
        <v>677.12633093525187</v>
      </c>
      <c r="CP133" s="213">
        <f t="shared" si="121"/>
        <v>3734.1852086330937</v>
      </c>
      <c r="CQ133" s="213">
        <f t="shared" si="121"/>
        <v>816.99176978417267</v>
      </c>
      <c r="CR133" s="213">
        <f t="shared" si="121"/>
        <v>2000.297784172662</v>
      </c>
      <c r="CS133" s="213">
        <f t="shared" si="121"/>
        <v>6329.4661294964035</v>
      </c>
      <c r="CT133" s="213">
        <f t="shared" si="121"/>
        <v>2970.475510791367</v>
      </c>
      <c r="CU133" s="213">
        <f t="shared" si="121"/>
        <v>5390.3696115107914</v>
      </c>
      <c r="CV133" s="213">
        <f t="shared" si="121"/>
        <v>0</v>
      </c>
      <c r="CW133" s="213">
        <f t="shared" si="121"/>
        <v>0</v>
      </c>
      <c r="CX133" s="213">
        <f t="shared" si="121"/>
        <v>0</v>
      </c>
      <c r="CY133" s="213">
        <f t="shared" si="121"/>
        <v>0</v>
      </c>
      <c r="CZ133" s="213">
        <f t="shared" si="121"/>
        <v>27531.290589928059</v>
      </c>
      <c r="DB133" s="213">
        <f t="shared" ref="DB133:DS133" si="122">DB75*$FK75</f>
        <v>14494.943654676259</v>
      </c>
      <c r="DC133" s="213">
        <f t="shared" si="122"/>
        <v>10294.540316546763</v>
      </c>
      <c r="DD133" s="213">
        <f t="shared" si="122"/>
        <v>6762.3829640287768</v>
      </c>
      <c r="DE133" s="213">
        <f t="shared" si="122"/>
        <v>6704.6607194244607</v>
      </c>
      <c r="DF133" s="213">
        <f t="shared" si="122"/>
        <v>4437.9525755395689</v>
      </c>
      <c r="DG133" s="213">
        <f t="shared" si="122"/>
        <v>15063.285755395684</v>
      </c>
      <c r="DH133" s="213">
        <f t="shared" si="122"/>
        <v>10063.651338129497</v>
      </c>
      <c r="DI133" s="213">
        <f t="shared" si="122"/>
        <v>3827.4288345323744</v>
      </c>
      <c r="DJ133" s="213">
        <f t="shared" si="122"/>
        <v>5423.6709064748202</v>
      </c>
      <c r="DK133" s="213">
        <f t="shared" si="122"/>
        <v>4362.4696402877698</v>
      </c>
      <c r="DL133" s="213">
        <f t="shared" si="122"/>
        <v>9553.0314820143885</v>
      </c>
      <c r="DM133" s="213">
        <f t="shared" si="122"/>
        <v>14161.930705035971</v>
      </c>
      <c r="DN133" s="213">
        <f t="shared" si="122"/>
        <v>22991.21404316547</v>
      </c>
      <c r="DO133" s="213">
        <f t="shared" si="122"/>
        <v>7632.6568057553959</v>
      </c>
      <c r="DP133" s="213">
        <f t="shared" si="122"/>
        <v>19931.935079136692</v>
      </c>
      <c r="DQ133" s="213">
        <f t="shared" si="122"/>
        <v>18202.487827338129</v>
      </c>
      <c r="DR133" s="213">
        <f t="shared" si="122"/>
        <v>0</v>
      </c>
      <c r="DS133" s="213">
        <f t="shared" si="122"/>
        <v>173908.24264748202</v>
      </c>
      <c r="DU133" s="213">
        <f t="shared" ref="DU133:EE133" si="123">DU75*$FK75</f>
        <v>15385.198273381295</v>
      </c>
      <c r="DV133" s="213">
        <f t="shared" si="123"/>
        <v>11402.363395683453</v>
      </c>
      <c r="DW133" s="213">
        <f t="shared" si="123"/>
        <v>8192.1185611510791</v>
      </c>
      <c r="DX133" s="213">
        <f t="shared" si="123"/>
        <v>7410.6481726618704</v>
      </c>
      <c r="DY133" s="213">
        <f t="shared" si="123"/>
        <v>5881.0086906474826</v>
      </c>
      <c r="DZ133" s="213">
        <f t="shared" si="123"/>
        <v>21676.922935251798</v>
      </c>
      <c r="EA133" s="213">
        <f t="shared" si="123"/>
        <v>17651.906417266189</v>
      </c>
      <c r="EB133" s="213">
        <f t="shared" si="123"/>
        <v>8178.7980431654678</v>
      </c>
      <c r="EC133" s="213">
        <f t="shared" si="123"/>
        <v>8480.7297841726613</v>
      </c>
      <c r="ED133" s="213">
        <f t="shared" si="123"/>
        <v>6560.3551079136696</v>
      </c>
      <c r="EE133" s="213">
        <f t="shared" si="123"/>
        <v>15631.627856115108</v>
      </c>
      <c r="EF133" s="213">
        <v>18280.190848920865</v>
      </c>
      <c r="EG133" s="213">
        <v>22991.21404316547</v>
      </c>
      <c r="EH133" s="213">
        <v>7632.6568057553959</v>
      </c>
      <c r="EI133" s="213">
        <v>19931.935079136692</v>
      </c>
      <c r="EJ133" s="213">
        <v>18202.487827338129</v>
      </c>
      <c r="EK133" s="213"/>
      <c r="EL133" s="210">
        <f t="shared" si="83"/>
        <v>213490.16184172663</v>
      </c>
      <c r="EN133" s="210">
        <f t="shared" si="72"/>
        <v>890.25461870503602</v>
      </c>
      <c r="EO133" s="210">
        <f t="shared" ref="EO133:FD133" si="124">EO75*$FK75</f>
        <v>1107.8230791366907</v>
      </c>
      <c r="EP133" s="210">
        <f t="shared" si="124"/>
        <v>1429.7355971223021</v>
      </c>
      <c r="EQ133" s="210">
        <f t="shared" si="124"/>
        <v>705.98745323741014</v>
      </c>
      <c r="ER133" s="210">
        <f t="shared" si="124"/>
        <v>1443.0561151079137</v>
      </c>
      <c r="ES133" s="210">
        <f t="shared" si="124"/>
        <v>6613.6371798561149</v>
      </c>
      <c r="ET133" s="210">
        <f t="shared" si="124"/>
        <v>7588.2550791366912</v>
      </c>
      <c r="EU133" s="210">
        <f t="shared" si="124"/>
        <v>4351.3692086330939</v>
      </c>
      <c r="EV133" s="210">
        <f t="shared" si="124"/>
        <v>3057.058877697842</v>
      </c>
      <c r="EW133" s="210">
        <f t="shared" si="124"/>
        <v>2197.8854676258993</v>
      </c>
      <c r="EX133" s="210">
        <f t="shared" si="124"/>
        <v>6078.5963741007199</v>
      </c>
      <c r="EY133" s="210">
        <f t="shared" si="124"/>
        <v>4118.2601438848924</v>
      </c>
      <c r="EZ133" s="210">
        <f t="shared" si="124"/>
        <v>0</v>
      </c>
      <c r="FA133" s="210">
        <f t="shared" si="124"/>
        <v>0</v>
      </c>
      <c r="FB133" s="210">
        <f t="shared" si="124"/>
        <v>0</v>
      </c>
      <c r="FC133" s="210">
        <f t="shared" si="124"/>
        <v>0</v>
      </c>
      <c r="FD133" s="210">
        <f t="shared" si="124"/>
        <v>0</v>
      </c>
      <c r="FE133" s="363">
        <f t="shared" si="74"/>
        <v>39581.919194244605</v>
      </c>
      <c r="FF133" s="363"/>
      <c r="FG133" s="213">
        <f t="shared" si="75"/>
        <v>11677.654100719425</v>
      </c>
      <c r="FH133" s="213">
        <f t="shared" si="75"/>
        <v>3516.6167482014389</v>
      </c>
    </row>
    <row r="134" spans="1:164">
      <c r="A134" s="172"/>
      <c r="B134" s="172">
        <v>14</v>
      </c>
      <c r="C134" s="182">
        <v>2</v>
      </c>
      <c r="D134" s="182" t="s">
        <v>992</v>
      </c>
      <c r="E134" s="213">
        <f t="shared" si="63"/>
        <v>3261400.1767852944</v>
      </c>
      <c r="F134" s="213">
        <f t="shared" si="63"/>
        <v>2532104.6912162686</v>
      </c>
      <c r="G134" s="213">
        <f t="shared" si="63"/>
        <v>729295.48556902609</v>
      </c>
      <c r="H134" s="213">
        <f t="shared" si="63"/>
        <v>2911166.0814235425</v>
      </c>
      <c r="I134" s="213">
        <f t="shared" si="63"/>
        <v>3245976.4863042622</v>
      </c>
      <c r="K134" s="213">
        <f t="shared" ref="K134:AB134" si="125">K76*$FK76</f>
        <v>20422.848650762608</v>
      </c>
      <c r="L134" s="213">
        <f t="shared" si="125"/>
        <v>25746.108549080949</v>
      </c>
      <c r="M134" s="213">
        <f t="shared" si="125"/>
        <v>20218.620164254982</v>
      </c>
      <c r="N134" s="213">
        <f t="shared" si="125"/>
        <v>19463.862714118102</v>
      </c>
      <c r="O134" s="213">
        <f t="shared" si="125"/>
        <v>15357.094235432143</v>
      </c>
      <c r="P134" s="213">
        <f t="shared" si="125"/>
        <v>72993.924927649568</v>
      </c>
      <c r="Q134" s="213">
        <f t="shared" si="125"/>
        <v>144815.75593273365</v>
      </c>
      <c r="R134" s="213">
        <f t="shared" si="125"/>
        <v>147333.09401642546</v>
      </c>
      <c r="S134" s="213">
        <f t="shared" si="125"/>
        <v>125076.62873680091</v>
      </c>
      <c r="T134" s="213">
        <f t="shared" si="125"/>
        <v>115757.5941024638</v>
      </c>
      <c r="U134" s="213">
        <f t="shared" si="125"/>
        <v>502499.7513023073</v>
      </c>
      <c r="V134" s="213">
        <f t="shared" si="125"/>
        <v>524600.82534219779</v>
      </c>
      <c r="W134" s="213">
        <f t="shared" si="125"/>
        <v>215798.47424325376</v>
      </c>
      <c r="X134" s="213">
        <f t="shared" si="125"/>
        <v>153544.3038560813</v>
      </c>
      <c r="Y134" s="213">
        <f t="shared" si="125"/>
        <v>158312.5950410637</v>
      </c>
      <c r="Z134" s="213">
        <f t="shared" si="125"/>
        <v>260520.07303871721</v>
      </c>
      <c r="AA134" s="213">
        <f t="shared" si="125"/>
        <v>388704.52657019935</v>
      </c>
      <c r="AB134" s="213">
        <f t="shared" si="125"/>
        <v>2911166.0814235425</v>
      </c>
      <c r="AC134" s="213"/>
      <c r="AD134" s="213">
        <f t="shared" ref="AD134:AQ134" si="126">AD76*$FK76</f>
        <v>1176.5336722721938</v>
      </c>
      <c r="AE134" s="213">
        <f t="shared" si="126"/>
        <v>1935.7308721157603</v>
      </c>
      <c r="AF134" s="213">
        <f t="shared" si="126"/>
        <v>2663.8498240125141</v>
      </c>
      <c r="AG134" s="213">
        <f t="shared" si="126"/>
        <v>3156.6620414548293</v>
      </c>
      <c r="AH134" s="213">
        <f t="shared" si="126"/>
        <v>2686.0485725459516</v>
      </c>
      <c r="AI134" s="213">
        <f t="shared" si="126"/>
        <v>22318.621775518182</v>
      </c>
      <c r="AJ134" s="213">
        <f t="shared" si="126"/>
        <v>62764.741603441522</v>
      </c>
      <c r="AK134" s="213">
        <f t="shared" si="126"/>
        <v>89181.25235823229</v>
      </c>
      <c r="AL134" s="213">
        <f t="shared" si="126"/>
        <v>94415.717262416874</v>
      </c>
      <c r="AM134" s="213">
        <f t="shared" si="126"/>
        <v>78299.425827141167</v>
      </c>
      <c r="AN134" s="213">
        <f t="shared" si="126"/>
        <v>393441.73950723495</v>
      </c>
      <c r="AO134" s="213">
        <f t="shared" si="126"/>
        <v>358753.97504888533</v>
      </c>
      <c r="AP134" s="213">
        <f t="shared" si="126"/>
        <v>187668.22010168163</v>
      </c>
      <c r="AQ134" s="213">
        <f t="shared" si="126"/>
        <v>91538.759452483355</v>
      </c>
      <c r="AR134" s="213">
        <f t="shared" si="66"/>
        <v>136739.85121626905</v>
      </c>
      <c r="AS134" s="213">
        <f t="shared" si="66"/>
        <v>221672.26310520136</v>
      </c>
      <c r="AT134" s="213">
        <f t="shared" si="66"/>
        <v>284716.70894016419</v>
      </c>
      <c r="AU134" s="213">
        <f t="shared" si="66"/>
        <v>2033130.1011810713</v>
      </c>
      <c r="AW134" s="213">
        <f t="shared" ref="AW134:BN134" si="127">AW76*$FK76</f>
        <v>110.99374266718809</v>
      </c>
      <c r="AX134" s="213">
        <f t="shared" si="127"/>
        <v>297.46323034806409</v>
      </c>
      <c r="AY134" s="213">
        <f t="shared" si="127"/>
        <v>470.61346890887751</v>
      </c>
      <c r="AZ134" s="213">
        <f t="shared" si="127"/>
        <v>164.27073914743838</v>
      </c>
      <c r="BA134" s="213">
        <f t="shared" si="127"/>
        <v>0</v>
      </c>
      <c r="BB134" s="213">
        <f t="shared" si="127"/>
        <v>0</v>
      </c>
      <c r="BC134" s="213">
        <f t="shared" si="127"/>
        <v>2526.2175831052009</v>
      </c>
      <c r="BD134" s="213">
        <f t="shared" si="127"/>
        <v>0</v>
      </c>
      <c r="BE134" s="213">
        <f t="shared" si="127"/>
        <v>0</v>
      </c>
      <c r="BF134" s="213">
        <f t="shared" si="127"/>
        <v>0</v>
      </c>
      <c r="BG134" s="213">
        <f t="shared" si="127"/>
        <v>0</v>
      </c>
      <c r="BH134" s="213">
        <f t="shared" si="127"/>
        <v>0</v>
      </c>
      <c r="BI134" s="213">
        <f t="shared" si="127"/>
        <v>0</v>
      </c>
      <c r="BJ134" s="213">
        <f t="shared" si="127"/>
        <v>0</v>
      </c>
      <c r="BK134" s="213">
        <f t="shared" si="127"/>
        <v>0</v>
      </c>
      <c r="BL134" s="213">
        <f t="shared" si="127"/>
        <v>0</v>
      </c>
      <c r="BM134" s="213">
        <f t="shared" si="127"/>
        <v>0</v>
      </c>
      <c r="BN134" s="213">
        <f t="shared" si="127"/>
        <v>3569.5587641767688</v>
      </c>
      <c r="BP134" s="213">
        <f t="shared" ref="BP134:CG134" si="128">BP76*$FK76</f>
        <v>728.11895189675386</v>
      </c>
      <c r="BQ134" s="213">
        <f t="shared" si="128"/>
        <v>1851.3756276886973</v>
      </c>
      <c r="BR134" s="213">
        <f t="shared" si="128"/>
        <v>1460.6776535001952</v>
      </c>
      <c r="BS134" s="213">
        <f t="shared" si="128"/>
        <v>1491.755901447008</v>
      </c>
      <c r="BT134" s="213">
        <f t="shared" si="128"/>
        <v>599.36621040281568</v>
      </c>
      <c r="BU134" s="213">
        <f t="shared" si="128"/>
        <v>5647.3616269065296</v>
      </c>
      <c r="BV134" s="213">
        <f t="shared" si="128"/>
        <v>17137.433867813841</v>
      </c>
      <c r="BW134" s="213">
        <f t="shared" si="128"/>
        <v>23122.216472428623</v>
      </c>
      <c r="BX134" s="213">
        <f t="shared" si="128"/>
        <v>10673.158294876806</v>
      </c>
      <c r="BY134" s="213">
        <f t="shared" si="128"/>
        <v>17976.546562377782</v>
      </c>
      <c r="BZ134" s="213">
        <f t="shared" si="128"/>
        <v>64318.654000782153</v>
      </c>
      <c r="CA134" s="213">
        <f t="shared" si="128"/>
        <v>141539.22064919825</v>
      </c>
      <c r="CB134" s="213">
        <f t="shared" si="128"/>
        <v>28130.25414157215</v>
      </c>
      <c r="CC134" s="213">
        <f t="shared" si="128"/>
        <v>62005.544403597953</v>
      </c>
      <c r="CD134" s="213">
        <f t="shared" si="128"/>
        <v>0</v>
      </c>
      <c r="CE134" s="213">
        <f t="shared" si="128"/>
        <v>38847.809933515833</v>
      </c>
      <c r="CF134" s="213">
        <f t="shared" si="128"/>
        <v>103987.81763003518</v>
      </c>
      <c r="CG134" s="213">
        <f t="shared" si="128"/>
        <v>519517.31192804058</v>
      </c>
      <c r="CI134" s="213">
        <f t="shared" ref="CI134:CZ134" si="129">CI76*$FK76</f>
        <v>919.02818928431736</v>
      </c>
      <c r="CJ134" s="213">
        <f t="shared" si="129"/>
        <v>1194.2926710989439</v>
      </c>
      <c r="CK134" s="213">
        <f t="shared" si="129"/>
        <v>1682.6651388345715</v>
      </c>
      <c r="CL134" s="213">
        <f t="shared" si="129"/>
        <v>1132.1361752053185</v>
      </c>
      <c r="CM134" s="213">
        <f t="shared" si="129"/>
        <v>2095.5618615565113</v>
      </c>
      <c r="CN134" s="213">
        <f t="shared" si="129"/>
        <v>6060.2583496284697</v>
      </c>
      <c r="CO134" s="213">
        <f t="shared" si="129"/>
        <v>10433.411810715681</v>
      </c>
      <c r="CP134" s="213">
        <f t="shared" si="129"/>
        <v>3391.9687759092681</v>
      </c>
      <c r="CQ134" s="213">
        <f t="shared" si="129"/>
        <v>7441.0205084082891</v>
      </c>
      <c r="CR134" s="213">
        <f t="shared" si="129"/>
        <v>3707.191005084082</v>
      </c>
      <c r="CS134" s="213">
        <f t="shared" si="129"/>
        <v>9247.998639030111</v>
      </c>
      <c r="CT134" s="213">
        <f t="shared" si="129"/>
        <v>18158.576300351971</v>
      </c>
      <c r="CU134" s="213">
        <f t="shared" si="129"/>
        <v>0</v>
      </c>
      <c r="CV134" s="213">
        <f t="shared" si="129"/>
        <v>0</v>
      </c>
      <c r="CW134" s="213">
        <f t="shared" si="129"/>
        <v>0</v>
      </c>
      <c r="CX134" s="213">
        <f t="shared" si="129"/>
        <v>0</v>
      </c>
      <c r="CY134" s="213">
        <f t="shared" si="129"/>
        <v>0</v>
      </c>
      <c r="CZ134" s="213">
        <f t="shared" si="129"/>
        <v>65464.109425107534</v>
      </c>
      <c r="DB134" s="213">
        <f t="shared" ref="DB134:DS134" si="130">DB76*$FK76</f>
        <v>17488.174094642156</v>
      </c>
      <c r="DC134" s="213">
        <f t="shared" si="130"/>
        <v>20467.246147829483</v>
      </c>
      <c r="DD134" s="213">
        <f t="shared" si="130"/>
        <v>13940.814078998825</v>
      </c>
      <c r="DE134" s="213">
        <f t="shared" si="130"/>
        <v>13519.03785686351</v>
      </c>
      <c r="DF134" s="213">
        <f t="shared" si="130"/>
        <v>9976.1175909268659</v>
      </c>
      <c r="DG134" s="213">
        <f t="shared" si="130"/>
        <v>38967.683175596394</v>
      </c>
      <c r="DH134" s="213">
        <f t="shared" si="130"/>
        <v>51953.951067657399</v>
      </c>
      <c r="DI134" s="213">
        <f t="shared" si="130"/>
        <v>31637.656409855292</v>
      </c>
      <c r="DJ134" s="213">
        <f t="shared" si="130"/>
        <v>12546.732671098942</v>
      </c>
      <c r="DK134" s="213">
        <f t="shared" si="130"/>
        <v>15774.430707860771</v>
      </c>
      <c r="DL134" s="213">
        <f t="shared" si="130"/>
        <v>35491.359155260063</v>
      </c>
      <c r="DM134" s="213">
        <f t="shared" si="130"/>
        <v>6149.0533437622198</v>
      </c>
      <c r="DN134" s="213">
        <f t="shared" si="130"/>
        <v>0</v>
      </c>
      <c r="DO134" s="213">
        <f t="shared" si="130"/>
        <v>0</v>
      </c>
      <c r="DP134" s="213">
        <f t="shared" si="130"/>
        <v>21572.743824794677</v>
      </c>
      <c r="DQ134" s="213">
        <f t="shared" si="130"/>
        <v>0</v>
      </c>
      <c r="DR134" s="213">
        <f t="shared" si="130"/>
        <v>0</v>
      </c>
      <c r="DS134" s="213">
        <f t="shared" si="130"/>
        <v>289485.00012514659</v>
      </c>
      <c r="DU134" s="213">
        <f t="shared" ref="DU134:EE134" si="131">DU76*$FK76</f>
        <v>19947.795432147042</v>
      </c>
      <c r="DV134" s="213">
        <f t="shared" si="131"/>
        <v>23477.396448963624</v>
      </c>
      <c r="DW134" s="213">
        <f t="shared" si="131"/>
        <v>16866.609135705901</v>
      </c>
      <c r="DX134" s="213">
        <f t="shared" si="131"/>
        <v>17110.795369573716</v>
      </c>
      <c r="DY134" s="213">
        <f t="shared" si="131"/>
        <v>13337.00811888932</v>
      </c>
      <c r="DZ134" s="213">
        <f t="shared" si="131"/>
        <v>63079.963832616333</v>
      </c>
      <c r="EA134" s="213">
        <f t="shared" si="131"/>
        <v>108249.9773484552</v>
      </c>
      <c r="EB134" s="213">
        <f t="shared" si="131"/>
        <v>80639.173922565489</v>
      </c>
      <c r="EC134" s="213">
        <f t="shared" si="131"/>
        <v>42039.989972624164</v>
      </c>
      <c r="ED134" s="213">
        <f t="shared" si="131"/>
        <v>41458.382761048095</v>
      </c>
      <c r="EE134" s="213">
        <f t="shared" si="131"/>
        <v>138546.82934689085</v>
      </c>
      <c r="EF134" s="213">
        <v>28436.59687133359</v>
      </c>
      <c r="EG134" s="213">
        <v>9532.1426202581133</v>
      </c>
      <c r="EH134" s="213"/>
      <c r="EI134" s="213">
        <v>21572.743824794677</v>
      </c>
      <c r="EJ134" s="213"/>
      <c r="EK134" s="213"/>
      <c r="EL134" s="210">
        <f t="shared" si="83"/>
        <v>624295.40500586608</v>
      </c>
      <c r="EN134" s="210">
        <f t="shared" si="72"/>
        <v>2459.6213375048878</v>
      </c>
      <c r="EO134" s="210">
        <f t="shared" ref="EO134:FD134" si="132">EO76*$FK76</f>
        <v>3010.150301134141</v>
      </c>
      <c r="EP134" s="210">
        <f t="shared" si="132"/>
        <v>2925.7950567070779</v>
      </c>
      <c r="EQ134" s="210">
        <f t="shared" si="132"/>
        <v>3591.7575127102064</v>
      </c>
      <c r="ER134" s="210">
        <f t="shared" si="132"/>
        <v>3360.8905279624555</v>
      </c>
      <c r="ES134" s="210">
        <f t="shared" si="132"/>
        <v>24112.280657019939</v>
      </c>
      <c r="ET134" s="210">
        <f t="shared" si="132"/>
        <v>56296.0262807978</v>
      </c>
      <c r="EU134" s="210">
        <f t="shared" si="132"/>
        <v>49001.517512710197</v>
      </c>
      <c r="EV134" s="210">
        <f t="shared" si="132"/>
        <v>29493.25730152522</v>
      </c>
      <c r="EW134" s="210">
        <f t="shared" si="132"/>
        <v>25683.952053187324</v>
      </c>
      <c r="EX134" s="210">
        <f t="shared" si="132"/>
        <v>103055.4701916308</v>
      </c>
      <c r="EY134" s="210">
        <f t="shared" si="132"/>
        <v>22287.543527571368</v>
      </c>
      <c r="EZ134" s="210">
        <f t="shared" si="132"/>
        <v>9532.1426202581133</v>
      </c>
      <c r="FA134" s="210">
        <f t="shared" si="132"/>
        <v>0</v>
      </c>
      <c r="FB134" s="210">
        <f t="shared" si="132"/>
        <v>0</v>
      </c>
      <c r="FC134" s="210">
        <f t="shared" si="132"/>
        <v>0</v>
      </c>
      <c r="FD134" s="210">
        <f t="shared" si="132"/>
        <v>0</v>
      </c>
      <c r="FE134" s="363">
        <f t="shared" si="74"/>
        <v>334810.40488071949</v>
      </c>
      <c r="FF134" s="363"/>
      <c r="FG134" s="213">
        <f t="shared" si="75"/>
        <v>3733.8295033242075</v>
      </c>
      <c r="FH134" s="213">
        <f t="shared" si="75"/>
        <v>0</v>
      </c>
    </row>
    <row r="135" spans="1:164">
      <c r="A135" s="172"/>
      <c r="B135" s="172">
        <v>28</v>
      </c>
      <c r="C135" s="182">
        <v>2</v>
      </c>
      <c r="D135" s="182" t="s">
        <v>885</v>
      </c>
      <c r="E135" s="213">
        <f t="shared" si="63"/>
        <v>3302682.8461244493</v>
      </c>
      <c r="F135" s="213">
        <f t="shared" si="63"/>
        <v>1422084.1195663582</v>
      </c>
      <c r="G135" s="213">
        <f t="shared" si="63"/>
        <v>1880598.7265580911</v>
      </c>
      <c r="H135" s="213">
        <f t="shared" si="63"/>
        <v>1802955.4207039254</v>
      </c>
      <c r="I135" s="213">
        <f t="shared" si="63"/>
        <v>2505223.3835374485</v>
      </c>
      <c r="K135" s="213">
        <f t="shared" ref="K135:AB135" si="133">K77*$FK77</f>
        <v>487.62983416662541</v>
      </c>
      <c r="L135" s="213">
        <f t="shared" si="133"/>
        <v>915.31845948220382</v>
      </c>
      <c r="M135" s="213">
        <f t="shared" si="133"/>
        <v>1744.775187366962</v>
      </c>
      <c r="N135" s="213">
        <f t="shared" si="133"/>
        <v>2049.3413296371468</v>
      </c>
      <c r="O135" s="213">
        <f t="shared" si="133"/>
        <v>2465.6897262511757</v>
      </c>
      <c r="P135" s="213">
        <f t="shared" si="133"/>
        <v>13044.503072125142</v>
      </c>
      <c r="Q135" s="213">
        <f t="shared" si="133"/>
        <v>56908.507689718332</v>
      </c>
      <c r="R135" s="213">
        <f t="shared" si="133"/>
        <v>78817.829541111831</v>
      </c>
      <c r="S135" s="213">
        <f t="shared" si="133"/>
        <v>155986.46582248402</v>
      </c>
      <c r="T135" s="213">
        <f t="shared" si="133"/>
        <v>166437.29658729766</v>
      </c>
      <c r="U135" s="213">
        <f t="shared" si="133"/>
        <v>303156.71384584921</v>
      </c>
      <c r="V135" s="213">
        <f t="shared" si="133"/>
        <v>191842.64894411166</v>
      </c>
      <c r="W135" s="213">
        <f t="shared" si="133"/>
        <v>102303.4431820207</v>
      </c>
      <c r="X135" s="213">
        <f t="shared" si="133"/>
        <v>28899.762829562893</v>
      </c>
      <c r="Y135" s="213">
        <f t="shared" si="133"/>
        <v>60856.527310529178</v>
      </c>
      <c r="Z135" s="213">
        <f t="shared" si="133"/>
        <v>97880.753988416414</v>
      </c>
      <c r="AA135" s="213">
        <f t="shared" si="133"/>
        <v>539158.2133537943</v>
      </c>
      <c r="AB135" s="213">
        <f t="shared" si="133"/>
        <v>1802955.4207039254</v>
      </c>
      <c r="AC135" s="213"/>
      <c r="AD135" s="213">
        <f t="shared" ref="AD135:AQ135" si="134">AD77*$FK77</f>
        <v>56.70114350774714</v>
      </c>
      <c r="AE135" s="213">
        <f t="shared" si="134"/>
        <v>97.20196029899509</v>
      </c>
      <c r="AF135" s="213">
        <f t="shared" si="134"/>
        <v>469.80947477847627</v>
      </c>
      <c r="AG135" s="213">
        <f t="shared" si="134"/>
        <v>505.4501935547745</v>
      </c>
      <c r="AH135" s="213">
        <f t="shared" si="134"/>
        <v>422.82852730062865</v>
      </c>
      <c r="AI135" s="213">
        <f t="shared" si="134"/>
        <v>1632.9929330231175</v>
      </c>
      <c r="AJ135" s="213">
        <f t="shared" si="134"/>
        <v>13433.310913321122</v>
      </c>
      <c r="AK135" s="213">
        <f t="shared" si="134"/>
        <v>16018.883057274392</v>
      </c>
      <c r="AL135" s="213">
        <f t="shared" si="134"/>
        <v>57386.417327855052</v>
      </c>
      <c r="AM135" s="213">
        <f t="shared" si="134"/>
        <v>64107.932882530564</v>
      </c>
      <c r="AN135" s="213">
        <f t="shared" si="134"/>
        <v>112101.4007801594</v>
      </c>
      <c r="AO135" s="213">
        <f t="shared" si="134"/>
        <v>57754.164744319583</v>
      </c>
      <c r="AP135" s="213">
        <f t="shared" si="134"/>
        <v>27804.620743527546</v>
      </c>
      <c r="AQ135" s="213">
        <f t="shared" si="134"/>
        <v>16268.368088708479</v>
      </c>
      <c r="AR135" s="213">
        <f t="shared" si="66"/>
        <v>15749.957633780505</v>
      </c>
      <c r="AS135" s="213">
        <f t="shared" si="66"/>
        <v>34914.944139399042</v>
      </c>
      <c r="AT135" s="213">
        <f t="shared" si="66"/>
        <v>485112.30339488143</v>
      </c>
      <c r="AU135" s="213">
        <f t="shared" si="66"/>
        <v>903837.28793822089</v>
      </c>
      <c r="AW135" s="213">
        <f t="shared" ref="AW135:BN135" si="135">AW77*$FK77</f>
        <v>0</v>
      </c>
      <c r="AX135" s="213">
        <f t="shared" si="135"/>
        <v>0</v>
      </c>
      <c r="AY135" s="213">
        <f t="shared" si="135"/>
        <v>85.861731597445669</v>
      </c>
      <c r="AZ135" s="213">
        <f t="shared" si="135"/>
        <v>0</v>
      </c>
      <c r="BA135" s="213">
        <f t="shared" si="135"/>
        <v>0</v>
      </c>
      <c r="BB135" s="213">
        <f t="shared" si="135"/>
        <v>145.80294044849265</v>
      </c>
      <c r="BC135" s="213">
        <f t="shared" si="135"/>
        <v>688.51388545121529</v>
      </c>
      <c r="BD135" s="213">
        <f t="shared" si="135"/>
        <v>805.15623781000943</v>
      </c>
      <c r="BE135" s="213">
        <f t="shared" si="135"/>
        <v>0</v>
      </c>
      <c r="BF135" s="213">
        <f t="shared" si="135"/>
        <v>746.83506163061236</v>
      </c>
      <c r="BG135" s="213">
        <f t="shared" si="135"/>
        <v>2101.1823751299439</v>
      </c>
      <c r="BH135" s="213">
        <f t="shared" si="135"/>
        <v>1778.7958734716103</v>
      </c>
      <c r="BI135" s="213">
        <f t="shared" si="135"/>
        <v>0</v>
      </c>
      <c r="BJ135" s="213">
        <f t="shared" si="135"/>
        <v>0</v>
      </c>
      <c r="BK135" s="213">
        <f t="shared" si="135"/>
        <v>0</v>
      </c>
      <c r="BL135" s="213">
        <f t="shared" si="135"/>
        <v>0</v>
      </c>
      <c r="BM135" s="213">
        <f t="shared" si="135"/>
        <v>0</v>
      </c>
      <c r="BN135" s="213">
        <f t="shared" si="135"/>
        <v>6352.1481055393297</v>
      </c>
      <c r="BP135" s="213">
        <f t="shared" ref="BP135:CG135" si="136">BP77*$FK77</f>
        <v>63.181274194346813</v>
      </c>
      <c r="BQ135" s="213">
        <f t="shared" si="136"/>
        <v>25.920522746398692</v>
      </c>
      <c r="BR135" s="213">
        <f t="shared" si="136"/>
        <v>259.20522746398694</v>
      </c>
      <c r="BS135" s="213">
        <f t="shared" si="136"/>
        <v>111.78225434384436</v>
      </c>
      <c r="BT135" s="213">
        <f t="shared" si="136"/>
        <v>150.6630384634424</v>
      </c>
      <c r="BU135" s="213">
        <f t="shared" si="136"/>
        <v>1310.6064313647839</v>
      </c>
      <c r="BV135" s="213">
        <f t="shared" si="136"/>
        <v>5926.0795128954014</v>
      </c>
      <c r="BW135" s="213">
        <f t="shared" si="136"/>
        <v>7450.5302569179739</v>
      </c>
      <c r="BX135" s="213">
        <f t="shared" si="136"/>
        <v>20935.682215731893</v>
      </c>
      <c r="BY135" s="213">
        <f t="shared" si="136"/>
        <v>20384.87110737092</v>
      </c>
      <c r="BZ135" s="213">
        <f t="shared" si="136"/>
        <v>48592.879986139298</v>
      </c>
      <c r="CA135" s="213">
        <f t="shared" si="136"/>
        <v>58765.065131429132</v>
      </c>
      <c r="CB135" s="213">
        <f t="shared" si="136"/>
        <v>44698.321443492896</v>
      </c>
      <c r="CC135" s="213">
        <f t="shared" si="136"/>
        <v>12631.394740854414</v>
      </c>
      <c r="CD135" s="213">
        <f t="shared" si="136"/>
        <v>31498.29523488936</v>
      </c>
      <c r="CE135" s="213">
        <f t="shared" si="136"/>
        <v>54170.652474629969</v>
      </c>
      <c r="CF135" s="213">
        <f t="shared" si="136"/>
        <v>54045.909958912926</v>
      </c>
      <c r="CG135" s="213">
        <f t="shared" si="136"/>
        <v>361021.04081184097</v>
      </c>
      <c r="CI135" s="213">
        <f t="shared" ref="CI135:CZ135" si="137">CI77*$FK77</f>
        <v>9.72019602989951</v>
      </c>
      <c r="CJ135" s="213">
        <f t="shared" si="137"/>
        <v>56.70114350774714</v>
      </c>
      <c r="CK135" s="213">
        <f t="shared" si="137"/>
        <v>131.22264640364338</v>
      </c>
      <c r="CL135" s="213">
        <f t="shared" si="137"/>
        <v>64.801306865996736</v>
      </c>
      <c r="CM135" s="213">
        <f t="shared" si="137"/>
        <v>800.29613979505962</v>
      </c>
      <c r="CN135" s="213">
        <f t="shared" si="137"/>
        <v>2211.3445968021383</v>
      </c>
      <c r="CO135" s="213">
        <f t="shared" si="137"/>
        <v>7000.1611741992965</v>
      </c>
      <c r="CP135" s="213">
        <f t="shared" si="137"/>
        <v>10021.522106826395</v>
      </c>
      <c r="CQ135" s="213">
        <f t="shared" si="137"/>
        <v>18176.766575912083</v>
      </c>
      <c r="CR135" s="213">
        <f t="shared" si="137"/>
        <v>8639.6342379090147</v>
      </c>
      <c r="CS135" s="213">
        <f t="shared" si="137"/>
        <v>31862.802586010592</v>
      </c>
      <c r="CT135" s="213">
        <f t="shared" si="137"/>
        <v>10481.611385574972</v>
      </c>
      <c r="CU135" s="213">
        <f t="shared" si="137"/>
        <v>6885.1388545121526</v>
      </c>
      <c r="CV135" s="213">
        <f t="shared" si="137"/>
        <v>0</v>
      </c>
      <c r="CW135" s="213">
        <f t="shared" si="137"/>
        <v>7111.9434285431416</v>
      </c>
      <c r="CX135" s="213">
        <f t="shared" si="137"/>
        <v>0</v>
      </c>
      <c r="CY135" s="213">
        <f t="shared" si="137"/>
        <v>0</v>
      </c>
      <c r="CZ135" s="213">
        <f t="shared" si="137"/>
        <v>103453.66637889213</v>
      </c>
      <c r="DB135" s="213">
        <f t="shared" ref="DB135:DS135" si="138">DB77*$FK77</f>
        <v>358.02722043463194</v>
      </c>
      <c r="DC135" s="213">
        <f t="shared" si="138"/>
        <v>735.49483292906291</v>
      </c>
      <c r="DD135" s="213">
        <f t="shared" si="138"/>
        <v>798.67610712340968</v>
      </c>
      <c r="DE135" s="213">
        <f t="shared" si="138"/>
        <v>1367.3075748725309</v>
      </c>
      <c r="DF135" s="213">
        <f t="shared" si="138"/>
        <v>1091.902020692045</v>
      </c>
      <c r="DG135" s="213">
        <f t="shared" si="138"/>
        <v>7743.7561704866093</v>
      </c>
      <c r="DH135" s="213">
        <f t="shared" si="138"/>
        <v>29860.442203851293</v>
      </c>
      <c r="DI135" s="213">
        <f t="shared" si="138"/>
        <v>44521.737882283051</v>
      </c>
      <c r="DJ135" s="213">
        <f t="shared" si="138"/>
        <v>59487.599702984997</v>
      </c>
      <c r="DK135" s="213">
        <f t="shared" si="138"/>
        <v>72558.023297856533</v>
      </c>
      <c r="DL135" s="213">
        <f t="shared" si="138"/>
        <v>108498.44811840997</v>
      </c>
      <c r="DM135" s="213">
        <f t="shared" si="138"/>
        <v>63063.011809316369</v>
      </c>
      <c r="DN135" s="213">
        <f t="shared" si="138"/>
        <v>22915.362140488094</v>
      </c>
      <c r="DO135" s="213">
        <f t="shared" si="138"/>
        <v>0</v>
      </c>
      <c r="DP135" s="213">
        <f t="shared" si="138"/>
        <v>6496.3310133161722</v>
      </c>
      <c r="DQ135" s="213">
        <f t="shared" si="138"/>
        <v>8795.1573743874069</v>
      </c>
      <c r="DR135" s="213">
        <f t="shared" si="138"/>
        <v>0</v>
      </c>
      <c r="DS135" s="213">
        <f t="shared" si="138"/>
        <v>428291.27746943221</v>
      </c>
      <c r="DU135" s="213">
        <f t="shared" ref="DU135:EE135" si="139">DU77*$FK77</f>
        <v>358.02722043463194</v>
      </c>
      <c r="DV135" s="213">
        <f t="shared" si="139"/>
        <v>735.49483292906291</v>
      </c>
      <c r="DW135" s="213">
        <f t="shared" si="139"/>
        <v>798.67610712340968</v>
      </c>
      <c r="DX135" s="213">
        <f t="shared" si="139"/>
        <v>1367.3075748725309</v>
      </c>
      <c r="DY135" s="213">
        <f t="shared" si="139"/>
        <v>1091.902020692045</v>
      </c>
      <c r="DZ135" s="213">
        <f t="shared" si="139"/>
        <v>8477.6309707440214</v>
      </c>
      <c r="EA135" s="213">
        <f t="shared" si="139"/>
        <v>36366.493413197364</v>
      </c>
      <c r="EB135" s="213">
        <f t="shared" si="139"/>
        <v>54799.225151230137</v>
      </c>
      <c r="EC135" s="213">
        <f t="shared" si="139"/>
        <v>88998.114849759906</v>
      </c>
      <c r="ED135" s="213">
        <f t="shared" si="139"/>
        <v>112543.66969951983</v>
      </c>
      <c r="EE135" s="213">
        <f t="shared" si="139"/>
        <v>236382.20718578287</v>
      </c>
      <c r="EF135" s="213">
        <v>202042.37464481956</v>
      </c>
      <c r="EG135" s="213">
        <v>126696.27511905351</v>
      </c>
      <c r="EH135" s="213">
        <v>56960.348735211126</v>
      </c>
      <c r="EI135" s="213">
        <v>50386.256153655755</v>
      </c>
      <c r="EJ135" s="213">
        <v>98180.460032671646</v>
      </c>
      <c r="EK135" s="213">
        <v>54374.776591257854</v>
      </c>
      <c r="EL135" s="210">
        <f t="shared" si="83"/>
        <v>1130559.2403029553</v>
      </c>
      <c r="EN135" s="210">
        <f t="shared" si="72"/>
        <v>0</v>
      </c>
      <c r="EO135" s="210">
        <f t="shared" ref="EO135:FD135" si="140">EO77*$FK77</f>
        <v>0</v>
      </c>
      <c r="EP135" s="210">
        <f t="shared" si="140"/>
        <v>0</v>
      </c>
      <c r="EQ135" s="210">
        <f t="shared" si="140"/>
        <v>0</v>
      </c>
      <c r="ER135" s="210">
        <f t="shared" si="140"/>
        <v>0</v>
      </c>
      <c r="ES135" s="210">
        <f t="shared" si="140"/>
        <v>733.87480025741297</v>
      </c>
      <c r="ET135" s="210">
        <f t="shared" si="140"/>
        <v>6506.051209346072</v>
      </c>
      <c r="EU135" s="210">
        <f t="shared" si="140"/>
        <v>10277.487268947081</v>
      </c>
      <c r="EV135" s="210">
        <f t="shared" si="140"/>
        <v>29510.515146774913</v>
      </c>
      <c r="EW135" s="210">
        <f t="shared" si="140"/>
        <v>39985.646401663282</v>
      </c>
      <c r="EX135" s="210">
        <f t="shared" si="140"/>
        <v>127883.7590673729</v>
      </c>
      <c r="EY135" s="210">
        <f t="shared" si="140"/>
        <v>138979.36283550318</v>
      </c>
      <c r="EZ135" s="210">
        <f t="shared" si="140"/>
        <v>103780.91297856541</v>
      </c>
      <c r="FA135" s="210">
        <f t="shared" si="140"/>
        <v>56960.348735211126</v>
      </c>
      <c r="FB135" s="210">
        <f t="shared" si="140"/>
        <v>43889.925140339583</v>
      </c>
      <c r="FC135" s="210">
        <f t="shared" si="140"/>
        <v>89385.302658284243</v>
      </c>
      <c r="FD135" s="210">
        <f t="shared" si="140"/>
        <v>54374.776591257854</v>
      </c>
      <c r="FE135" s="363">
        <f t="shared" si="74"/>
        <v>702267.96283352305</v>
      </c>
      <c r="FF135" s="363"/>
      <c r="FG135" s="213">
        <f t="shared" si="75"/>
        <v>16864.540111875649</v>
      </c>
      <c r="FH135" s="213">
        <f t="shared" si="75"/>
        <v>13872.33976733825</v>
      </c>
    </row>
    <row r="136" spans="1:164">
      <c r="A136" s="172"/>
      <c r="B136" s="172">
        <v>31</v>
      </c>
      <c r="C136" s="182">
        <v>2</v>
      </c>
      <c r="D136" s="182" t="s">
        <v>886</v>
      </c>
      <c r="E136" s="213">
        <f t="shared" si="63"/>
        <v>7968574.8808177393</v>
      </c>
      <c r="F136" s="213">
        <f t="shared" si="63"/>
        <v>6326298.7447746787</v>
      </c>
      <c r="G136" s="213">
        <f t="shared" si="63"/>
        <v>1642276.1360430601</v>
      </c>
      <c r="H136" s="213">
        <f t="shared" si="63"/>
        <v>6572547.9597636424</v>
      </c>
      <c r="I136" s="213">
        <f t="shared" si="63"/>
        <v>6662778.7683186736</v>
      </c>
      <c r="K136" s="213">
        <f t="shared" ref="K136:AB136" si="141">K78*$FK78</f>
        <v>738.00334159676697</v>
      </c>
      <c r="L136" s="213">
        <f t="shared" si="141"/>
        <v>1122.3050816721566</v>
      </c>
      <c r="M136" s="213">
        <f t="shared" si="141"/>
        <v>1053.9047719631881</v>
      </c>
      <c r="N136" s="213">
        <f t="shared" si="141"/>
        <v>746.1033782728291</v>
      </c>
      <c r="O136" s="213">
        <f t="shared" si="141"/>
        <v>747.90338642306506</v>
      </c>
      <c r="P136" s="213">
        <f t="shared" si="141"/>
        <v>3059.1138513261108</v>
      </c>
      <c r="Q136" s="213">
        <f t="shared" si="141"/>
        <v>3591.0162597208541</v>
      </c>
      <c r="R136" s="213">
        <f t="shared" si="141"/>
        <v>2721.6123231568577</v>
      </c>
      <c r="S136" s="213">
        <f t="shared" si="141"/>
        <v>1876.5084966210477</v>
      </c>
      <c r="T136" s="213">
        <f t="shared" si="141"/>
        <v>4467.6202288857939</v>
      </c>
      <c r="U136" s="213">
        <f t="shared" si="141"/>
        <v>8716.5394675179123</v>
      </c>
      <c r="V136" s="213">
        <f t="shared" si="141"/>
        <v>8161.2369531701015</v>
      </c>
      <c r="W136" s="213">
        <f t="shared" si="141"/>
        <v>4260.619291608652</v>
      </c>
      <c r="X136" s="213">
        <f t="shared" si="141"/>
        <v>8963.140584100247</v>
      </c>
      <c r="Y136" s="213">
        <f t="shared" si="141"/>
        <v>16412.474313852003</v>
      </c>
      <c r="Z136" s="213">
        <f t="shared" si="141"/>
        <v>48876.521307433686</v>
      </c>
      <c r="AA136" s="213">
        <f t="shared" si="141"/>
        <v>6457033.3367263209</v>
      </c>
      <c r="AB136" s="213">
        <f t="shared" si="141"/>
        <v>6572547.9597636424</v>
      </c>
      <c r="AC136" s="213"/>
      <c r="AD136" s="213">
        <f t="shared" ref="AD136:AQ136" si="142">AD78*$FK78</f>
        <v>2.7000122253540253</v>
      </c>
      <c r="AE136" s="213">
        <f t="shared" si="142"/>
        <v>0</v>
      </c>
      <c r="AF136" s="213">
        <f t="shared" si="142"/>
        <v>18.90008557747818</v>
      </c>
      <c r="AG136" s="213">
        <f t="shared" si="142"/>
        <v>56.700256732434539</v>
      </c>
      <c r="AH136" s="213">
        <f t="shared" si="142"/>
        <v>38.700175230074365</v>
      </c>
      <c r="AI136" s="213">
        <f t="shared" si="142"/>
        <v>163.80074167147754</v>
      </c>
      <c r="AJ136" s="213">
        <f t="shared" si="142"/>
        <v>315.90143036642098</v>
      </c>
      <c r="AK136" s="213">
        <f t="shared" si="142"/>
        <v>1028.7046578598838</v>
      </c>
      <c r="AL136" s="213">
        <f t="shared" si="142"/>
        <v>1235.7055951370257</v>
      </c>
      <c r="AM136" s="213">
        <f t="shared" si="142"/>
        <v>1999.8090549122148</v>
      </c>
      <c r="AN136" s="213">
        <f t="shared" si="142"/>
        <v>2161.8097884334566</v>
      </c>
      <c r="AO136" s="213">
        <f t="shared" si="142"/>
        <v>3960.9179345943553</v>
      </c>
      <c r="AP136" s="213">
        <f t="shared" si="142"/>
        <v>0</v>
      </c>
      <c r="AQ136" s="213">
        <f t="shared" si="142"/>
        <v>6245.1282772438608</v>
      </c>
      <c r="AR136" s="213">
        <f t="shared" si="66"/>
        <v>12706.257532516043</v>
      </c>
      <c r="AS136" s="213">
        <f t="shared" si="66"/>
        <v>38776.675576459398</v>
      </c>
      <c r="AT136" s="213">
        <f t="shared" si="66"/>
        <v>5980660.2797622839</v>
      </c>
      <c r="AU136" s="213">
        <f t="shared" si="66"/>
        <v>6049371.9908812437</v>
      </c>
      <c r="AW136" s="213">
        <f t="shared" ref="AW136:BN136" si="143">AW78*$FK78</f>
        <v>4.5000203755900428</v>
      </c>
      <c r="AX136" s="213">
        <f t="shared" si="143"/>
        <v>16.200073352124154</v>
      </c>
      <c r="AY136" s="213">
        <f t="shared" si="143"/>
        <v>0</v>
      </c>
      <c r="AZ136" s="213">
        <f t="shared" si="143"/>
        <v>0</v>
      </c>
      <c r="BA136" s="213">
        <f t="shared" si="143"/>
        <v>0</v>
      </c>
      <c r="BB136" s="213">
        <f t="shared" si="143"/>
        <v>0</v>
      </c>
      <c r="BC136" s="213">
        <f t="shared" si="143"/>
        <v>0</v>
      </c>
      <c r="BD136" s="213">
        <f t="shared" si="143"/>
        <v>0</v>
      </c>
      <c r="BE136" s="213">
        <f t="shared" si="143"/>
        <v>0</v>
      </c>
      <c r="BF136" s="213">
        <f t="shared" si="143"/>
        <v>0</v>
      </c>
      <c r="BG136" s="213">
        <f t="shared" si="143"/>
        <v>0</v>
      </c>
      <c r="BH136" s="213">
        <f t="shared" si="143"/>
        <v>0</v>
      </c>
      <c r="BI136" s="213">
        <f t="shared" si="143"/>
        <v>0</v>
      </c>
      <c r="BJ136" s="213">
        <f t="shared" si="143"/>
        <v>0</v>
      </c>
      <c r="BK136" s="213">
        <f t="shared" si="143"/>
        <v>0</v>
      </c>
      <c r="BL136" s="213">
        <f t="shared" si="143"/>
        <v>0</v>
      </c>
      <c r="BM136" s="213">
        <f t="shared" si="143"/>
        <v>0</v>
      </c>
      <c r="BN136" s="213">
        <f t="shared" si="143"/>
        <v>20.700093727714197</v>
      </c>
      <c r="BP136" s="213">
        <f t="shared" ref="BP136:CG136" si="144">BP78*$FK78</f>
        <v>79.200358610384754</v>
      </c>
      <c r="BQ136" s="213">
        <f t="shared" si="144"/>
        <v>35.10015892960233</v>
      </c>
      <c r="BR136" s="213">
        <f t="shared" si="144"/>
        <v>144.90065609399937</v>
      </c>
      <c r="BS136" s="213">
        <f t="shared" si="144"/>
        <v>86.40039121132881</v>
      </c>
      <c r="BT136" s="213">
        <f t="shared" si="144"/>
        <v>129.60058681699323</v>
      </c>
      <c r="BU136" s="213">
        <f t="shared" si="144"/>
        <v>744.30337012259304</v>
      </c>
      <c r="BV136" s="213">
        <f t="shared" si="144"/>
        <v>1239.3056114374976</v>
      </c>
      <c r="BW136" s="213">
        <f t="shared" si="144"/>
        <v>384.30174007538966</v>
      </c>
      <c r="BX136" s="213">
        <f t="shared" si="144"/>
        <v>324.00146704248306</v>
      </c>
      <c r="BY136" s="213">
        <f t="shared" si="144"/>
        <v>1645.2074493157195</v>
      </c>
      <c r="BZ136" s="213">
        <f t="shared" si="144"/>
        <v>3879.9175678337347</v>
      </c>
      <c r="CA136" s="213">
        <f t="shared" si="144"/>
        <v>2588.4117200393925</v>
      </c>
      <c r="CB136" s="213">
        <f t="shared" si="144"/>
        <v>2040.3092382925254</v>
      </c>
      <c r="CC136" s="213">
        <f t="shared" si="144"/>
        <v>2718.0123068563857</v>
      </c>
      <c r="CD136" s="213">
        <f t="shared" si="144"/>
        <v>3706.2167813359592</v>
      </c>
      <c r="CE136" s="213">
        <f t="shared" si="144"/>
        <v>5592.6253227833049</v>
      </c>
      <c r="CF136" s="213">
        <f t="shared" si="144"/>
        <v>476373.05696403701</v>
      </c>
      <c r="CG136" s="213">
        <f t="shared" si="144"/>
        <v>501710.87169083429</v>
      </c>
      <c r="CI136" s="213">
        <f t="shared" ref="CI136:CZ136" si="145">CI78*$FK78</f>
        <v>30.60013855401229</v>
      </c>
      <c r="CJ136" s="213">
        <f t="shared" si="145"/>
        <v>73.800334159676694</v>
      </c>
      <c r="CK136" s="213">
        <f t="shared" si="145"/>
        <v>123.30055829116716</v>
      </c>
      <c r="CL136" s="213">
        <f t="shared" si="145"/>
        <v>0</v>
      </c>
      <c r="CM136" s="213">
        <f t="shared" si="145"/>
        <v>86.40039121132881</v>
      </c>
      <c r="CN136" s="213">
        <f t="shared" si="145"/>
        <v>121.50055014093115</v>
      </c>
      <c r="CO136" s="213">
        <f t="shared" si="145"/>
        <v>486.00220056372461</v>
      </c>
      <c r="CP136" s="213">
        <f t="shared" si="145"/>
        <v>639.00289333378601</v>
      </c>
      <c r="CQ136" s="213">
        <f t="shared" si="145"/>
        <v>316.80143444153902</v>
      </c>
      <c r="CR136" s="213">
        <f t="shared" si="145"/>
        <v>822.60372465785974</v>
      </c>
      <c r="CS136" s="213">
        <f t="shared" si="145"/>
        <v>1298.7058803952864</v>
      </c>
      <c r="CT136" s="213">
        <f t="shared" si="145"/>
        <v>0</v>
      </c>
      <c r="CU136" s="213">
        <f t="shared" si="145"/>
        <v>0</v>
      </c>
      <c r="CV136" s="213">
        <f t="shared" si="145"/>
        <v>0</v>
      </c>
      <c r="CW136" s="213">
        <f t="shared" si="145"/>
        <v>0</v>
      </c>
      <c r="CX136" s="213">
        <f t="shared" si="145"/>
        <v>0</v>
      </c>
      <c r="CY136" s="213">
        <f t="shared" si="145"/>
        <v>0</v>
      </c>
      <c r="CZ136" s="213">
        <f t="shared" si="145"/>
        <v>3998.7181057493117</v>
      </c>
      <c r="DB136" s="213">
        <f t="shared" ref="DB136:DS136" si="146">DB78*$FK78</f>
        <v>621.0028118314259</v>
      </c>
      <c r="DC136" s="213">
        <f t="shared" si="146"/>
        <v>997.20451523075337</v>
      </c>
      <c r="DD136" s="213">
        <f t="shared" si="146"/>
        <v>766.80347200054325</v>
      </c>
      <c r="DE136" s="213">
        <f t="shared" si="146"/>
        <v>603.00273032906568</v>
      </c>
      <c r="DF136" s="213">
        <f t="shared" si="146"/>
        <v>493.20223316466866</v>
      </c>
      <c r="DG136" s="213">
        <f t="shared" si="146"/>
        <v>2029.5091893911092</v>
      </c>
      <c r="DH136" s="213">
        <f t="shared" si="146"/>
        <v>1549.8070173532105</v>
      </c>
      <c r="DI136" s="213">
        <f t="shared" si="146"/>
        <v>669.60303188779835</v>
      </c>
      <c r="DJ136" s="213">
        <f t="shared" si="146"/>
        <v>0</v>
      </c>
      <c r="DK136" s="213">
        <f t="shared" si="146"/>
        <v>0</v>
      </c>
      <c r="DL136" s="213">
        <f t="shared" si="146"/>
        <v>1376.1062308554351</v>
      </c>
      <c r="DM136" s="213">
        <f t="shared" si="146"/>
        <v>1611.9072985363532</v>
      </c>
      <c r="DN136" s="213">
        <f t="shared" si="146"/>
        <v>2220.3100533161269</v>
      </c>
      <c r="DO136" s="213">
        <f t="shared" si="146"/>
        <v>0</v>
      </c>
      <c r="DP136" s="213">
        <f t="shared" si="146"/>
        <v>0</v>
      </c>
      <c r="DQ136" s="213">
        <f t="shared" si="146"/>
        <v>4507.2204081909867</v>
      </c>
      <c r="DR136" s="213">
        <f t="shared" si="146"/>
        <v>0</v>
      </c>
      <c r="DS136" s="213">
        <f t="shared" si="146"/>
        <v>17445.678992087476</v>
      </c>
      <c r="DU136" s="213">
        <f t="shared" ref="DU136:EE136" si="147">DU78*$FK78</f>
        <v>683.10309301456846</v>
      </c>
      <c r="DV136" s="213">
        <f t="shared" si="147"/>
        <v>1406.7063694094472</v>
      </c>
      <c r="DW136" s="213">
        <f t="shared" si="147"/>
        <v>1214.1054973341934</v>
      </c>
      <c r="DX136" s="213">
        <f t="shared" si="147"/>
        <v>1252.8056725642678</v>
      </c>
      <c r="DY136" s="213">
        <f t="shared" si="147"/>
        <v>1307.7059211464664</v>
      </c>
      <c r="DZ136" s="213">
        <f t="shared" si="147"/>
        <v>8666.1392393113038</v>
      </c>
      <c r="EA136" s="213">
        <f t="shared" si="147"/>
        <v>12955.558661323732</v>
      </c>
      <c r="EB136" s="213">
        <f t="shared" si="147"/>
        <v>8295.3375603626846</v>
      </c>
      <c r="EC136" s="213">
        <f t="shared" si="147"/>
        <v>2286.9103548748594</v>
      </c>
      <c r="ED136" s="213">
        <f t="shared" si="147"/>
        <v>2421.9109661425609</v>
      </c>
      <c r="EE136" s="213">
        <f t="shared" si="147"/>
        <v>10534.547699256289</v>
      </c>
      <c r="EF136" s="213">
        <v>7029.0318266716467</v>
      </c>
      <c r="EG136" s="213">
        <v>13473.961008591705</v>
      </c>
      <c r="EH136" s="213">
        <v>2873.7130118518012</v>
      </c>
      <c r="EI136" s="213">
        <v>11915.153950487314</v>
      </c>
      <c r="EJ136" s="213">
        <v>10726.248567256425</v>
      </c>
      <c r="EK136" s="213">
        <v>10633.54814751927</v>
      </c>
      <c r="EL136" s="210">
        <f t="shared" si="83"/>
        <v>107676.48754711852</v>
      </c>
      <c r="EN136" s="210">
        <f t="shared" si="72"/>
        <v>62.100281183142584</v>
      </c>
      <c r="EO136" s="210">
        <f t="shared" ref="EO136:FD136" si="148">EO78*$FK78</f>
        <v>409.50185417869386</v>
      </c>
      <c r="EP136" s="210">
        <f t="shared" si="148"/>
        <v>447.30202533365025</v>
      </c>
      <c r="EQ136" s="210">
        <f t="shared" si="148"/>
        <v>649.80294223520218</v>
      </c>
      <c r="ER136" s="210">
        <f t="shared" si="148"/>
        <v>814.50368798179773</v>
      </c>
      <c r="ES136" s="210">
        <f t="shared" si="148"/>
        <v>6636.6300499201943</v>
      </c>
      <c r="ET136" s="210">
        <f t="shared" si="148"/>
        <v>11405.751643970521</v>
      </c>
      <c r="EU136" s="210">
        <f t="shared" si="148"/>
        <v>7625.7345284748862</v>
      </c>
      <c r="EV136" s="210">
        <f t="shared" si="148"/>
        <v>2286.9103548748594</v>
      </c>
      <c r="EW136" s="210">
        <f t="shared" si="148"/>
        <v>2421.9109661425609</v>
      </c>
      <c r="EX136" s="210">
        <f t="shared" si="148"/>
        <v>9158.4414684008552</v>
      </c>
      <c r="EY136" s="210">
        <f t="shared" si="148"/>
        <v>5417.1245281352931</v>
      </c>
      <c r="EZ136" s="210">
        <f t="shared" si="148"/>
        <v>11253.650955275578</v>
      </c>
      <c r="FA136" s="210">
        <f t="shared" si="148"/>
        <v>2873.7130118518012</v>
      </c>
      <c r="FB136" s="210">
        <f t="shared" si="148"/>
        <v>11915.153950487314</v>
      </c>
      <c r="FC136" s="210">
        <f t="shared" si="148"/>
        <v>6219.0281590654386</v>
      </c>
      <c r="FD136" s="210">
        <f t="shared" si="148"/>
        <v>10633.54814751927</v>
      </c>
      <c r="FE136" s="363">
        <f t="shared" si="74"/>
        <v>90230.80855503105</v>
      </c>
      <c r="FF136" s="363"/>
      <c r="FG136" s="213">
        <f t="shared" si="75"/>
        <v>28.800130403776272</v>
      </c>
      <c r="FH136" s="213">
        <f t="shared" si="75"/>
        <v>637.20288518355005</v>
      </c>
    </row>
    <row r="137" spans="1:164">
      <c r="A137" s="172"/>
      <c r="B137" s="172">
        <v>36</v>
      </c>
      <c r="C137" s="182">
        <v>2</v>
      </c>
      <c r="D137" s="182" t="s">
        <v>887</v>
      </c>
      <c r="E137" s="213">
        <f t="shared" ref="E137:I146" si="149">E79*$FK79</f>
        <v>10633560.559096418</v>
      </c>
      <c r="F137" s="213">
        <f t="shared" si="149"/>
        <v>8159590.8122373773</v>
      </c>
      <c r="G137" s="213">
        <f t="shared" si="149"/>
        <v>2473969.7468590401</v>
      </c>
      <c r="H137" s="213">
        <f t="shared" si="149"/>
        <v>9268715.6999684609</v>
      </c>
      <c r="I137" s="213">
        <f t="shared" si="149"/>
        <v>10406094.916007193</v>
      </c>
      <c r="K137" s="213">
        <f t="shared" ref="K137:AB137" si="150">K79*$FK79</f>
        <v>13497.156833310279</v>
      </c>
      <c r="L137" s="213">
        <f t="shared" si="150"/>
        <v>28647.332874256466</v>
      </c>
      <c r="M137" s="213">
        <f t="shared" si="150"/>
        <v>33255.386418591785</v>
      </c>
      <c r="N137" s="213">
        <f t="shared" si="150"/>
        <v>30579.355323834556</v>
      </c>
      <c r="O137" s="213">
        <f t="shared" si="150"/>
        <v>39195.455440586527</v>
      </c>
      <c r="P137" s="213">
        <f t="shared" si="150"/>
        <v>159703.85571558998</v>
      </c>
      <c r="Q137" s="213">
        <f t="shared" si="150"/>
        <v>220193.55858956979</v>
      </c>
      <c r="R137" s="213">
        <f t="shared" si="150"/>
        <v>207266.40837958225</v>
      </c>
      <c r="S137" s="213">
        <f t="shared" si="150"/>
        <v>172424.0035202656</v>
      </c>
      <c r="T137" s="213">
        <f t="shared" si="150"/>
        <v>183497.13218702449</v>
      </c>
      <c r="U137" s="213">
        <f t="shared" si="150"/>
        <v>751097.72755235853</v>
      </c>
      <c r="V137" s="213">
        <f t="shared" si="150"/>
        <v>1192267.8538298521</v>
      </c>
      <c r="W137" s="213">
        <f t="shared" si="150"/>
        <v>786549.13948817272</v>
      </c>
      <c r="X137" s="213">
        <f t="shared" si="150"/>
        <v>728024.45944722649</v>
      </c>
      <c r="Y137" s="213">
        <f t="shared" si="150"/>
        <v>659677.66527597175</v>
      </c>
      <c r="Z137" s="213">
        <f t="shared" si="150"/>
        <v>1615326.7696599807</v>
      </c>
      <c r="AA137" s="213">
        <f t="shared" si="150"/>
        <v>2447512.4394322867</v>
      </c>
      <c r="AB137" s="213">
        <f t="shared" si="150"/>
        <v>9268715.6999684609</v>
      </c>
      <c r="AC137" s="213"/>
      <c r="AD137" s="213">
        <f t="shared" ref="AD137:AQ137" si="151">AD79*$FK79</f>
        <v>582.00676276110119</v>
      </c>
      <c r="AE137" s="213">
        <f t="shared" si="151"/>
        <v>1473.0171160603127</v>
      </c>
      <c r="AF137" s="213">
        <f t="shared" si="151"/>
        <v>1668.0193819338774</v>
      </c>
      <c r="AG137" s="213">
        <f t="shared" si="151"/>
        <v>2289.0265978696916</v>
      </c>
      <c r="AH137" s="213">
        <f t="shared" si="151"/>
        <v>2250.0261446949785</v>
      </c>
      <c r="AI137" s="213">
        <f t="shared" si="151"/>
        <v>34806.404441001519</v>
      </c>
      <c r="AJ137" s="213">
        <f t="shared" si="151"/>
        <v>29091.338033476277</v>
      </c>
      <c r="AK137" s="213">
        <f t="shared" si="151"/>
        <v>23175.269290358279</v>
      </c>
      <c r="AL137" s="213">
        <f t="shared" si="151"/>
        <v>38874.451710610047</v>
      </c>
      <c r="AM137" s="213">
        <f t="shared" si="151"/>
        <v>53490.621546548624</v>
      </c>
      <c r="AN137" s="213">
        <f t="shared" si="151"/>
        <v>215390.50277936092</v>
      </c>
      <c r="AO137" s="213">
        <f t="shared" si="151"/>
        <v>423247.91802628303</v>
      </c>
      <c r="AP137" s="213">
        <f t="shared" si="151"/>
        <v>282483.28237930557</v>
      </c>
      <c r="AQ137" s="213">
        <f t="shared" si="151"/>
        <v>305685.55198340019</v>
      </c>
      <c r="AR137" s="213">
        <f t="shared" si="66"/>
        <v>176639.05249799418</v>
      </c>
      <c r="AS137" s="213">
        <f t="shared" si="66"/>
        <v>407155.73103942454</v>
      </c>
      <c r="AT137" s="213">
        <f t="shared" si="66"/>
        <v>779853.06168156036</v>
      </c>
      <c r="AU137" s="213">
        <f t="shared" si="66"/>
        <v>2778155.2814126438</v>
      </c>
      <c r="AW137" s="213">
        <f t="shared" ref="AW137:BN137" si="152">AW79*$FK79</f>
        <v>60.000697191866095</v>
      </c>
      <c r="AX137" s="213">
        <f t="shared" si="152"/>
        <v>60.000697191866095</v>
      </c>
      <c r="AY137" s="213">
        <f t="shared" si="152"/>
        <v>0</v>
      </c>
      <c r="AZ137" s="213">
        <f t="shared" si="152"/>
        <v>207.00240531193805</v>
      </c>
      <c r="BA137" s="213">
        <f t="shared" si="152"/>
        <v>435.00505464102918</v>
      </c>
      <c r="BB137" s="213">
        <f t="shared" si="152"/>
        <v>771.0089589154793</v>
      </c>
      <c r="BC137" s="213">
        <f t="shared" si="152"/>
        <v>1269.0147456079681</v>
      </c>
      <c r="BD137" s="213">
        <f t="shared" si="152"/>
        <v>1572.0182664268918</v>
      </c>
      <c r="BE137" s="213">
        <f t="shared" si="152"/>
        <v>942.01094591229776</v>
      </c>
      <c r="BF137" s="213">
        <f t="shared" si="152"/>
        <v>1278.0148501867479</v>
      </c>
      <c r="BG137" s="213">
        <f t="shared" si="152"/>
        <v>0</v>
      </c>
      <c r="BH137" s="213">
        <f t="shared" si="152"/>
        <v>16077.186812560522</v>
      </c>
      <c r="BI137" s="213">
        <f t="shared" si="152"/>
        <v>0</v>
      </c>
      <c r="BJ137" s="213">
        <f t="shared" si="152"/>
        <v>0</v>
      </c>
      <c r="BK137" s="213">
        <f t="shared" si="152"/>
        <v>0</v>
      </c>
      <c r="BL137" s="213">
        <f t="shared" si="152"/>
        <v>0</v>
      </c>
      <c r="BM137" s="213">
        <f t="shared" si="152"/>
        <v>0</v>
      </c>
      <c r="BN137" s="213">
        <f t="shared" si="152"/>
        <v>22671.263433946606</v>
      </c>
      <c r="BP137" s="213">
        <f t="shared" ref="BP137:CG137" si="153">BP79*$FK79</f>
        <v>963.01118992945089</v>
      </c>
      <c r="BQ137" s="213">
        <f t="shared" si="153"/>
        <v>1341.0155822382073</v>
      </c>
      <c r="BR137" s="213">
        <f t="shared" si="153"/>
        <v>2058.0239136810073</v>
      </c>
      <c r="BS137" s="213">
        <f t="shared" si="153"/>
        <v>1575.018301286485</v>
      </c>
      <c r="BT137" s="213">
        <f t="shared" si="153"/>
        <v>1689.0196259510305</v>
      </c>
      <c r="BU137" s="213">
        <f t="shared" si="153"/>
        <v>7152.0831052704389</v>
      </c>
      <c r="BV137" s="213">
        <f t="shared" si="153"/>
        <v>19581.227528565501</v>
      </c>
      <c r="BW137" s="213">
        <f t="shared" si="153"/>
        <v>10572.122845206806</v>
      </c>
      <c r="BX137" s="213">
        <f t="shared" si="153"/>
        <v>21447.249211232538</v>
      </c>
      <c r="BY137" s="213">
        <f t="shared" si="153"/>
        <v>21447.249211232538</v>
      </c>
      <c r="BZ137" s="213">
        <f t="shared" si="153"/>
        <v>109039.26700677826</v>
      </c>
      <c r="CA137" s="213">
        <f t="shared" si="153"/>
        <v>255752.97178032924</v>
      </c>
      <c r="CB137" s="213">
        <f t="shared" si="153"/>
        <v>266307.09441637847</v>
      </c>
      <c r="CC137" s="213">
        <f t="shared" si="153"/>
        <v>265914.08984977176</v>
      </c>
      <c r="CD137" s="213">
        <f t="shared" si="153"/>
        <v>365671.24900096835</v>
      </c>
      <c r="CE137" s="213">
        <f t="shared" si="153"/>
        <v>831567.66259122977</v>
      </c>
      <c r="CF137" s="213">
        <f t="shared" si="153"/>
        <v>1455253.9096566606</v>
      </c>
      <c r="CG137" s="213">
        <f t="shared" si="153"/>
        <v>3637332.2648167107</v>
      </c>
      <c r="CI137" s="213">
        <f t="shared" ref="CI137:CZ137" si="154">CI79*$FK79</f>
        <v>3423.039774795961</v>
      </c>
      <c r="CJ137" s="213">
        <f t="shared" si="154"/>
        <v>5004.0581458016322</v>
      </c>
      <c r="CK137" s="213">
        <f t="shared" si="154"/>
        <v>4605.0535094757233</v>
      </c>
      <c r="CL137" s="213">
        <f t="shared" si="154"/>
        <v>4905.0569954350531</v>
      </c>
      <c r="CM137" s="213">
        <f t="shared" si="154"/>
        <v>4653.0540672292154</v>
      </c>
      <c r="CN137" s="213">
        <f t="shared" si="154"/>
        <v>19002.220800663992</v>
      </c>
      <c r="CO137" s="213">
        <f t="shared" si="154"/>
        <v>32916.382479457738</v>
      </c>
      <c r="CP137" s="213">
        <f t="shared" si="154"/>
        <v>35730.415177756258</v>
      </c>
      <c r="CQ137" s="213">
        <f t="shared" si="154"/>
        <v>19920.231467699545</v>
      </c>
      <c r="CR137" s="213">
        <f t="shared" si="154"/>
        <v>28185.3275058791</v>
      </c>
      <c r="CS137" s="213">
        <f t="shared" si="154"/>
        <v>62043.72093124914</v>
      </c>
      <c r="CT137" s="213">
        <f t="shared" si="154"/>
        <v>90490.051469912854</v>
      </c>
      <c r="CU137" s="213">
        <f t="shared" si="154"/>
        <v>35892.417060174303</v>
      </c>
      <c r="CV137" s="213">
        <f t="shared" si="154"/>
        <v>20058.233071240837</v>
      </c>
      <c r="CW137" s="213">
        <f t="shared" si="154"/>
        <v>12615.146584589847</v>
      </c>
      <c r="CX137" s="213">
        <f t="shared" si="154"/>
        <v>41925.487162816433</v>
      </c>
      <c r="CY137" s="213">
        <f t="shared" si="154"/>
        <v>0</v>
      </c>
      <c r="CZ137" s="213">
        <f t="shared" si="154"/>
        <v>421369.89620417764</v>
      </c>
      <c r="DB137" s="213">
        <f t="shared" ref="DB137:DS137" si="155">DB79*$FK79</f>
        <v>8469.0984086319004</v>
      </c>
      <c r="DC137" s="213">
        <f t="shared" si="155"/>
        <v>20769.241332964448</v>
      </c>
      <c r="DD137" s="213">
        <f t="shared" si="155"/>
        <v>24924.289613501176</v>
      </c>
      <c r="DE137" s="213">
        <f t="shared" si="155"/>
        <v>21603.251023931389</v>
      </c>
      <c r="DF137" s="213">
        <f t="shared" si="155"/>
        <v>30168.350548070273</v>
      </c>
      <c r="DG137" s="213">
        <f t="shared" si="155"/>
        <v>97972.13840973856</v>
      </c>
      <c r="DH137" s="213">
        <f t="shared" si="155"/>
        <v>137335.59580246231</v>
      </c>
      <c r="DI137" s="213">
        <f t="shared" si="155"/>
        <v>136216.582799834</v>
      </c>
      <c r="DJ137" s="213">
        <f t="shared" si="155"/>
        <v>91240.060184811184</v>
      </c>
      <c r="DK137" s="213">
        <f t="shared" si="155"/>
        <v>79095.919073177487</v>
      </c>
      <c r="DL137" s="213">
        <f t="shared" si="155"/>
        <v>364624.23683497024</v>
      </c>
      <c r="DM137" s="213">
        <f t="shared" si="155"/>
        <v>406699.72574076639</v>
      </c>
      <c r="DN137" s="213">
        <f t="shared" si="155"/>
        <v>201866.3456323143</v>
      </c>
      <c r="DO137" s="213">
        <f t="shared" si="155"/>
        <v>136366.58454281368</v>
      </c>
      <c r="DP137" s="213">
        <f t="shared" si="155"/>
        <v>104752.21719241943</v>
      </c>
      <c r="DQ137" s="213">
        <f t="shared" si="155"/>
        <v>334677.88886650989</v>
      </c>
      <c r="DR137" s="213">
        <f t="shared" si="155"/>
        <v>212405.46809406558</v>
      </c>
      <c r="DS137" s="213">
        <f t="shared" si="155"/>
        <v>2409186.9941009823</v>
      </c>
      <c r="DU137" s="213">
        <f t="shared" ref="DU137:EE137" si="156">DU79*$FK79</f>
        <v>8574.0996287176658</v>
      </c>
      <c r="DV137" s="213">
        <f t="shared" si="156"/>
        <v>21084.244993221746</v>
      </c>
      <c r="DW137" s="213">
        <f t="shared" si="156"/>
        <v>25404.295191036104</v>
      </c>
      <c r="DX137" s="213">
        <f t="shared" si="156"/>
        <v>22236.258379305575</v>
      </c>
      <c r="DY137" s="213">
        <f t="shared" si="156"/>
        <v>30714.356892516254</v>
      </c>
      <c r="DZ137" s="213">
        <f t="shared" si="156"/>
        <v>107206.24570756675</v>
      </c>
      <c r="EA137" s="213">
        <f t="shared" si="156"/>
        <v>170422.98026891687</v>
      </c>
      <c r="EB137" s="213">
        <f t="shared" si="156"/>
        <v>163636.9014165168</v>
      </c>
      <c r="EC137" s="213">
        <f t="shared" si="156"/>
        <v>127372.48003375295</v>
      </c>
      <c r="ED137" s="213">
        <f t="shared" si="156"/>
        <v>123214.43171835662</v>
      </c>
      <c r="EE137" s="213">
        <f t="shared" si="156"/>
        <v>625069.2631357034</v>
      </c>
      <c r="EF137" s="213">
        <v>747641.68739410711</v>
      </c>
      <c r="EG137" s="213">
        <v>345343.01279236411</v>
      </c>
      <c r="EH137" s="213">
        <v>240398.7933689307</v>
      </c>
      <c r="EI137" s="213">
        <v>159301.8510444045</v>
      </c>
      <c r="EJ137" s="213">
        <v>375106.3586343893</v>
      </c>
      <c r="EK137" s="213">
        <v>253838.9495399087</v>
      </c>
      <c r="EL137" s="210">
        <f t="shared" si="83"/>
        <v>3546566.2101397151</v>
      </c>
      <c r="EN137" s="210">
        <f t="shared" si="72"/>
        <v>105.00122008576567</v>
      </c>
      <c r="EO137" s="210">
        <f t="shared" ref="EO137:FD137" si="157">EO79*$FK79</f>
        <v>315.00366025729699</v>
      </c>
      <c r="EP137" s="210">
        <f t="shared" si="157"/>
        <v>480.00557753492876</v>
      </c>
      <c r="EQ137" s="210">
        <f t="shared" si="157"/>
        <v>633.00735537418734</v>
      </c>
      <c r="ER137" s="210">
        <f t="shared" si="157"/>
        <v>546.00634444598143</v>
      </c>
      <c r="ES137" s="210">
        <f t="shared" si="157"/>
        <v>9234.1072978281918</v>
      </c>
      <c r="ET137" s="210">
        <f t="shared" si="157"/>
        <v>33087.384466454561</v>
      </c>
      <c r="EU137" s="210">
        <f t="shared" si="157"/>
        <v>27420.318616682805</v>
      </c>
      <c r="EV137" s="210">
        <f t="shared" si="157"/>
        <v>36132.419848941761</v>
      </c>
      <c r="EW137" s="210">
        <f t="shared" si="157"/>
        <v>44118.512645179144</v>
      </c>
      <c r="EX137" s="210">
        <f t="shared" si="157"/>
        <v>260445.02630073318</v>
      </c>
      <c r="EY137" s="210">
        <f t="shared" si="157"/>
        <v>340941.96165334072</v>
      </c>
      <c r="EZ137" s="210">
        <f t="shared" si="157"/>
        <v>143476.66716004981</v>
      </c>
      <c r="FA137" s="210">
        <f t="shared" si="157"/>
        <v>104032.20882611703</v>
      </c>
      <c r="FB137" s="210">
        <f t="shared" si="157"/>
        <v>54549.633851985061</v>
      </c>
      <c r="FC137" s="210">
        <f t="shared" si="157"/>
        <v>40428.469767879375</v>
      </c>
      <c r="FD137" s="210">
        <f t="shared" si="157"/>
        <v>41433.481445843136</v>
      </c>
      <c r="FE137" s="363">
        <f t="shared" si="74"/>
        <v>1137379.216038733</v>
      </c>
      <c r="FF137" s="363"/>
      <c r="FG137" s="213">
        <f t="shared" si="75"/>
        <v>143590.66848471435</v>
      </c>
      <c r="FH137" s="213">
        <f t="shared" si="75"/>
        <v>1236.0143621524417</v>
      </c>
    </row>
    <row r="138" spans="1:164">
      <c r="A138" s="172"/>
      <c r="B138" s="172">
        <v>45</v>
      </c>
      <c r="C138" s="182">
        <v>2</v>
      </c>
      <c r="D138" s="182" t="s">
        <v>755</v>
      </c>
      <c r="E138" s="213">
        <f t="shared" si="149"/>
        <v>6264361.2190648578</v>
      </c>
      <c r="F138" s="213">
        <f t="shared" si="149"/>
        <v>3522299.0158672705</v>
      </c>
      <c r="G138" s="213">
        <f t="shared" si="149"/>
        <v>2742062.2031975873</v>
      </c>
      <c r="H138" s="213">
        <f t="shared" si="149"/>
        <v>4176819.6238914034</v>
      </c>
      <c r="I138" s="213">
        <f t="shared" si="149"/>
        <v>6151843.4933333341</v>
      </c>
      <c r="K138" s="213">
        <f t="shared" ref="K138:AB138" si="158">K80*$FK80</f>
        <v>15621.961990950229</v>
      </c>
      <c r="L138" s="213">
        <f t="shared" si="158"/>
        <v>26545.455565610864</v>
      </c>
      <c r="M138" s="213">
        <f t="shared" si="158"/>
        <v>24923.860271493217</v>
      </c>
      <c r="N138" s="213">
        <f t="shared" si="158"/>
        <v>19110.668838612371</v>
      </c>
      <c r="O138" s="213">
        <f t="shared" si="158"/>
        <v>18882.972307692311</v>
      </c>
      <c r="P138" s="213">
        <f t="shared" si="158"/>
        <v>79798.724223227764</v>
      </c>
      <c r="Q138" s="213">
        <f t="shared" si="158"/>
        <v>109494.31179487181</v>
      </c>
      <c r="R138" s="213">
        <f t="shared" si="158"/>
        <v>92999.183107089004</v>
      </c>
      <c r="S138" s="213">
        <f t="shared" si="158"/>
        <v>93009.082956259444</v>
      </c>
      <c r="T138" s="213">
        <f t="shared" si="158"/>
        <v>101772.42944193062</v>
      </c>
      <c r="U138" s="213">
        <f t="shared" si="158"/>
        <v>433292.63855203625</v>
      </c>
      <c r="V138" s="213">
        <f t="shared" si="158"/>
        <v>434112.34606334846</v>
      </c>
      <c r="W138" s="213">
        <f t="shared" si="158"/>
        <v>232408.85912518855</v>
      </c>
      <c r="X138" s="213">
        <f t="shared" si="158"/>
        <v>143694.33073906487</v>
      </c>
      <c r="Y138" s="213">
        <f t="shared" si="158"/>
        <v>117477.55016591253</v>
      </c>
      <c r="Z138" s="213">
        <f t="shared" si="158"/>
        <v>324174.52102564106</v>
      </c>
      <c r="AA138" s="213">
        <f t="shared" si="158"/>
        <v>1909500.7277224739</v>
      </c>
      <c r="AB138" s="213">
        <f t="shared" si="158"/>
        <v>4176819.6238914034</v>
      </c>
      <c r="AC138" s="213"/>
      <c r="AD138" s="213">
        <f t="shared" ref="AD138:AQ138" si="159">AD80*$FK80</f>
        <v>978.10509803921582</v>
      </c>
      <c r="AE138" s="213">
        <f t="shared" si="159"/>
        <v>1865.1315837104075</v>
      </c>
      <c r="AF138" s="213">
        <f t="shared" si="159"/>
        <v>2164.1070286576173</v>
      </c>
      <c r="AG138" s="213">
        <f t="shared" si="159"/>
        <v>2760.0779487179489</v>
      </c>
      <c r="AH138" s="213">
        <f t="shared" si="159"/>
        <v>2934.3152941176472</v>
      </c>
      <c r="AI138" s="213">
        <f t="shared" si="159"/>
        <v>15257.647541478131</v>
      </c>
      <c r="AJ138" s="213">
        <f t="shared" si="159"/>
        <v>27436.441990950229</v>
      </c>
      <c r="AK138" s="213">
        <f t="shared" si="159"/>
        <v>30354.917526395177</v>
      </c>
      <c r="AL138" s="213">
        <f t="shared" si="159"/>
        <v>38858.887963800909</v>
      </c>
      <c r="AM138" s="213">
        <f t="shared" si="159"/>
        <v>50279.3539668175</v>
      </c>
      <c r="AN138" s="213">
        <f t="shared" si="159"/>
        <v>228290.52187028661</v>
      </c>
      <c r="AO138" s="213">
        <f t="shared" si="159"/>
        <v>283072.32723981905</v>
      </c>
      <c r="AP138" s="213">
        <f t="shared" si="159"/>
        <v>159631.10793363501</v>
      </c>
      <c r="AQ138" s="213">
        <f t="shared" si="159"/>
        <v>87833.441809954762</v>
      </c>
      <c r="AR138" s="213">
        <f t="shared" si="66"/>
        <v>81044.12524886879</v>
      </c>
      <c r="AS138" s="213">
        <f t="shared" si="66"/>
        <v>137150.53043740575</v>
      </c>
      <c r="AT138" s="213">
        <f t="shared" si="66"/>
        <v>1585957.8170739068</v>
      </c>
      <c r="AU138" s="213">
        <f t="shared" si="66"/>
        <v>2735868.8575565615</v>
      </c>
      <c r="AW138" s="213">
        <f t="shared" ref="AW138:BN138" si="160">AW80*$FK80</f>
        <v>55.439155354449483</v>
      </c>
      <c r="AX138" s="213">
        <f t="shared" si="160"/>
        <v>73.258883861236811</v>
      </c>
      <c r="AY138" s="213">
        <f t="shared" si="160"/>
        <v>372.23432880844649</v>
      </c>
      <c r="AZ138" s="213">
        <f t="shared" si="160"/>
        <v>73.258883861236811</v>
      </c>
      <c r="BA138" s="213">
        <f t="shared" si="160"/>
        <v>277.19577677224737</v>
      </c>
      <c r="BB138" s="213">
        <f t="shared" si="160"/>
        <v>336.59487179487184</v>
      </c>
      <c r="BC138" s="213">
        <f t="shared" si="160"/>
        <v>679.12965309200615</v>
      </c>
      <c r="BD138" s="213">
        <f t="shared" si="160"/>
        <v>1043.4441025641026</v>
      </c>
      <c r="BE138" s="213">
        <f t="shared" si="160"/>
        <v>611.81067873303175</v>
      </c>
      <c r="BF138" s="213">
        <f t="shared" si="160"/>
        <v>0</v>
      </c>
      <c r="BG138" s="213">
        <f t="shared" si="160"/>
        <v>2605.6403016591257</v>
      </c>
      <c r="BH138" s="213">
        <f t="shared" si="160"/>
        <v>4169.8164705882355</v>
      </c>
      <c r="BI138" s="213">
        <f t="shared" si="160"/>
        <v>0</v>
      </c>
      <c r="BJ138" s="213">
        <f t="shared" si="160"/>
        <v>0</v>
      </c>
      <c r="BK138" s="213">
        <f t="shared" si="160"/>
        <v>0</v>
      </c>
      <c r="BL138" s="213">
        <f t="shared" si="160"/>
        <v>0</v>
      </c>
      <c r="BM138" s="213">
        <f t="shared" si="160"/>
        <v>0</v>
      </c>
      <c r="BN138" s="213">
        <f t="shared" si="160"/>
        <v>10297.823107088991</v>
      </c>
      <c r="BP138" s="213">
        <f t="shared" ref="BP138:CG138" si="161">BP80*$FK80</f>
        <v>314.81520361990954</v>
      </c>
      <c r="BQ138" s="213">
        <f t="shared" si="161"/>
        <v>593.99095022624442</v>
      </c>
      <c r="BR138" s="213">
        <f t="shared" si="161"/>
        <v>1199.8617194570138</v>
      </c>
      <c r="BS138" s="213">
        <f t="shared" si="161"/>
        <v>538.55179487179498</v>
      </c>
      <c r="BT138" s="213">
        <f t="shared" si="161"/>
        <v>376.19426847662146</v>
      </c>
      <c r="BU138" s="213">
        <f t="shared" si="161"/>
        <v>5975.5489592760186</v>
      </c>
      <c r="BV138" s="213">
        <f t="shared" si="161"/>
        <v>13925.127843137258</v>
      </c>
      <c r="BW138" s="213">
        <f t="shared" si="161"/>
        <v>13665.751794871796</v>
      </c>
      <c r="BX138" s="213">
        <f t="shared" si="161"/>
        <v>10226.544193061842</v>
      </c>
      <c r="BY138" s="213">
        <f t="shared" si="161"/>
        <v>14942.832337858223</v>
      </c>
      <c r="BZ138" s="213">
        <f t="shared" si="161"/>
        <v>78668.161447963808</v>
      </c>
      <c r="CA138" s="213">
        <f t="shared" si="161"/>
        <v>84045.759517345417</v>
      </c>
      <c r="CB138" s="213">
        <f t="shared" si="161"/>
        <v>62871.962111613888</v>
      </c>
      <c r="CC138" s="213">
        <f t="shared" si="161"/>
        <v>27927.474509803924</v>
      </c>
      <c r="CD138" s="213">
        <f t="shared" si="161"/>
        <v>36433.424917043747</v>
      </c>
      <c r="CE138" s="213">
        <f t="shared" si="161"/>
        <v>187023.99058823532</v>
      </c>
      <c r="CF138" s="213">
        <f t="shared" si="161"/>
        <v>323542.91064856714</v>
      </c>
      <c r="CG138" s="213">
        <f t="shared" si="161"/>
        <v>862272.90280543</v>
      </c>
      <c r="CI138" s="213">
        <f t="shared" ref="CI138:CZ138" si="162">CI80*$FK80</f>
        <v>613.79064856711921</v>
      </c>
      <c r="CJ138" s="213">
        <f t="shared" si="162"/>
        <v>1875.0314328808449</v>
      </c>
      <c r="CK138" s="213">
        <f t="shared" si="162"/>
        <v>1853.2517647058826</v>
      </c>
      <c r="CL138" s="213">
        <f t="shared" si="162"/>
        <v>1120.6629260935144</v>
      </c>
      <c r="CM138" s="213">
        <f t="shared" si="162"/>
        <v>1300.8401809954753</v>
      </c>
      <c r="CN138" s="213">
        <f t="shared" si="162"/>
        <v>8296.0736048265462</v>
      </c>
      <c r="CO138" s="213">
        <f t="shared" si="162"/>
        <v>10179.024917043742</v>
      </c>
      <c r="CP138" s="213">
        <f t="shared" si="162"/>
        <v>9721.6518853695343</v>
      </c>
      <c r="CQ138" s="213">
        <f t="shared" si="162"/>
        <v>10830.434992458524</v>
      </c>
      <c r="CR138" s="213">
        <f t="shared" si="162"/>
        <v>7224.9099245852194</v>
      </c>
      <c r="CS138" s="213">
        <f t="shared" si="162"/>
        <v>31022.167360482657</v>
      </c>
      <c r="CT138" s="213">
        <f t="shared" si="162"/>
        <v>11865.959215686276</v>
      </c>
      <c r="CU138" s="213">
        <f t="shared" si="162"/>
        <v>4157.936651583711</v>
      </c>
      <c r="CV138" s="213">
        <f t="shared" si="162"/>
        <v>14633.957043740575</v>
      </c>
      <c r="CW138" s="213">
        <f t="shared" si="162"/>
        <v>0</v>
      </c>
      <c r="CX138" s="213">
        <f t="shared" si="162"/>
        <v>0</v>
      </c>
      <c r="CY138" s="213">
        <f t="shared" si="162"/>
        <v>0</v>
      </c>
      <c r="CZ138" s="213">
        <f t="shared" si="162"/>
        <v>114695.69254901962</v>
      </c>
      <c r="DB138" s="213">
        <f t="shared" ref="DB138:DS138" si="163">DB80*$FK80</f>
        <v>13659.811885369534</v>
      </c>
      <c r="DC138" s="213">
        <f t="shared" si="163"/>
        <v>22138.042714932129</v>
      </c>
      <c r="DD138" s="213">
        <f t="shared" si="163"/>
        <v>19334.405429864255</v>
      </c>
      <c r="DE138" s="213">
        <f t="shared" si="163"/>
        <v>14618.117285067876</v>
      </c>
      <c r="DF138" s="213">
        <f t="shared" si="163"/>
        <v>13994.426787330318</v>
      </c>
      <c r="DG138" s="213">
        <f t="shared" si="163"/>
        <v>49932.859245852196</v>
      </c>
      <c r="DH138" s="213">
        <f t="shared" si="163"/>
        <v>57274.587390648572</v>
      </c>
      <c r="DI138" s="213">
        <f t="shared" si="163"/>
        <v>38213.417797888389</v>
      </c>
      <c r="DJ138" s="213">
        <f t="shared" si="163"/>
        <v>32481.405128205133</v>
      </c>
      <c r="DK138" s="213">
        <f t="shared" si="163"/>
        <v>29325.333212669688</v>
      </c>
      <c r="DL138" s="213">
        <f t="shared" si="163"/>
        <v>92706.147571644047</v>
      </c>
      <c r="DM138" s="213">
        <f t="shared" si="163"/>
        <v>50958.483619909508</v>
      </c>
      <c r="DN138" s="213">
        <f t="shared" si="163"/>
        <v>5747.8524283559582</v>
      </c>
      <c r="DO138" s="213">
        <f t="shared" si="163"/>
        <v>13299.457375565613</v>
      </c>
      <c r="DP138" s="213">
        <f t="shared" si="163"/>
        <v>0</v>
      </c>
      <c r="DQ138" s="213">
        <f t="shared" si="163"/>
        <v>0</v>
      </c>
      <c r="DR138" s="213">
        <f t="shared" si="163"/>
        <v>0</v>
      </c>
      <c r="DS138" s="213">
        <f t="shared" si="163"/>
        <v>453684.34787330322</v>
      </c>
      <c r="DU138" s="213">
        <f t="shared" ref="DU138:EE138" si="164">DU80*$FK80</f>
        <v>13826.129351432883</v>
      </c>
      <c r="DV138" s="213">
        <f t="shared" si="164"/>
        <v>23230.98606334842</v>
      </c>
      <c r="DW138" s="213">
        <f t="shared" si="164"/>
        <v>21383.674208144799</v>
      </c>
      <c r="DX138" s="213">
        <f t="shared" si="164"/>
        <v>15990.2363800905</v>
      </c>
      <c r="DY138" s="213">
        <f t="shared" si="164"/>
        <v>16556.507752639518</v>
      </c>
      <c r="DZ138" s="213">
        <f t="shared" si="164"/>
        <v>70079.052307692313</v>
      </c>
      <c r="EA138" s="213">
        <f t="shared" si="164"/>
        <v>130289.93496229262</v>
      </c>
      <c r="EB138" s="213">
        <f t="shared" si="164"/>
        <v>145300.08627450981</v>
      </c>
      <c r="EC138" s="213">
        <f t="shared" si="164"/>
        <v>139659.15221719458</v>
      </c>
      <c r="ED138" s="213">
        <f t="shared" si="164"/>
        <v>136811.95559577679</v>
      </c>
      <c r="EE138" s="213">
        <f t="shared" si="164"/>
        <v>567304.9168024133</v>
      </c>
      <c r="EF138" s="213">
        <v>452850.78057315241</v>
      </c>
      <c r="EG138" s="213">
        <v>162349.60651583713</v>
      </c>
      <c r="EH138" s="213">
        <v>83695.304856711926</v>
      </c>
      <c r="EI138" s="213">
        <v>9315.7580693815999</v>
      </c>
      <c r="EJ138" s="213">
        <v>102780.23408748116</v>
      </c>
      <c r="EK138" s="213">
        <v>337283.90129713429</v>
      </c>
      <c r="EL138" s="210">
        <f t="shared" si="83"/>
        <v>2428708.2173152342</v>
      </c>
      <c r="EN138" s="210">
        <f t="shared" si="72"/>
        <v>166.31746606334843</v>
      </c>
      <c r="EO138" s="210">
        <f t="shared" ref="EO138:FD138" si="165">EO80*$FK80</f>
        <v>1092.9433484162898</v>
      </c>
      <c r="EP138" s="210">
        <f t="shared" si="165"/>
        <v>2049.2687782805433</v>
      </c>
      <c r="EQ138" s="210">
        <f t="shared" si="165"/>
        <v>1372.1190950226246</v>
      </c>
      <c r="ER138" s="210">
        <f t="shared" si="165"/>
        <v>2562.080965309201</v>
      </c>
      <c r="ES138" s="210">
        <f t="shared" si="165"/>
        <v>20146.193061840124</v>
      </c>
      <c r="ET138" s="210">
        <f t="shared" si="165"/>
        <v>73015.347571644044</v>
      </c>
      <c r="EU138" s="210">
        <f t="shared" si="165"/>
        <v>107086.66847662143</v>
      </c>
      <c r="EV138" s="210">
        <f t="shared" si="165"/>
        <v>107177.74708898946</v>
      </c>
      <c r="EW138" s="210">
        <f t="shared" si="165"/>
        <v>107486.6223831071</v>
      </c>
      <c r="EX138" s="210">
        <f t="shared" si="165"/>
        <v>474598.76923076931</v>
      </c>
      <c r="EY138" s="210">
        <f t="shared" si="165"/>
        <v>401892.29695324291</v>
      </c>
      <c r="EZ138" s="210">
        <f t="shared" si="165"/>
        <v>156601.75408748115</v>
      </c>
      <c r="FA138" s="210">
        <f t="shared" si="165"/>
        <v>70395.847481146309</v>
      </c>
      <c r="FB138" s="210">
        <f t="shared" si="165"/>
        <v>9315.7580693815999</v>
      </c>
      <c r="FC138" s="210">
        <f t="shared" si="165"/>
        <v>102780.23408748116</v>
      </c>
      <c r="FD138" s="210">
        <f t="shared" si="165"/>
        <v>337283.90129713429</v>
      </c>
      <c r="FE138" s="363">
        <f t="shared" si="74"/>
        <v>1975023.8694419309</v>
      </c>
      <c r="FF138" s="363"/>
      <c r="FG138" s="213">
        <f t="shared" si="75"/>
        <v>14647.816832579187</v>
      </c>
      <c r="FH138" s="213">
        <f t="shared" si="75"/>
        <v>5336.018702865762</v>
      </c>
    </row>
    <row r="139" spans="1:164">
      <c r="A139" s="172"/>
      <c r="B139" s="172">
        <v>6</v>
      </c>
      <c r="C139" s="182">
        <v>3</v>
      </c>
      <c r="D139" s="182" t="s">
        <v>250</v>
      </c>
      <c r="E139" s="213">
        <f t="shared" si="149"/>
        <v>5254920.2089362517</v>
      </c>
      <c r="F139" s="213">
        <f t="shared" si="149"/>
        <v>3074985.1768905804</v>
      </c>
      <c r="G139" s="213">
        <f t="shared" si="149"/>
        <v>2179935.0320456708</v>
      </c>
      <c r="H139" s="213">
        <f t="shared" si="149"/>
        <v>3836373.0946755474</v>
      </c>
      <c r="I139" s="213">
        <f t="shared" si="149"/>
        <v>4251370.153872503</v>
      </c>
      <c r="K139" s="213">
        <f t="shared" ref="K139:AB139" si="166">K81*$FK81</f>
        <v>63603.017027592774</v>
      </c>
      <c r="L139" s="213">
        <f t="shared" si="166"/>
        <v>86433.930839200766</v>
      </c>
      <c r="M139" s="213">
        <f t="shared" si="166"/>
        <v>68489.081461465277</v>
      </c>
      <c r="N139" s="213">
        <f t="shared" si="166"/>
        <v>63328.519025689828</v>
      </c>
      <c r="O139" s="213">
        <f t="shared" si="166"/>
        <v>49190.041941008567</v>
      </c>
      <c r="P139" s="213">
        <f t="shared" si="166"/>
        <v>218727.32786298764</v>
      </c>
      <c r="Q139" s="213">
        <f t="shared" si="166"/>
        <v>266171.56251189345</v>
      </c>
      <c r="R139" s="213">
        <f t="shared" si="166"/>
        <v>294188.65857278783</v>
      </c>
      <c r="S139" s="213">
        <f t="shared" si="166"/>
        <v>205437.96459752618</v>
      </c>
      <c r="T139" s="213">
        <f t="shared" si="166"/>
        <v>156024.66428163656</v>
      </c>
      <c r="U139" s="213">
        <f t="shared" si="166"/>
        <v>532496.84390485252</v>
      </c>
      <c r="V139" s="213">
        <f t="shared" si="166"/>
        <v>446619.22901617509</v>
      </c>
      <c r="W139" s="213">
        <f t="shared" si="166"/>
        <v>318033.38500475738</v>
      </c>
      <c r="X139" s="213">
        <f t="shared" si="166"/>
        <v>162510.13707326358</v>
      </c>
      <c r="Y139" s="213">
        <f t="shared" si="166"/>
        <v>83579.151619410099</v>
      </c>
      <c r="Z139" s="213">
        <f t="shared" si="166"/>
        <v>141018.77351094197</v>
      </c>
      <c r="AA139" s="213">
        <f t="shared" si="166"/>
        <v>680520.80642435781</v>
      </c>
      <c r="AB139" s="213">
        <f t="shared" si="166"/>
        <v>3836373.0946755474</v>
      </c>
      <c r="AC139" s="213"/>
      <c r="AD139" s="213">
        <f t="shared" ref="AD139:AQ139" si="167">AD81*$FK81</f>
        <v>2093.5047611798291</v>
      </c>
      <c r="AE139" s="213">
        <f t="shared" si="167"/>
        <v>3938.1313339676503</v>
      </c>
      <c r="AF139" s="213">
        <f t="shared" si="167"/>
        <v>4842.1447535680309</v>
      </c>
      <c r="AG139" s="213">
        <f t="shared" si="167"/>
        <v>7162.5678629876311</v>
      </c>
      <c r="AH139" s="213">
        <f t="shared" si="167"/>
        <v>5757.13809324453</v>
      </c>
      <c r="AI139" s="213">
        <f t="shared" si="167"/>
        <v>39410.593126546148</v>
      </c>
      <c r="AJ139" s="213">
        <f t="shared" si="167"/>
        <v>64949.887223596583</v>
      </c>
      <c r="AK139" s="213">
        <f t="shared" si="167"/>
        <v>129632.59639200762</v>
      </c>
      <c r="AL139" s="213">
        <f t="shared" si="167"/>
        <v>69261.335840152242</v>
      </c>
      <c r="AM139" s="213">
        <f t="shared" si="167"/>
        <v>63716.476201712663</v>
      </c>
      <c r="AN139" s="213">
        <f t="shared" si="167"/>
        <v>180374.46703710753</v>
      </c>
      <c r="AO139" s="213">
        <f t="shared" si="167"/>
        <v>166356.76907326357</v>
      </c>
      <c r="AP139" s="213">
        <f t="shared" si="167"/>
        <v>99580.555143672696</v>
      </c>
      <c r="AQ139" s="213">
        <f t="shared" si="167"/>
        <v>63324.859052331121</v>
      </c>
      <c r="AR139" s="213">
        <f t="shared" si="66"/>
        <v>32698.201986679356</v>
      </c>
      <c r="AS139" s="213">
        <f t="shared" si="66"/>
        <v>88428.616319695531</v>
      </c>
      <c r="AT139" s="213">
        <f t="shared" si="66"/>
        <v>584076.8484490962</v>
      </c>
      <c r="AU139" s="213">
        <f t="shared" si="66"/>
        <v>1605604.692650809</v>
      </c>
      <c r="AW139" s="213">
        <f t="shared" ref="AW139:BN139" si="168">AW81*$FK81</f>
        <v>472.13656327307331</v>
      </c>
      <c r="AX139" s="213">
        <f t="shared" si="168"/>
        <v>625.85544433872508</v>
      </c>
      <c r="AY139" s="213">
        <f t="shared" si="168"/>
        <v>757.61448525214087</v>
      </c>
      <c r="AZ139" s="213">
        <f t="shared" si="168"/>
        <v>241.55824167459565</v>
      </c>
      <c r="BA139" s="213">
        <f t="shared" si="168"/>
        <v>710.0348315889629</v>
      </c>
      <c r="BB139" s="213">
        <f t="shared" si="168"/>
        <v>5391.1407573739298</v>
      </c>
      <c r="BC139" s="213">
        <f t="shared" si="168"/>
        <v>2419.2423901046623</v>
      </c>
      <c r="BD139" s="213">
        <f t="shared" si="168"/>
        <v>0</v>
      </c>
      <c r="BE139" s="213">
        <f t="shared" si="168"/>
        <v>4055.2504814462422</v>
      </c>
      <c r="BF139" s="213">
        <f t="shared" si="168"/>
        <v>3176.8568753568034</v>
      </c>
      <c r="BG139" s="213">
        <f t="shared" si="168"/>
        <v>9757.4889743101812</v>
      </c>
      <c r="BH139" s="213">
        <f t="shared" si="168"/>
        <v>0</v>
      </c>
      <c r="BI139" s="213">
        <f t="shared" si="168"/>
        <v>0</v>
      </c>
      <c r="BJ139" s="213">
        <f t="shared" si="168"/>
        <v>0</v>
      </c>
      <c r="BK139" s="213">
        <f t="shared" si="168"/>
        <v>0</v>
      </c>
      <c r="BL139" s="213">
        <f t="shared" si="168"/>
        <v>0</v>
      </c>
      <c r="BM139" s="213">
        <f t="shared" si="168"/>
        <v>0</v>
      </c>
      <c r="BN139" s="213">
        <f t="shared" si="168"/>
        <v>27607.179044719316</v>
      </c>
      <c r="BP139" s="213">
        <f t="shared" ref="BP139:CG139" si="169">BP81*$FK81</f>
        <v>2250.8836156041866</v>
      </c>
      <c r="BQ139" s="213">
        <f t="shared" si="169"/>
        <v>3689.2531455756425</v>
      </c>
      <c r="BR139" s="213">
        <f t="shared" si="169"/>
        <v>4326.0885099904854</v>
      </c>
      <c r="BS139" s="213">
        <f t="shared" si="169"/>
        <v>6324.4339638439587</v>
      </c>
      <c r="BT139" s="213">
        <f t="shared" si="169"/>
        <v>4446.8676308277836</v>
      </c>
      <c r="BU139" s="213">
        <f t="shared" si="169"/>
        <v>22863.853571836349</v>
      </c>
      <c r="BV139" s="213">
        <f t="shared" si="169"/>
        <v>57977.637975261663</v>
      </c>
      <c r="BW139" s="213">
        <f t="shared" si="169"/>
        <v>80222.956049476692</v>
      </c>
      <c r="BX139" s="213">
        <f t="shared" si="169"/>
        <v>71486.599642245492</v>
      </c>
      <c r="BY139" s="213">
        <f t="shared" si="169"/>
        <v>61615.651493815421</v>
      </c>
      <c r="BZ139" s="213">
        <f t="shared" si="169"/>
        <v>236972.29505613702</v>
      </c>
      <c r="CA139" s="213">
        <f t="shared" si="169"/>
        <v>205335.4853434824</v>
      </c>
      <c r="CB139" s="213">
        <f t="shared" si="169"/>
        <v>156108.84366888678</v>
      </c>
      <c r="CC139" s="213">
        <f t="shared" si="169"/>
        <v>85460.377925784967</v>
      </c>
      <c r="CD139" s="213">
        <f t="shared" si="169"/>
        <v>50880.949632730735</v>
      </c>
      <c r="CE139" s="213">
        <f t="shared" si="169"/>
        <v>52590.157191246435</v>
      </c>
      <c r="CF139" s="213">
        <f t="shared" si="169"/>
        <v>96443.95797526167</v>
      </c>
      <c r="CG139" s="213">
        <f t="shared" si="169"/>
        <v>1198996.2923920078</v>
      </c>
      <c r="CI139" s="213">
        <f t="shared" ref="CI139:CZ139" si="170">CI81*$FK81</f>
        <v>7634.7044262607051</v>
      </c>
      <c r="CJ139" s="213">
        <f t="shared" si="170"/>
        <v>11287.357838249287</v>
      </c>
      <c r="CK139" s="213">
        <f t="shared" si="170"/>
        <v>10149.106123691723</v>
      </c>
      <c r="CL139" s="213">
        <f t="shared" si="170"/>
        <v>9684.2895071360617</v>
      </c>
      <c r="CM139" s="213">
        <f t="shared" si="170"/>
        <v>7865.2827478591826</v>
      </c>
      <c r="CN139" s="213">
        <f t="shared" si="170"/>
        <v>28397.733290199812</v>
      </c>
      <c r="CO139" s="213">
        <f t="shared" si="170"/>
        <v>32485.923531874407</v>
      </c>
      <c r="CP139" s="213">
        <f t="shared" si="170"/>
        <v>22172.118607040917</v>
      </c>
      <c r="CQ139" s="213">
        <f t="shared" si="170"/>
        <v>13981.098230256899</v>
      </c>
      <c r="CR139" s="213">
        <f t="shared" si="170"/>
        <v>8220.3001636536646</v>
      </c>
      <c r="CS139" s="213">
        <f t="shared" si="170"/>
        <v>22878.493465271171</v>
      </c>
      <c r="CT139" s="213">
        <f t="shared" si="170"/>
        <v>14625.253541389155</v>
      </c>
      <c r="CU139" s="213">
        <f t="shared" si="170"/>
        <v>17311.673986679354</v>
      </c>
      <c r="CV139" s="213">
        <f t="shared" si="170"/>
        <v>0</v>
      </c>
      <c r="CW139" s="213">
        <f t="shared" si="170"/>
        <v>0</v>
      </c>
      <c r="CX139" s="213">
        <f t="shared" si="170"/>
        <v>0</v>
      </c>
      <c r="CY139" s="213">
        <f t="shared" si="170"/>
        <v>0</v>
      </c>
      <c r="CZ139" s="213">
        <f t="shared" si="170"/>
        <v>206693.33545956234</v>
      </c>
      <c r="DB139" s="213">
        <f t="shared" ref="DB139:DS139" si="171">DB81*$FK81</f>
        <v>51151.787661274982</v>
      </c>
      <c r="DC139" s="213">
        <f t="shared" si="171"/>
        <v>66893.333077069459</v>
      </c>
      <c r="DD139" s="213">
        <f t="shared" si="171"/>
        <v>48414.127588962896</v>
      </c>
      <c r="DE139" s="213">
        <f t="shared" si="171"/>
        <v>39915.669450047579</v>
      </c>
      <c r="DF139" s="213">
        <f t="shared" si="171"/>
        <v>30410.718637488109</v>
      </c>
      <c r="DG139" s="213">
        <f t="shared" si="171"/>
        <v>122664.0071170314</v>
      </c>
      <c r="DH139" s="213">
        <f t="shared" si="171"/>
        <v>108338.87139105615</v>
      </c>
      <c r="DI139" s="213">
        <f t="shared" si="171"/>
        <v>62160.987524262615</v>
      </c>
      <c r="DJ139" s="213">
        <f t="shared" si="171"/>
        <v>46653.680403425315</v>
      </c>
      <c r="DK139" s="213">
        <f t="shared" si="171"/>
        <v>19295.379547098004</v>
      </c>
      <c r="DL139" s="213">
        <f t="shared" si="171"/>
        <v>82514.099372026642</v>
      </c>
      <c r="DM139" s="213">
        <f t="shared" si="171"/>
        <v>60301.72105803997</v>
      </c>
      <c r="DN139" s="213">
        <f t="shared" si="171"/>
        <v>45032.312205518559</v>
      </c>
      <c r="DO139" s="213">
        <f t="shared" si="171"/>
        <v>13724.900095147479</v>
      </c>
      <c r="DP139" s="213">
        <f t="shared" si="171"/>
        <v>0</v>
      </c>
      <c r="DQ139" s="213">
        <f t="shared" si="171"/>
        <v>0</v>
      </c>
      <c r="DR139" s="213">
        <f t="shared" si="171"/>
        <v>0</v>
      </c>
      <c r="DS139" s="213">
        <f t="shared" si="171"/>
        <v>797471.59512844915</v>
      </c>
      <c r="DU139" s="213">
        <f t="shared" ref="DU139:EE139" si="172">DU81*$FK81</f>
        <v>56993.105141769745</v>
      </c>
      <c r="DV139" s="213">
        <f t="shared" si="172"/>
        <v>79900.878393910563</v>
      </c>
      <c r="DW139" s="213">
        <f t="shared" si="172"/>
        <v>63149.180331113232</v>
      </c>
      <c r="DX139" s="213">
        <f t="shared" si="172"/>
        <v>57421.322024738351</v>
      </c>
      <c r="DY139" s="213">
        <f t="shared" si="172"/>
        <v>47037.977606089444</v>
      </c>
      <c r="DZ139" s="213">
        <f t="shared" si="172"/>
        <v>178800.67849286395</v>
      </c>
      <c r="EA139" s="213">
        <f t="shared" si="172"/>
        <v>172970.34093244531</v>
      </c>
      <c r="EB139" s="213">
        <f t="shared" si="172"/>
        <v>98109.245853472894</v>
      </c>
      <c r="EC139" s="213">
        <f t="shared" si="172"/>
        <v>71929.456418648915</v>
      </c>
      <c r="ED139" s="213">
        <f t="shared" si="172"/>
        <v>43645.182302568988</v>
      </c>
      <c r="EE139" s="213">
        <f t="shared" si="172"/>
        <v>124417.13435585158</v>
      </c>
      <c r="EF139" s="213">
        <v>99873.353012369174</v>
      </c>
      <c r="EG139" s="213">
        <v>54405.503977164612</v>
      </c>
      <c r="EH139" s="213">
        <v>13724.900095147479</v>
      </c>
      <c r="EI139" s="213"/>
      <c r="EJ139" s="213">
        <v>50090.395387250239</v>
      </c>
      <c r="EK139" s="213"/>
      <c r="EL139" s="210">
        <f t="shared" si="83"/>
        <v>1212468.6543254047</v>
      </c>
      <c r="EN139" s="210">
        <f t="shared" si="72"/>
        <v>5841.3174804947676</v>
      </c>
      <c r="EO139" s="210">
        <f t="shared" ref="EO139:FD139" si="173">EO81*$FK81</f>
        <v>13007.545316841104</v>
      </c>
      <c r="EP139" s="210">
        <f t="shared" si="173"/>
        <v>14735.052742150334</v>
      </c>
      <c r="EQ139" s="210">
        <f t="shared" si="173"/>
        <v>17505.652574690772</v>
      </c>
      <c r="ER139" s="210">
        <f t="shared" si="173"/>
        <v>16627.258968601334</v>
      </c>
      <c r="ES139" s="210">
        <f t="shared" si="173"/>
        <v>56136.671375832542</v>
      </c>
      <c r="ET139" s="210">
        <f t="shared" si="173"/>
        <v>64631.46954138916</v>
      </c>
      <c r="EU139" s="210">
        <f t="shared" si="173"/>
        <v>35948.258329210279</v>
      </c>
      <c r="EV139" s="210">
        <f t="shared" si="173"/>
        <v>25275.776015223601</v>
      </c>
      <c r="EW139" s="210">
        <f t="shared" si="173"/>
        <v>24349.802755470981</v>
      </c>
      <c r="EX139" s="210">
        <f t="shared" si="173"/>
        <v>41903.034983824931</v>
      </c>
      <c r="EY139" s="210">
        <f t="shared" si="173"/>
        <v>39571.631954329212</v>
      </c>
      <c r="EZ139" s="210">
        <f t="shared" si="173"/>
        <v>9373.1917716460521</v>
      </c>
      <c r="FA139" s="210">
        <f t="shared" si="173"/>
        <v>0</v>
      </c>
      <c r="FB139" s="210">
        <f t="shared" si="173"/>
        <v>0</v>
      </c>
      <c r="FC139" s="210">
        <f t="shared" si="173"/>
        <v>50090.395387250239</v>
      </c>
      <c r="FD139" s="210">
        <f t="shared" si="173"/>
        <v>0</v>
      </c>
      <c r="FE139" s="363">
        <f t="shared" si="74"/>
        <v>414997.05919695523</v>
      </c>
      <c r="FF139" s="363"/>
      <c r="FG139" s="213">
        <f t="shared" si="75"/>
        <v>18219.347379638442</v>
      </c>
      <c r="FH139" s="213">
        <f t="shared" si="75"/>
        <v>2378.9826831588966</v>
      </c>
    </row>
    <row r="140" spans="1:164">
      <c r="A140" s="172"/>
      <c r="B140" s="172">
        <v>15</v>
      </c>
      <c r="C140" s="182">
        <v>3</v>
      </c>
      <c r="D140" s="182" t="s">
        <v>550</v>
      </c>
      <c r="E140" s="213">
        <f t="shared" si="149"/>
        <v>5241628.652246316</v>
      </c>
      <c r="F140" s="213">
        <f t="shared" si="149"/>
        <v>3204287.0949839065</v>
      </c>
      <c r="G140" s="213">
        <f t="shared" si="149"/>
        <v>2037341.557262409</v>
      </c>
      <c r="H140" s="213">
        <f t="shared" si="149"/>
        <v>4323713.2867796039</v>
      </c>
      <c r="I140" s="213">
        <f t="shared" si="149"/>
        <v>4882247.9988971716</v>
      </c>
      <c r="K140" s="213">
        <f t="shared" ref="K140:AB140" si="174">K82*$FK82</f>
        <v>101916.9971760122</v>
      </c>
      <c r="L140" s="213">
        <f t="shared" si="174"/>
        <v>107038.52668134848</v>
      </c>
      <c r="M140" s="213">
        <f t="shared" si="174"/>
        <v>86509.209254616304</v>
      </c>
      <c r="N140" s="213">
        <f t="shared" si="174"/>
        <v>78454.920116889727</v>
      </c>
      <c r="O140" s="213">
        <f t="shared" si="174"/>
        <v>81728.475058444863</v>
      </c>
      <c r="P140" s="213">
        <f t="shared" si="174"/>
        <v>281924.11949008983</v>
      </c>
      <c r="Q140" s="213">
        <f t="shared" si="174"/>
        <v>421774.99452990008</v>
      </c>
      <c r="R140" s="213">
        <f t="shared" si="174"/>
        <v>384786.70365068613</v>
      </c>
      <c r="S140" s="213">
        <f t="shared" si="174"/>
        <v>264994.75251228188</v>
      </c>
      <c r="T140" s="213">
        <f t="shared" si="174"/>
        <v>237011.13768931053</v>
      </c>
      <c r="U140" s="213">
        <f t="shared" si="174"/>
        <v>650602.24486532272</v>
      </c>
      <c r="V140" s="213">
        <f t="shared" si="174"/>
        <v>657878.94470608165</v>
      </c>
      <c r="W140" s="213">
        <f t="shared" si="174"/>
        <v>337670.55217516521</v>
      </c>
      <c r="X140" s="213">
        <f t="shared" si="174"/>
        <v>196442.09609689988</v>
      </c>
      <c r="Y140" s="213">
        <f t="shared" si="174"/>
        <v>143239.62839573098</v>
      </c>
      <c r="Z140" s="213">
        <f t="shared" si="174"/>
        <v>148562.75512620702</v>
      </c>
      <c r="AA140" s="213">
        <f t="shared" si="174"/>
        <v>143177.22925461631</v>
      </c>
      <c r="AB140" s="213">
        <f t="shared" si="174"/>
        <v>4323713.2867796039</v>
      </c>
      <c r="AC140" s="213"/>
      <c r="AD140" s="213">
        <f t="shared" ref="AD140:AQ140" si="175">AD82*$FK82</f>
        <v>2606.3641250211758</v>
      </c>
      <c r="AE140" s="213">
        <f t="shared" si="175"/>
        <v>5419.1254091140099</v>
      </c>
      <c r="AF140" s="213">
        <f t="shared" si="175"/>
        <v>6623.9088260206681</v>
      </c>
      <c r="AG140" s="213">
        <f t="shared" si="175"/>
        <v>6748.7071082500424</v>
      </c>
      <c r="AH140" s="213">
        <f t="shared" si="175"/>
        <v>8947.0768490598002</v>
      </c>
      <c r="AI140" s="213">
        <f t="shared" si="175"/>
        <v>40045.848793833648</v>
      </c>
      <c r="AJ140" s="213">
        <f t="shared" si="175"/>
        <v>108828.90203794681</v>
      </c>
      <c r="AK140" s="213">
        <f t="shared" si="175"/>
        <v>173100.01738607488</v>
      </c>
      <c r="AL140" s="213">
        <f t="shared" si="175"/>
        <v>142754.83506860919</v>
      </c>
      <c r="AM140" s="213">
        <f t="shared" si="175"/>
        <v>95456.286103676102</v>
      </c>
      <c r="AN140" s="213">
        <f t="shared" si="175"/>
        <v>354868.71545315941</v>
      </c>
      <c r="AO140" s="213">
        <f t="shared" si="175"/>
        <v>407639.18910045741</v>
      </c>
      <c r="AP140" s="213">
        <f t="shared" si="175"/>
        <v>180280.71854819584</v>
      </c>
      <c r="AQ140" s="213">
        <f t="shared" si="175"/>
        <v>144362.81293579537</v>
      </c>
      <c r="AR140" s="213">
        <f t="shared" si="66"/>
        <v>104048.16784177537</v>
      </c>
      <c r="AS140" s="213">
        <f t="shared" si="66"/>
        <v>95307.488151787227</v>
      </c>
      <c r="AT140" s="213">
        <f t="shared" si="66"/>
        <v>143177.22925461631</v>
      </c>
      <c r="AU140" s="213">
        <f t="shared" si="66"/>
        <v>2020215.3929933934</v>
      </c>
      <c r="AW140" s="213">
        <f t="shared" ref="AW140:BN140" si="176">AW82*$FK82</f>
        <v>350.39517702862952</v>
      </c>
      <c r="AX140" s="213">
        <f t="shared" si="176"/>
        <v>479.99339318990349</v>
      </c>
      <c r="AY140" s="213">
        <f t="shared" si="176"/>
        <v>494.39319498560059</v>
      </c>
      <c r="AZ140" s="213">
        <f t="shared" si="176"/>
        <v>0</v>
      </c>
      <c r="BA140" s="213">
        <f t="shared" si="176"/>
        <v>446.39385566661019</v>
      </c>
      <c r="BB140" s="213">
        <f t="shared" si="176"/>
        <v>2812.7612840928341</v>
      </c>
      <c r="BC140" s="213">
        <f t="shared" si="176"/>
        <v>2212.7695426054552</v>
      </c>
      <c r="BD140" s="213">
        <f t="shared" si="176"/>
        <v>0</v>
      </c>
      <c r="BE140" s="213">
        <f t="shared" si="176"/>
        <v>1679.9768761646621</v>
      </c>
      <c r="BF140" s="213">
        <f t="shared" si="176"/>
        <v>0</v>
      </c>
      <c r="BG140" s="213">
        <f t="shared" si="176"/>
        <v>0</v>
      </c>
      <c r="BH140" s="213">
        <f t="shared" si="176"/>
        <v>0</v>
      </c>
      <c r="BI140" s="213">
        <f t="shared" si="176"/>
        <v>0</v>
      </c>
      <c r="BJ140" s="213">
        <f t="shared" si="176"/>
        <v>0</v>
      </c>
      <c r="BK140" s="213">
        <f t="shared" si="176"/>
        <v>0</v>
      </c>
      <c r="BL140" s="213">
        <f t="shared" si="176"/>
        <v>0</v>
      </c>
      <c r="BM140" s="213">
        <f t="shared" si="176"/>
        <v>0</v>
      </c>
      <c r="BN140" s="213">
        <f t="shared" si="176"/>
        <v>8476.6833237336959</v>
      </c>
      <c r="BP140" s="213">
        <f t="shared" ref="BP140:CG140" si="177">BP82*$FK82</f>
        <v>955.18685244790788</v>
      </c>
      <c r="BQ140" s="213">
        <f t="shared" si="177"/>
        <v>2068.771524648484</v>
      </c>
      <c r="BR140" s="213">
        <f t="shared" si="177"/>
        <v>2529.5651821107913</v>
      </c>
      <c r="BS140" s="213">
        <f t="shared" si="177"/>
        <v>3422.3528934440119</v>
      </c>
      <c r="BT140" s="213">
        <f t="shared" si="177"/>
        <v>3359.9537523293243</v>
      </c>
      <c r="BU140" s="213">
        <f t="shared" si="177"/>
        <v>19986.924892427582</v>
      </c>
      <c r="BV140" s="213">
        <f t="shared" si="177"/>
        <v>66623.082974758596</v>
      </c>
      <c r="BW140" s="213">
        <f t="shared" si="177"/>
        <v>58847.190005082164</v>
      </c>
      <c r="BX140" s="213">
        <f t="shared" si="177"/>
        <v>54426.450853803151</v>
      </c>
      <c r="BY140" s="213">
        <f t="shared" si="177"/>
        <v>79784.50181602576</v>
      </c>
      <c r="BZ140" s="213">
        <f t="shared" si="177"/>
        <v>146777.17970354058</v>
      </c>
      <c r="CA140" s="213">
        <f t="shared" si="177"/>
        <v>184091.86609012369</v>
      </c>
      <c r="CB140" s="213">
        <f t="shared" si="177"/>
        <v>136486.12135354904</v>
      </c>
      <c r="CC140" s="213">
        <f t="shared" si="177"/>
        <v>52079.283161104526</v>
      </c>
      <c r="CD140" s="213">
        <f t="shared" si="177"/>
        <v>19353.333613416908</v>
      </c>
      <c r="CE140" s="213">
        <f t="shared" si="177"/>
        <v>53255.266974419792</v>
      </c>
      <c r="CF140" s="213">
        <f t="shared" si="177"/>
        <v>0</v>
      </c>
      <c r="CG140" s="213">
        <f t="shared" si="177"/>
        <v>884047.03164323233</v>
      </c>
      <c r="CI140" s="213">
        <f t="shared" ref="CI140:CZ140" si="178">CI82*$FK82</f>
        <v>10065.461455192275</v>
      </c>
      <c r="CJ140" s="213">
        <f t="shared" si="178"/>
        <v>14126.205561578859</v>
      </c>
      <c r="CK140" s="213">
        <f t="shared" si="178"/>
        <v>12335.830204980519</v>
      </c>
      <c r="CL140" s="213">
        <f t="shared" si="178"/>
        <v>9671.8668727765544</v>
      </c>
      <c r="CM140" s="213">
        <f t="shared" si="178"/>
        <v>13305.416859224124</v>
      </c>
      <c r="CN140" s="213">
        <f t="shared" si="178"/>
        <v>50466.505359986448</v>
      </c>
      <c r="CO140" s="213">
        <f t="shared" si="178"/>
        <v>74672.572178553281</v>
      </c>
      <c r="CP140" s="213">
        <f t="shared" si="178"/>
        <v>46847.355175334575</v>
      </c>
      <c r="CQ140" s="213">
        <f t="shared" si="178"/>
        <v>24729.259617143827</v>
      </c>
      <c r="CR140" s="213">
        <f t="shared" si="178"/>
        <v>26020.441844824665</v>
      </c>
      <c r="CS140" s="213">
        <f t="shared" si="178"/>
        <v>55885.630769100462</v>
      </c>
      <c r="CT140" s="213">
        <f t="shared" si="178"/>
        <v>23294.079371506014</v>
      </c>
      <c r="CU140" s="213">
        <f t="shared" si="178"/>
        <v>10497.455509063189</v>
      </c>
      <c r="CV140" s="213">
        <f t="shared" si="178"/>
        <v>0</v>
      </c>
      <c r="CW140" s="213">
        <f t="shared" si="178"/>
        <v>19838.12694053871</v>
      </c>
      <c r="CX140" s="213">
        <f t="shared" si="178"/>
        <v>0</v>
      </c>
      <c r="CY140" s="213">
        <f t="shared" si="178"/>
        <v>0</v>
      </c>
      <c r="CZ140" s="213">
        <f t="shared" si="178"/>
        <v>391756.2077198035</v>
      </c>
      <c r="DB140" s="213">
        <f t="shared" ref="DB140:DS140" si="179">DB82*$FK82</f>
        <v>87939.589566322218</v>
      </c>
      <c r="DC140" s="213">
        <f t="shared" si="179"/>
        <v>84944.43079281722</v>
      </c>
      <c r="DD140" s="213">
        <f t="shared" si="179"/>
        <v>64525.511846518719</v>
      </c>
      <c r="DE140" s="213">
        <f t="shared" si="179"/>
        <v>58611.993242419114</v>
      </c>
      <c r="DF140" s="213">
        <f t="shared" si="179"/>
        <v>55669.633742165002</v>
      </c>
      <c r="DG140" s="213">
        <f t="shared" si="179"/>
        <v>168612.07915974929</v>
      </c>
      <c r="DH140" s="213">
        <f t="shared" si="179"/>
        <v>169437.66779603591</v>
      </c>
      <c r="DI140" s="213">
        <f t="shared" si="179"/>
        <v>105992.14108419449</v>
      </c>
      <c r="DJ140" s="213">
        <f t="shared" si="179"/>
        <v>41404.23009656107</v>
      </c>
      <c r="DK140" s="213">
        <f t="shared" si="179"/>
        <v>35749.907924784013</v>
      </c>
      <c r="DL140" s="213">
        <f t="shared" si="179"/>
        <v>93070.718939522281</v>
      </c>
      <c r="DM140" s="213">
        <f t="shared" si="179"/>
        <v>42853.810143994582</v>
      </c>
      <c r="DN140" s="213">
        <f t="shared" si="179"/>
        <v>10406.256764357107</v>
      </c>
      <c r="DO140" s="213">
        <f t="shared" si="179"/>
        <v>0</v>
      </c>
      <c r="DP140" s="213">
        <f t="shared" si="179"/>
        <v>0</v>
      </c>
      <c r="DQ140" s="213">
        <f t="shared" si="179"/>
        <v>0</v>
      </c>
      <c r="DR140" s="213">
        <f t="shared" si="179"/>
        <v>0</v>
      </c>
      <c r="DS140" s="213">
        <f t="shared" si="179"/>
        <v>1019217.9710994411</v>
      </c>
      <c r="DU140" s="213">
        <f t="shared" ref="DU140:EE140" si="180">DU82*$FK82</f>
        <v>95912.279827206512</v>
      </c>
      <c r="DV140" s="213">
        <f t="shared" si="180"/>
        <v>100347.41878028122</v>
      </c>
      <c r="DW140" s="213">
        <f t="shared" si="180"/>
        <v>83749.247243774356</v>
      </c>
      <c r="DX140" s="213">
        <f t="shared" si="180"/>
        <v>80734.888734541761</v>
      </c>
      <c r="DY140" s="213">
        <f t="shared" si="180"/>
        <v>74989.367818058614</v>
      </c>
      <c r="DZ140" s="213">
        <f t="shared" si="180"/>
        <v>264730.75614602747</v>
      </c>
      <c r="EA140" s="213">
        <f t="shared" si="180"/>
        <v>315706.05450279522</v>
      </c>
      <c r="EB140" s="213">
        <f t="shared" si="180"/>
        <v>165765.71833813316</v>
      </c>
      <c r="EC140" s="213">
        <f t="shared" si="180"/>
        <v>93176.317486024054</v>
      </c>
      <c r="ED140" s="213">
        <f t="shared" si="180"/>
        <v>80518.891707606308</v>
      </c>
      <c r="EE140" s="213">
        <f t="shared" si="180"/>
        <v>154375.47511773676</v>
      </c>
      <c r="EF140" s="213">
        <v>57340.010750465866</v>
      </c>
      <c r="EG140" s="213">
        <v>10406.256764357107</v>
      </c>
      <c r="EH140" s="213"/>
      <c r="EI140" s="213"/>
      <c r="EJ140" s="213"/>
      <c r="EK140" s="213"/>
      <c r="EL140" s="210">
        <f t="shared" si="83"/>
        <v>1577752.6832170084</v>
      </c>
      <c r="EN140" s="210">
        <f t="shared" si="72"/>
        <v>7972.6902608842965</v>
      </c>
      <c r="EO140" s="210">
        <f t="shared" ref="EO140:FD140" si="181">EO82*$FK82</f>
        <v>15402.987987464003</v>
      </c>
      <c r="EP140" s="210">
        <f t="shared" si="181"/>
        <v>19223.735397255634</v>
      </c>
      <c r="EQ140" s="210">
        <f t="shared" si="181"/>
        <v>22122.89549212265</v>
      </c>
      <c r="ER140" s="210">
        <f t="shared" si="181"/>
        <v>19319.734075893615</v>
      </c>
      <c r="ES140" s="210">
        <f t="shared" si="181"/>
        <v>96118.676986278166</v>
      </c>
      <c r="ET140" s="210">
        <f t="shared" si="181"/>
        <v>146268.38670675928</v>
      </c>
      <c r="EU140" s="210">
        <f t="shared" si="181"/>
        <v>59773.577253938674</v>
      </c>
      <c r="EV140" s="210">
        <f t="shared" si="181"/>
        <v>51772.087389462984</v>
      </c>
      <c r="EW140" s="210">
        <f t="shared" si="181"/>
        <v>44768.983782822295</v>
      </c>
      <c r="EX140" s="210">
        <f t="shared" si="181"/>
        <v>61304.756178214469</v>
      </c>
      <c r="EY140" s="210">
        <f t="shared" si="181"/>
        <v>14486.200606471286</v>
      </c>
      <c r="EZ140" s="210">
        <f t="shared" si="181"/>
        <v>0</v>
      </c>
      <c r="FA140" s="210">
        <f t="shared" si="181"/>
        <v>0</v>
      </c>
      <c r="FB140" s="210">
        <f t="shared" si="181"/>
        <v>0</v>
      </c>
      <c r="FC140" s="210">
        <f t="shared" si="181"/>
        <v>0</v>
      </c>
      <c r="FD140" s="210">
        <f t="shared" si="181"/>
        <v>0</v>
      </c>
      <c r="FE140" s="363">
        <f t="shared" si="74"/>
        <v>558534.71211756731</v>
      </c>
      <c r="FF140" s="363"/>
      <c r="FG140" s="213">
        <f t="shared" si="75"/>
        <v>8644.6810113501615</v>
      </c>
      <c r="FH140" s="213">
        <f t="shared" si="75"/>
        <v>11553.440974080977</v>
      </c>
    </row>
    <row r="141" spans="1:164">
      <c r="A141" s="172"/>
      <c r="B141" s="172">
        <v>18</v>
      </c>
      <c r="C141" s="182">
        <v>3</v>
      </c>
      <c r="D141" s="182" t="s">
        <v>1007</v>
      </c>
      <c r="E141" s="213">
        <f t="shared" si="149"/>
        <v>3520612.7469158815</v>
      </c>
      <c r="F141" s="213">
        <f t="shared" si="149"/>
        <v>1891562.6198405707</v>
      </c>
      <c r="G141" s="213">
        <f t="shared" si="149"/>
        <v>1629050.1270753108</v>
      </c>
      <c r="H141" s="213">
        <f t="shared" si="149"/>
        <v>2732717.3037755131</v>
      </c>
      <c r="I141" s="213">
        <f t="shared" si="149"/>
        <v>3141835.780662145</v>
      </c>
      <c r="K141" s="213">
        <f t="shared" ref="K141:AB141" si="182">K83*$FK83</f>
        <v>41478.321355147695</v>
      </c>
      <c r="L141" s="213">
        <f t="shared" si="182"/>
        <v>58888.636981132069</v>
      </c>
      <c r="M141" s="213">
        <f t="shared" si="182"/>
        <v>52618.552123686153</v>
      </c>
      <c r="N141" s="213">
        <f t="shared" si="182"/>
        <v>43671.711039825139</v>
      </c>
      <c r="O141" s="213">
        <f t="shared" si="182"/>
        <v>36330.011679470277</v>
      </c>
      <c r="P141" s="213">
        <f t="shared" si="182"/>
        <v>132791.27715727556</v>
      </c>
      <c r="Q141" s="213">
        <f t="shared" si="182"/>
        <v>153712.84030342964</v>
      </c>
      <c r="R141" s="213">
        <f t="shared" si="182"/>
        <v>108266.12524123299</v>
      </c>
      <c r="S141" s="213">
        <f t="shared" si="182"/>
        <v>94992.925605734301</v>
      </c>
      <c r="T141" s="213">
        <f t="shared" si="182"/>
        <v>82390.055042267995</v>
      </c>
      <c r="U141" s="213">
        <f t="shared" si="182"/>
        <v>271344.19229082961</v>
      </c>
      <c r="V141" s="213">
        <f t="shared" si="182"/>
        <v>241594.34966539164</v>
      </c>
      <c r="W141" s="213">
        <f t="shared" si="182"/>
        <v>165770.78349201244</v>
      </c>
      <c r="X141" s="213">
        <f t="shared" si="182"/>
        <v>84649.565621805785</v>
      </c>
      <c r="Y141" s="213">
        <f t="shared" si="182"/>
        <v>96742.849288676021</v>
      </c>
      <c r="Z141" s="213">
        <f t="shared" si="182"/>
        <v>246534.03651763039</v>
      </c>
      <c r="AA141" s="213">
        <f t="shared" si="182"/>
        <v>820941.07036996551</v>
      </c>
      <c r="AB141" s="213">
        <f t="shared" si="182"/>
        <v>2732717.3037755131</v>
      </c>
      <c r="AC141" s="213"/>
      <c r="AD141" s="213">
        <f t="shared" ref="AD141:AQ141" si="183">AD83*$FK83</f>
        <v>1565.2411835042267</v>
      </c>
      <c r="AE141" s="213">
        <f t="shared" si="183"/>
        <v>3524.9277053132328</v>
      </c>
      <c r="AF141" s="213">
        <f t="shared" si="183"/>
        <v>3716.4502973224903</v>
      </c>
      <c r="AG141" s="213">
        <f t="shared" si="183"/>
        <v>3951.2934756195555</v>
      </c>
      <c r="AH141" s="213">
        <f t="shared" si="183"/>
        <v>3271.8442801581432</v>
      </c>
      <c r="AI141" s="213">
        <f t="shared" si="183"/>
        <v>19111.218645495162</v>
      </c>
      <c r="AJ141" s="213">
        <f t="shared" si="183"/>
        <v>33522.153678763134</v>
      </c>
      <c r="AK141" s="213">
        <f t="shared" si="183"/>
        <v>38475.520716145409</v>
      </c>
      <c r="AL141" s="213">
        <f t="shared" si="183"/>
        <v>39075.168831602969</v>
      </c>
      <c r="AM141" s="213">
        <f t="shared" si="183"/>
        <v>37051.641445790876</v>
      </c>
      <c r="AN141" s="213">
        <f t="shared" si="183"/>
        <v>108679.95084182442</v>
      </c>
      <c r="AO141" s="213">
        <f t="shared" si="183"/>
        <v>74391.706795024264</v>
      </c>
      <c r="AP141" s="213">
        <f t="shared" si="183"/>
        <v>55177.886760952715</v>
      </c>
      <c r="AQ141" s="213">
        <f t="shared" si="183"/>
        <v>27101.586784738516</v>
      </c>
      <c r="AR141" s="213">
        <f t="shared" si="66"/>
        <v>30181.9084728874</v>
      </c>
      <c r="AS141" s="213">
        <f t="shared" si="66"/>
        <v>92069.926046735869</v>
      </c>
      <c r="AT141" s="213">
        <f t="shared" si="66"/>
        <v>540269.2718421137</v>
      </c>
      <c r="AU141" s="213">
        <f t="shared" si="66"/>
        <v>1111137.6978039921</v>
      </c>
      <c r="AW141" s="213">
        <f t="shared" ref="AW141:BN141" si="184">AW83*$FK83</f>
        <v>263.34356401272862</v>
      </c>
      <c r="AX141" s="213">
        <f t="shared" si="184"/>
        <v>544.92737488348166</v>
      </c>
      <c r="AY141" s="213">
        <f t="shared" si="184"/>
        <v>259.92351772684901</v>
      </c>
      <c r="AZ141" s="213">
        <f t="shared" si="184"/>
        <v>402.42544630516534</v>
      </c>
      <c r="BA141" s="213">
        <f t="shared" si="184"/>
        <v>479.94649545176941</v>
      </c>
      <c r="BB141" s="213">
        <f t="shared" si="184"/>
        <v>950.77286747452661</v>
      </c>
      <c r="BC141" s="213">
        <f t="shared" si="184"/>
        <v>273.60370287036739</v>
      </c>
      <c r="BD141" s="213">
        <f t="shared" si="184"/>
        <v>609.90825431519397</v>
      </c>
      <c r="BE141" s="213">
        <f t="shared" si="184"/>
        <v>0</v>
      </c>
      <c r="BF141" s="213">
        <f t="shared" si="184"/>
        <v>459.42621773649188</v>
      </c>
      <c r="BG141" s="213">
        <f t="shared" si="184"/>
        <v>0</v>
      </c>
      <c r="BH141" s="213">
        <f t="shared" si="184"/>
        <v>0</v>
      </c>
      <c r="BI141" s="213">
        <f t="shared" si="184"/>
        <v>0</v>
      </c>
      <c r="BJ141" s="213">
        <f t="shared" si="184"/>
        <v>0</v>
      </c>
      <c r="BK141" s="213">
        <f t="shared" si="184"/>
        <v>0</v>
      </c>
      <c r="BL141" s="213">
        <f t="shared" si="184"/>
        <v>0</v>
      </c>
      <c r="BM141" s="213">
        <f t="shared" si="184"/>
        <v>0</v>
      </c>
      <c r="BN141" s="213">
        <f t="shared" si="184"/>
        <v>4244.2774407765737</v>
      </c>
      <c r="BP141" s="213">
        <f t="shared" ref="BP141:CG141" si="185">BP83*$FK83</f>
        <v>567.7276834560123</v>
      </c>
      <c r="BQ141" s="213">
        <f t="shared" si="185"/>
        <v>926.83254347336947</v>
      </c>
      <c r="BR141" s="213">
        <f t="shared" si="185"/>
        <v>1523.060612645045</v>
      </c>
      <c r="BS141" s="213">
        <f t="shared" si="185"/>
        <v>1907.2458120921858</v>
      </c>
      <c r="BT141" s="213">
        <f t="shared" si="185"/>
        <v>1354.3383292083186</v>
      </c>
      <c r="BU141" s="213">
        <f t="shared" si="185"/>
        <v>6954.0941146218374</v>
      </c>
      <c r="BV141" s="213">
        <f t="shared" si="185"/>
        <v>14119.091083539583</v>
      </c>
      <c r="BW141" s="213">
        <f t="shared" si="185"/>
        <v>15542.970353894119</v>
      </c>
      <c r="BX141" s="213">
        <f t="shared" si="185"/>
        <v>16016.07675677413</v>
      </c>
      <c r="BY141" s="213">
        <f t="shared" si="185"/>
        <v>13335.900484073156</v>
      </c>
      <c r="BZ141" s="213">
        <f t="shared" si="185"/>
        <v>71963.473932049747</v>
      </c>
      <c r="CA141" s="213">
        <f t="shared" si="185"/>
        <v>105682.85027996528</v>
      </c>
      <c r="CB141" s="213">
        <f t="shared" si="185"/>
        <v>74081.62259843784</v>
      </c>
      <c r="CC141" s="213">
        <f t="shared" si="185"/>
        <v>50409.202223007938</v>
      </c>
      <c r="CD141" s="213">
        <f t="shared" si="185"/>
        <v>41180.77732827617</v>
      </c>
      <c r="CE141" s="213">
        <f t="shared" si="185"/>
        <v>139852.53272218828</v>
      </c>
      <c r="CF141" s="213">
        <f t="shared" si="185"/>
        <v>256299.40867924527</v>
      </c>
      <c r="CG141" s="213">
        <f t="shared" si="185"/>
        <v>811717.20553694828</v>
      </c>
      <c r="CI141" s="213">
        <f t="shared" ref="CI141:CZ141" si="186">CI83*$FK83</f>
        <v>3234.2237710134677</v>
      </c>
      <c r="CJ141" s="213">
        <f t="shared" si="186"/>
        <v>5771.8981151361249</v>
      </c>
      <c r="CK141" s="213">
        <f t="shared" si="186"/>
        <v>4964.7671916685413</v>
      </c>
      <c r="CL141" s="213">
        <f t="shared" si="186"/>
        <v>4232.8772864903085</v>
      </c>
      <c r="CM141" s="213">
        <f t="shared" si="186"/>
        <v>4115.4556973417757</v>
      </c>
      <c r="CN141" s="213">
        <f t="shared" si="186"/>
        <v>16610.024795088553</v>
      </c>
      <c r="CO141" s="213">
        <f t="shared" si="186"/>
        <v>14609.297717848991</v>
      </c>
      <c r="CP141" s="213">
        <f t="shared" si="186"/>
        <v>13695.005344090514</v>
      </c>
      <c r="CQ141" s="213">
        <f t="shared" si="186"/>
        <v>8232.0514101121789</v>
      </c>
      <c r="CR141" s="213">
        <f t="shared" si="186"/>
        <v>8706.2978284208148</v>
      </c>
      <c r="CS141" s="213">
        <f t="shared" si="186"/>
        <v>30816.897066632377</v>
      </c>
      <c r="CT141" s="213">
        <f t="shared" si="186"/>
        <v>20733.460600430713</v>
      </c>
      <c r="CU141" s="213">
        <f t="shared" si="186"/>
        <v>17315.694345408374</v>
      </c>
      <c r="CV141" s="213">
        <f t="shared" si="186"/>
        <v>3643.4893098903922</v>
      </c>
      <c r="CW141" s="213">
        <f t="shared" si="186"/>
        <v>4873.5659573784187</v>
      </c>
      <c r="CX141" s="213">
        <f t="shared" si="186"/>
        <v>0</v>
      </c>
      <c r="CY141" s="213">
        <f t="shared" si="186"/>
        <v>24372.389848606599</v>
      </c>
      <c r="CZ141" s="213">
        <f t="shared" si="186"/>
        <v>185927.39628555815</v>
      </c>
      <c r="DB141" s="213">
        <f t="shared" ref="DB141:DS141" si="187">DB83*$FK83</f>
        <v>35847.785153161261</v>
      </c>
      <c r="DC141" s="213">
        <f t="shared" si="187"/>
        <v>48120.051242325862</v>
      </c>
      <c r="DD141" s="213">
        <f t="shared" si="187"/>
        <v>42154.350504323229</v>
      </c>
      <c r="DE141" s="213">
        <f t="shared" si="187"/>
        <v>33177.869019317921</v>
      </c>
      <c r="DF141" s="213">
        <f t="shared" si="187"/>
        <v>27108.426877310274</v>
      </c>
      <c r="DG141" s="213">
        <f t="shared" si="187"/>
        <v>89165.166734595477</v>
      </c>
      <c r="DH141" s="213">
        <f t="shared" si="187"/>
        <v>91188.69412040757</v>
      </c>
      <c r="DI141" s="213">
        <f t="shared" si="187"/>
        <v>39942.720572787759</v>
      </c>
      <c r="DJ141" s="213">
        <f t="shared" si="187"/>
        <v>31669.628607245024</v>
      </c>
      <c r="DK141" s="213">
        <f t="shared" si="187"/>
        <v>22836.789066246663</v>
      </c>
      <c r="DL141" s="213">
        <f t="shared" si="187"/>
        <v>59883.870450323033</v>
      </c>
      <c r="DM141" s="213">
        <f t="shared" si="187"/>
        <v>40786.33198997139</v>
      </c>
      <c r="DN141" s="213">
        <f t="shared" si="187"/>
        <v>19195.579787213523</v>
      </c>
      <c r="DO141" s="213">
        <f t="shared" si="187"/>
        <v>3495.2873041689431</v>
      </c>
      <c r="DP141" s="213">
        <f t="shared" si="187"/>
        <v>20506.597530134033</v>
      </c>
      <c r="DQ141" s="213">
        <f t="shared" si="187"/>
        <v>14611.577748706244</v>
      </c>
      <c r="DR141" s="213">
        <f t="shared" si="187"/>
        <v>0</v>
      </c>
      <c r="DS141" s="213">
        <f t="shared" si="187"/>
        <v>619690.72670823825</v>
      </c>
      <c r="DU141" s="213">
        <f t="shared" ref="DU141:EE141" si="188">DU83*$FK83</f>
        <v>41015.475091125321</v>
      </c>
      <c r="DV141" s="213">
        <f t="shared" si="188"/>
        <v>58041.60551766256</v>
      </c>
      <c r="DW141" s="213">
        <f t="shared" si="188"/>
        <v>55590.572346115514</v>
      </c>
      <c r="DX141" s="213">
        <f t="shared" si="188"/>
        <v>48959.10259779499</v>
      </c>
      <c r="DY141" s="213">
        <f t="shared" si="188"/>
        <v>40467.12766995596</v>
      </c>
      <c r="DZ141" s="213">
        <f t="shared" si="188"/>
        <v>158668.48737166918</v>
      </c>
      <c r="EA141" s="213">
        <f t="shared" si="188"/>
        <v>188268.98797595705</v>
      </c>
      <c r="EB141" s="213">
        <f t="shared" si="188"/>
        <v>86124.745586448509</v>
      </c>
      <c r="EC141" s="213">
        <f t="shared" si="188"/>
        <v>56822.929024460798</v>
      </c>
      <c r="ED141" s="213">
        <f t="shared" si="188"/>
        <v>39506.094663623793</v>
      </c>
      <c r="EE141" s="213">
        <f t="shared" si="188"/>
        <v>91884.103531869754</v>
      </c>
      <c r="EF141" s="213">
        <v>58133.946767381305</v>
      </c>
      <c r="EG141" s="213">
        <v>34333.844663945223</v>
      </c>
      <c r="EH141" s="213">
        <v>14303.773582977081</v>
      </c>
      <c r="EI141" s="213">
        <v>20506.597530134033</v>
      </c>
      <c r="EJ141" s="213">
        <v>14611.577748706244</v>
      </c>
      <c r="EK141" s="213">
        <v>21570.231925042586</v>
      </c>
      <c r="EL141" s="210">
        <f t="shared" si="83"/>
        <v>1028809.2035948698</v>
      </c>
      <c r="EN141" s="210">
        <f t="shared" si="72"/>
        <v>5167.6899379640636</v>
      </c>
      <c r="EO141" s="210">
        <f t="shared" ref="EO141:FD141" si="189">EO83*$FK83</f>
        <v>9921.5542753366972</v>
      </c>
      <c r="EP141" s="210">
        <f t="shared" si="189"/>
        <v>13436.22184179229</v>
      </c>
      <c r="EQ141" s="210">
        <f t="shared" si="189"/>
        <v>15781.233578477064</v>
      </c>
      <c r="ER141" s="210">
        <f t="shared" si="189"/>
        <v>13358.700792645686</v>
      </c>
      <c r="ES141" s="210">
        <f t="shared" si="189"/>
        <v>69503.320637073703</v>
      </c>
      <c r="ET141" s="210">
        <f t="shared" si="189"/>
        <v>97080.293855549477</v>
      </c>
      <c r="EU141" s="210">
        <f t="shared" si="189"/>
        <v>46182.025013660757</v>
      </c>
      <c r="EV141" s="210">
        <f t="shared" si="189"/>
        <v>25153.300417215774</v>
      </c>
      <c r="EW141" s="210">
        <f t="shared" si="189"/>
        <v>16669.305597377133</v>
      </c>
      <c r="EX141" s="210">
        <f t="shared" si="189"/>
        <v>32000.233081546718</v>
      </c>
      <c r="EY141" s="210">
        <f t="shared" si="189"/>
        <v>17347.614777409919</v>
      </c>
      <c r="EZ141" s="210">
        <f t="shared" si="189"/>
        <v>15138.2648767317</v>
      </c>
      <c r="FA141" s="210">
        <f t="shared" si="189"/>
        <v>10808.486278808137</v>
      </c>
      <c r="FB141" s="210">
        <f t="shared" si="189"/>
        <v>0</v>
      </c>
      <c r="FC141" s="210">
        <f t="shared" si="189"/>
        <v>0</v>
      </c>
      <c r="FD141" s="210">
        <f t="shared" si="189"/>
        <v>21570.231925042586</v>
      </c>
      <c r="FE141" s="363">
        <f t="shared" si="74"/>
        <v>409118.47688663175</v>
      </c>
      <c r="FF141" s="363"/>
      <c r="FG141" s="213">
        <f t="shared" si="75"/>
        <v>166531.17378290635</v>
      </c>
      <c r="FH141" s="213">
        <f t="shared" si="75"/>
        <v>15573.750770467035</v>
      </c>
    </row>
    <row r="142" spans="1:164">
      <c r="A142" s="172"/>
      <c r="B142" s="172">
        <v>24</v>
      </c>
      <c r="C142" s="182">
        <v>3</v>
      </c>
      <c r="D142" s="182" t="s">
        <v>1008</v>
      </c>
      <c r="E142" s="213">
        <f t="shared" si="149"/>
        <v>10680954.108859012</v>
      </c>
      <c r="F142" s="213">
        <f t="shared" si="149"/>
        <v>9335560.9779069759</v>
      </c>
      <c r="G142" s="213">
        <f t="shared" si="149"/>
        <v>1345393.130952036</v>
      </c>
      <c r="H142" s="213">
        <f t="shared" si="149"/>
        <v>8618157.50747093</v>
      </c>
      <c r="I142" s="213">
        <f t="shared" si="149"/>
        <v>9539247.9966497086</v>
      </c>
      <c r="K142" s="213">
        <f t="shared" ref="K142:AB142" si="190">K84*$FK84</f>
        <v>122614.39384447674</v>
      </c>
      <c r="L142" s="213">
        <f t="shared" si="190"/>
        <v>100443.05210755813</v>
      </c>
      <c r="M142" s="213">
        <f t="shared" si="190"/>
        <v>112405.93247093023</v>
      </c>
      <c r="N142" s="213">
        <f t="shared" si="190"/>
        <v>101140.7157994186</v>
      </c>
      <c r="O142" s="213">
        <f t="shared" si="190"/>
        <v>100699.54611191859</v>
      </c>
      <c r="P142" s="213">
        <f t="shared" si="190"/>
        <v>476873.6529069767</v>
      </c>
      <c r="Q142" s="213">
        <f t="shared" si="190"/>
        <v>856392.44151889533</v>
      </c>
      <c r="R142" s="213">
        <f t="shared" si="190"/>
        <v>868519.47804505809</v>
      </c>
      <c r="S142" s="213">
        <f t="shared" si="190"/>
        <v>564543.30359738367</v>
      </c>
      <c r="T142" s="213">
        <f t="shared" si="190"/>
        <v>490354.97777616273</v>
      </c>
      <c r="U142" s="213">
        <f t="shared" si="190"/>
        <v>1925859.5823401161</v>
      </c>
      <c r="V142" s="213">
        <f t="shared" si="190"/>
        <v>1132051.6778851743</v>
      </c>
      <c r="W142" s="213">
        <f t="shared" si="190"/>
        <v>756421.33837936039</v>
      </c>
      <c r="X142" s="213">
        <f t="shared" si="190"/>
        <v>398684.02061773255</v>
      </c>
      <c r="Y142" s="213">
        <f t="shared" si="190"/>
        <v>134361.81924418604</v>
      </c>
      <c r="Z142" s="213">
        <f t="shared" si="190"/>
        <v>242448.39268168603</v>
      </c>
      <c r="AA142" s="213">
        <f t="shared" si="190"/>
        <v>234343.18214389533</v>
      </c>
      <c r="AB142" s="213">
        <f t="shared" si="190"/>
        <v>8618157.50747093</v>
      </c>
      <c r="AC142" s="213"/>
      <c r="AD142" s="213">
        <f t="shared" ref="AD142:AQ142" si="191">AD84*$FK84</f>
        <v>12722.102616279069</v>
      </c>
      <c r="AE142" s="213">
        <f t="shared" si="191"/>
        <v>18385.490232558139</v>
      </c>
      <c r="AF142" s="213">
        <f t="shared" si="191"/>
        <v>18826.659920058137</v>
      </c>
      <c r="AG142" s="213">
        <f t="shared" si="191"/>
        <v>22879.265188953486</v>
      </c>
      <c r="AH142" s="213">
        <f t="shared" si="191"/>
        <v>22735.628546511627</v>
      </c>
      <c r="AI142" s="213">
        <f t="shared" si="191"/>
        <v>148325.35284156975</v>
      </c>
      <c r="AJ142" s="213">
        <f t="shared" si="191"/>
        <v>312204.50210755813</v>
      </c>
      <c r="AK142" s="213">
        <f t="shared" si="191"/>
        <v>478012.4862863372</v>
      </c>
      <c r="AL142" s="213">
        <f t="shared" si="191"/>
        <v>286698.73831395345</v>
      </c>
      <c r="AM142" s="213">
        <f t="shared" si="191"/>
        <v>237964.87748546511</v>
      </c>
      <c r="AN142" s="213">
        <f t="shared" si="191"/>
        <v>1059525.4332122093</v>
      </c>
      <c r="AO142" s="213">
        <f t="shared" si="191"/>
        <v>589505.30010174413</v>
      </c>
      <c r="AP142" s="213">
        <f t="shared" si="191"/>
        <v>553462.76260901161</v>
      </c>
      <c r="AQ142" s="213">
        <f t="shared" si="191"/>
        <v>301647.20888808137</v>
      </c>
      <c r="AR142" s="213">
        <f t="shared" si="66"/>
        <v>134361.81924418604</v>
      </c>
      <c r="AS142" s="213">
        <f t="shared" si="66"/>
        <v>242448.39268168603</v>
      </c>
      <c r="AT142" s="213">
        <f t="shared" si="66"/>
        <v>234343.18214389533</v>
      </c>
      <c r="AU142" s="213">
        <f t="shared" si="66"/>
        <v>4674049.2024200577</v>
      </c>
      <c r="AW142" s="213">
        <f t="shared" ref="AW142:BN142" si="192">AW84*$FK84</f>
        <v>1282.4700218023254</v>
      </c>
      <c r="AX142" s="213">
        <f t="shared" si="192"/>
        <v>0</v>
      </c>
      <c r="AY142" s="213">
        <f t="shared" si="192"/>
        <v>800.26129360465109</v>
      </c>
      <c r="AZ142" s="213">
        <f t="shared" si="192"/>
        <v>0</v>
      </c>
      <c r="BA142" s="213">
        <f t="shared" si="192"/>
        <v>913.11865552325571</v>
      </c>
      <c r="BB142" s="213">
        <f t="shared" si="192"/>
        <v>0</v>
      </c>
      <c r="BC142" s="213">
        <f t="shared" si="192"/>
        <v>1179.8724200581394</v>
      </c>
      <c r="BD142" s="213">
        <f t="shared" si="192"/>
        <v>0</v>
      </c>
      <c r="BE142" s="213">
        <f t="shared" si="192"/>
        <v>0</v>
      </c>
      <c r="BF142" s="213">
        <f t="shared" si="192"/>
        <v>4432.2163953488371</v>
      </c>
      <c r="BG142" s="213">
        <f t="shared" si="192"/>
        <v>0</v>
      </c>
      <c r="BH142" s="213">
        <f t="shared" si="192"/>
        <v>0</v>
      </c>
      <c r="BI142" s="213">
        <f t="shared" si="192"/>
        <v>0</v>
      </c>
      <c r="BJ142" s="213">
        <f t="shared" si="192"/>
        <v>0</v>
      </c>
      <c r="BK142" s="213">
        <f t="shared" si="192"/>
        <v>0</v>
      </c>
      <c r="BL142" s="213">
        <f t="shared" si="192"/>
        <v>0</v>
      </c>
      <c r="BM142" s="213">
        <f t="shared" si="192"/>
        <v>0</v>
      </c>
      <c r="BN142" s="213">
        <f t="shared" si="192"/>
        <v>8607.9387863372085</v>
      </c>
      <c r="BP142" s="213">
        <f t="shared" ref="BP142:CG142" si="193">BP84*$FK84</f>
        <v>15923.147790697674</v>
      </c>
      <c r="BQ142" s="213">
        <f t="shared" si="193"/>
        <v>15564.056184593022</v>
      </c>
      <c r="BR142" s="213">
        <f t="shared" si="193"/>
        <v>19062.634404069766</v>
      </c>
      <c r="BS142" s="213">
        <f t="shared" si="193"/>
        <v>22212.380777616279</v>
      </c>
      <c r="BT142" s="213">
        <f t="shared" si="193"/>
        <v>22776.6675872093</v>
      </c>
      <c r="BU142" s="213">
        <f t="shared" si="193"/>
        <v>128554.79498546511</v>
      </c>
      <c r="BV142" s="213">
        <f t="shared" si="193"/>
        <v>260290.11562499998</v>
      </c>
      <c r="BW142" s="213">
        <f t="shared" si="193"/>
        <v>215065.09277616278</v>
      </c>
      <c r="BX142" s="213">
        <f t="shared" si="193"/>
        <v>181115.54635901161</v>
      </c>
      <c r="BY142" s="213">
        <f t="shared" si="193"/>
        <v>151054.44904796511</v>
      </c>
      <c r="BZ142" s="213">
        <f t="shared" si="193"/>
        <v>663426.87215843017</v>
      </c>
      <c r="CA142" s="213">
        <f t="shared" si="193"/>
        <v>467496.23210755811</v>
      </c>
      <c r="CB142" s="213">
        <f t="shared" si="193"/>
        <v>202958.57577034883</v>
      </c>
      <c r="CC142" s="213">
        <f t="shared" si="193"/>
        <v>66154.93360465116</v>
      </c>
      <c r="CD142" s="213">
        <f t="shared" si="193"/>
        <v>0</v>
      </c>
      <c r="CE142" s="213">
        <f t="shared" si="193"/>
        <v>0</v>
      </c>
      <c r="CF142" s="213">
        <f t="shared" si="193"/>
        <v>0</v>
      </c>
      <c r="CG142" s="213">
        <f t="shared" si="193"/>
        <v>2431655.4991787788</v>
      </c>
      <c r="CI142" s="213">
        <f t="shared" ref="CI142:CZ142" si="194">CI84*$FK84</f>
        <v>22581.732143895348</v>
      </c>
      <c r="CJ142" s="213">
        <f t="shared" si="194"/>
        <v>16241.200356104649</v>
      </c>
      <c r="CK142" s="213">
        <f t="shared" si="194"/>
        <v>22407.316220930232</v>
      </c>
      <c r="CL142" s="213">
        <f t="shared" si="194"/>
        <v>15841.069709302325</v>
      </c>
      <c r="CM142" s="213">
        <f t="shared" si="194"/>
        <v>15533.276904069766</v>
      </c>
      <c r="CN142" s="213">
        <f t="shared" si="194"/>
        <v>57352.059374999997</v>
      </c>
      <c r="CO142" s="213">
        <f t="shared" si="194"/>
        <v>98309.021991279064</v>
      </c>
      <c r="CP142" s="213">
        <f t="shared" si="194"/>
        <v>57105.825130813952</v>
      </c>
      <c r="CQ142" s="213">
        <f t="shared" si="194"/>
        <v>10752.228662790698</v>
      </c>
      <c r="CR142" s="213">
        <f t="shared" si="194"/>
        <v>18631.724476744184</v>
      </c>
      <c r="CS142" s="213">
        <f t="shared" si="194"/>
        <v>39489.816911337206</v>
      </c>
      <c r="CT142" s="213">
        <f t="shared" si="194"/>
        <v>16938.864047965115</v>
      </c>
      <c r="CU142" s="213">
        <f t="shared" si="194"/>
        <v>0</v>
      </c>
      <c r="CV142" s="213">
        <f t="shared" si="194"/>
        <v>0</v>
      </c>
      <c r="CW142" s="213">
        <f t="shared" si="194"/>
        <v>0</v>
      </c>
      <c r="CX142" s="213">
        <f t="shared" si="194"/>
        <v>0</v>
      </c>
      <c r="CY142" s="213">
        <f t="shared" si="194"/>
        <v>0</v>
      </c>
      <c r="CZ142" s="213">
        <f t="shared" si="194"/>
        <v>391184.13593023253</v>
      </c>
      <c r="DB142" s="213">
        <f t="shared" ref="DB142:DS142" si="195">DB84*$FK84</f>
        <v>70104.941271802323</v>
      </c>
      <c r="DC142" s="213">
        <f t="shared" si="195"/>
        <v>50252.30533430232</v>
      </c>
      <c r="DD142" s="213">
        <f t="shared" si="195"/>
        <v>51309.060632267436</v>
      </c>
      <c r="DE142" s="213">
        <f t="shared" si="195"/>
        <v>40208.00012354651</v>
      </c>
      <c r="DF142" s="213">
        <f t="shared" si="195"/>
        <v>38740.854418604649</v>
      </c>
      <c r="DG142" s="213">
        <f t="shared" si="195"/>
        <v>142641.44570494184</v>
      </c>
      <c r="DH142" s="213">
        <f t="shared" si="195"/>
        <v>184408.92937499998</v>
      </c>
      <c r="DI142" s="213">
        <f t="shared" si="195"/>
        <v>118336.07385174418</v>
      </c>
      <c r="DJ142" s="213">
        <f t="shared" si="195"/>
        <v>85976.790261627903</v>
      </c>
      <c r="DK142" s="213">
        <f t="shared" si="195"/>
        <v>78271.710370639528</v>
      </c>
      <c r="DL142" s="213">
        <f t="shared" si="195"/>
        <v>163417.46005813952</v>
      </c>
      <c r="DM142" s="213">
        <f t="shared" si="195"/>
        <v>58111.281627906974</v>
      </c>
      <c r="DN142" s="213">
        <f t="shared" si="195"/>
        <v>0</v>
      </c>
      <c r="DO142" s="213">
        <f t="shared" si="195"/>
        <v>30881.878124999999</v>
      </c>
      <c r="DP142" s="213">
        <f t="shared" si="195"/>
        <v>0</v>
      </c>
      <c r="DQ142" s="213">
        <f t="shared" si="195"/>
        <v>0</v>
      </c>
      <c r="DR142" s="213">
        <f t="shared" si="195"/>
        <v>0</v>
      </c>
      <c r="DS142" s="213">
        <f t="shared" si="195"/>
        <v>1112660.7311555231</v>
      </c>
      <c r="DU142" s="213">
        <f t="shared" ref="DU142:EE142" si="196">DU84*$FK84</f>
        <v>75973.524091569765</v>
      </c>
      <c r="DV142" s="213">
        <f t="shared" si="196"/>
        <v>60860.897354651162</v>
      </c>
      <c r="DW142" s="213">
        <f t="shared" si="196"/>
        <v>75501.5751235465</v>
      </c>
      <c r="DX142" s="213">
        <f t="shared" si="196"/>
        <v>64574.930537790693</v>
      </c>
      <c r="DY142" s="213">
        <f t="shared" si="196"/>
        <v>65990.777441860468</v>
      </c>
      <c r="DZ142" s="213">
        <f t="shared" si="196"/>
        <v>286134.45150436042</v>
      </c>
      <c r="EA142" s="213">
        <f t="shared" si="196"/>
        <v>400028.04920058139</v>
      </c>
      <c r="EB142" s="213">
        <f t="shared" si="196"/>
        <v>289130.30147529067</v>
      </c>
      <c r="EC142" s="213">
        <f t="shared" si="196"/>
        <v>194832.8457122093</v>
      </c>
      <c r="ED142" s="213">
        <f t="shared" si="196"/>
        <v>156964.07090843024</v>
      </c>
      <c r="EE142" s="213">
        <f t="shared" si="196"/>
        <v>233522.40132994184</v>
      </c>
      <c r="EF142" s="213">
        <v>99355.517529069766</v>
      </c>
      <c r="EG142" s="213"/>
      <c r="EH142" s="213">
        <v>30881.878124999999</v>
      </c>
      <c r="EI142" s="213"/>
      <c r="EJ142" s="213"/>
      <c r="EK142" s="213"/>
      <c r="EL142" s="210">
        <f t="shared" si="83"/>
        <v>2033751.2203343022</v>
      </c>
      <c r="EN142" s="210">
        <f t="shared" si="72"/>
        <v>5868.5828197674418</v>
      </c>
      <c r="EO142" s="210">
        <f t="shared" ref="EO142:FD142" si="197">EO84*$FK84</f>
        <v>10608.592020348837</v>
      </c>
      <c r="EP142" s="210">
        <f t="shared" si="197"/>
        <v>24192.514491279067</v>
      </c>
      <c r="EQ142" s="210">
        <f t="shared" si="197"/>
        <v>24366.930414244183</v>
      </c>
      <c r="ER142" s="210">
        <f t="shared" si="197"/>
        <v>27249.923023255811</v>
      </c>
      <c r="ES142" s="210">
        <f t="shared" si="197"/>
        <v>143493.00579941861</v>
      </c>
      <c r="ET142" s="210">
        <f t="shared" si="197"/>
        <v>215619.11982558138</v>
      </c>
      <c r="EU142" s="210">
        <f t="shared" si="197"/>
        <v>170794.2276235465</v>
      </c>
      <c r="EV142" s="210">
        <f t="shared" si="197"/>
        <v>108856.05545058139</v>
      </c>
      <c r="EW142" s="210">
        <f t="shared" si="197"/>
        <v>78692.360537790693</v>
      </c>
      <c r="EX142" s="210">
        <f t="shared" si="197"/>
        <v>70104.941271802323</v>
      </c>
      <c r="EY142" s="210">
        <f t="shared" si="197"/>
        <v>41244.235901162785</v>
      </c>
      <c r="EZ142" s="210">
        <f t="shared" si="197"/>
        <v>0</v>
      </c>
      <c r="FA142" s="210">
        <f t="shared" si="197"/>
        <v>0</v>
      </c>
      <c r="FB142" s="210">
        <f t="shared" si="197"/>
        <v>0</v>
      </c>
      <c r="FC142" s="210">
        <f t="shared" si="197"/>
        <v>0</v>
      </c>
      <c r="FD142" s="210">
        <f t="shared" si="197"/>
        <v>0</v>
      </c>
      <c r="FE142" s="363">
        <f t="shared" si="74"/>
        <v>921090.48917877884</v>
      </c>
      <c r="FF142" s="363"/>
      <c r="FG142" s="213">
        <f t="shared" si="75"/>
        <v>153814.32453488372</v>
      </c>
      <c r="FH142" s="213">
        <f t="shared" si="75"/>
        <v>62810.251787790694</v>
      </c>
    </row>
    <row r="143" spans="1:164">
      <c r="A143" s="172"/>
      <c r="B143" s="172">
        <v>25</v>
      </c>
      <c r="C143" s="182">
        <v>3</v>
      </c>
      <c r="D143" s="182" t="s">
        <v>418</v>
      </c>
      <c r="E143" s="213">
        <f t="shared" si="149"/>
        <v>4339735.0556158498</v>
      </c>
      <c r="F143" s="213">
        <f t="shared" si="149"/>
        <v>2723101.2960843253</v>
      </c>
      <c r="G143" s="213">
        <f t="shared" si="149"/>
        <v>1616633.7595315243</v>
      </c>
      <c r="H143" s="213">
        <f t="shared" si="149"/>
        <v>3227178.8518290059</v>
      </c>
      <c r="I143" s="213">
        <f t="shared" si="149"/>
        <v>3816165.5328206122</v>
      </c>
      <c r="K143" s="213">
        <f t="shared" ref="K143:AB143" si="198">K85*$FK85</f>
        <v>128567.60348233455</v>
      </c>
      <c r="L143" s="213">
        <f t="shared" si="198"/>
        <v>69303.791747023221</v>
      </c>
      <c r="M143" s="213">
        <f t="shared" si="198"/>
        <v>47606.851048213932</v>
      </c>
      <c r="N143" s="213">
        <f t="shared" si="198"/>
        <v>33118.704196759703</v>
      </c>
      <c r="O143" s="213">
        <f t="shared" si="198"/>
        <v>26818.359492484869</v>
      </c>
      <c r="P143" s="213">
        <f t="shared" si="198"/>
        <v>99270.853609213344</v>
      </c>
      <c r="Q143" s="213">
        <f t="shared" si="198"/>
        <v>156917.68466913915</v>
      </c>
      <c r="R143" s="213">
        <f t="shared" si="198"/>
        <v>138457.64528596523</v>
      </c>
      <c r="S143" s="213">
        <f t="shared" si="198"/>
        <v>135858.71634589107</v>
      </c>
      <c r="T143" s="213">
        <f t="shared" si="198"/>
        <v>114473.41192270153</v>
      </c>
      <c r="U143" s="213">
        <f t="shared" si="198"/>
        <v>348844.47094280692</v>
      </c>
      <c r="V143" s="213">
        <f t="shared" si="198"/>
        <v>383294.97922311141</v>
      </c>
      <c r="W143" s="213">
        <f t="shared" si="198"/>
        <v>255835.74249463202</v>
      </c>
      <c r="X143" s="213">
        <f t="shared" si="198"/>
        <v>185885.15847745459</v>
      </c>
      <c r="Y143" s="213">
        <f t="shared" si="198"/>
        <v>185006.10898301774</v>
      </c>
      <c r="Z143" s="213">
        <f t="shared" si="198"/>
        <v>310204.51273082173</v>
      </c>
      <c r="AA143" s="213">
        <f t="shared" si="198"/>
        <v>607714.25717743498</v>
      </c>
      <c r="AB143" s="213">
        <f t="shared" si="198"/>
        <v>3227178.8518290059</v>
      </c>
      <c r="AC143" s="213"/>
      <c r="AD143" s="213">
        <f t="shared" ref="AD143:AQ143" si="199">AD85*$FK85</f>
        <v>929.02889713058744</v>
      </c>
      <c r="AE143" s="213">
        <f t="shared" si="199"/>
        <v>1837.4780402108138</v>
      </c>
      <c r="AF143" s="213">
        <f t="shared" si="199"/>
        <v>2781.2067616630875</v>
      </c>
      <c r="AG143" s="213">
        <f t="shared" si="199"/>
        <v>3486.79832910404</v>
      </c>
      <c r="AH143" s="213">
        <f t="shared" si="199"/>
        <v>4101.2509857505365</v>
      </c>
      <c r="AI143" s="213">
        <f t="shared" si="199"/>
        <v>20191.678688268588</v>
      </c>
      <c r="AJ143" s="213">
        <f t="shared" si="199"/>
        <v>52448.973179777466</v>
      </c>
      <c r="AK143" s="213">
        <f t="shared" si="199"/>
        <v>75427.738559437814</v>
      </c>
      <c r="AL143" s="213">
        <f t="shared" si="199"/>
        <v>66316.787444856527</v>
      </c>
      <c r="AM143" s="213">
        <f t="shared" si="199"/>
        <v>72299.615943782934</v>
      </c>
      <c r="AN143" s="213">
        <f t="shared" si="199"/>
        <v>224154.68111653326</v>
      </c>
      <c r="AO143" s="213">
        <f t="shared" si="199"/>
        <v>245589.96494241653</v>
      </c>
      <c r="AP143" s="213">
        <f t="shared" si="199"/>
        <v>191518.13115752485</v>
      </c>
      <c r="AQ143" s="213">
        <f t="shared" si="199"/>
        <v>113132.78794456372</v>
      </c>
      <c r="AR143" s="213">
        <f t="shared" si="66"/>
        <v>123040.46953738043</v>
      </c>
      <c r="AS143" s="213">
        <f t="shared" si="66"/>
        <v>262318.36502049578</v>
      </c>
      <c r="AT143" s="213">
        <f t="shared" si="66"/>
        <v>521464.50795237161</v>
      </c>
      <c r="AU143" s="213">
        <f t="shared" si="66"/>
        <v>1981039.4645012685</v>
      </c>
      <c r="AW143" s="213">
        <f t="shared" ref="AW143:BN143" si="200">AW85*$FK85</f>
        <v>420.41497560023419</v>
      </c>
      <c r="AX143" s="213">
        <f t="shared" si="200"/>
        <v>443.93469451493257</v>
      </c>
      <c r="AY143" s="213">
        <f t="shared" si="200"/>
        <v>379.25546749951195</v>
      </c>
      <c r="AZ143" s="213">
        <f t="shared" si="200"/>
        <v>194.03768104626192</v>
      </c>
      <c r="BA143" s="213">
        <f t="shared" si="200"/>
        <v>0</v>
      </c>
      <c r="BB143" s="213">
        <f t="shared" si="200"/>
        <v>1073.0871754831153</v>
      </c>
      <c r="BC143" s="213">
        <f t="shared" si="200"/>
        <v>1396.4833105602183</v>
      </c>
      <c r="BD143" s="213">
        <f t="shared" si="200"/>
        <v>852.58981065781757</v>
      </c>
      <c r="BE143" s="213">
        <f t="shared" si="200"/>
        <v>0</v>
      </c>
      <c r="BF143" s="213">
        <f t="shared" si="200"/>
        <v>0</v>
      </c>
      <c r="BG143" s="213">
        <f t="shared" si="200"/>
        <v>0</v>
      </c>
      <c r="BH143" s="213">
        <f t="shared" si="200"/>
        <v>0</v>
      </c>
      <c r="BI143" s="213">
        <f t="shared" si="200"/>
        <v>0</v>
      </c>
      <c r="BJ143" s="213">
        <f t="shared" si="200"/>
        <v>0</v>
      </c>
      <c r="BK143" s="213">
        <f t="shared" si="200"/>
        <v>0</v>
      </c>
      <c r="BL143" s="213">
        <f t="shared" si="200"/>
        <v>0</v>
      </c>
      <c r="BM143" s="213">
        <f t="shared" si="200"/>
        <v>0</v>
      </c>
      <c r="BN143" s="213">
        <f t="shared" si="200"/>
        <v>4759.8031153620923</v>
      </c>
      <c r="BP143" s="213">
        <f t="shared" ref="BP143:CG143" si="201">BP85*$FK85</f>
        <v>902.56921335155175</v>
      </c>
      <c r="BQ143" s="213">
        <f t="shared" si="201"/>
        <v>620.33258637517076</v>
      </c>
      <c r="BR143" s="213">
        <f t="shared" si="201"/>
        <v>876.10952957251595</v>
      </c>
      <c r="BS143" s="213">
        <f t="shared" si="201"/>
        <v>1134.8264376341986</v>
      </c>
      <c r="BT143" s="213">
        <f t="shared" si="201"/>
        <v>902.56921335155175</v>
      </c>
      <c r="BU143" s="213">
        <f t="shared" si="201"/>
        <v>6353.2640718329094</v>
      </c>
      <c r="BV143" s="213">
        <f t="shared" si="201"/>
        <v>15769.971532305288</v>
      </c>
      <c r="BW143" s="213">
        <f t="shared" si="201"/>
        <v>21247.12607456568</v>
      </c>
      <c r="BX143" s="213">
        <f t="shared" si="201"/>
        <v>26542.002795237164</v>
      </c>
      <c r="BY143" s="213">
        <f t="shared" si="201"/>
        <v>22290.813601405425</v>
      </c>
      <c r="BZ143" s="213">
        <f t="shared" si="201"/>
        <v>60536.816521569388</v>
      </c>
      <c r="CA143" s="213">
        <f t="shared" si="201"/>
        <v>61310.027280890092</v>
      </c>
      <c r="CB143" s="213">
        <f t="shared" si="201"/>
        <v>56467.905149326558</v>
      </c>
      <c r="CC143" s="213">
        <f t="shared" si="201"/>
        <v>41800.420441147762</v>
      </c>
      <c r="CD143" s="213">
        <f t="shared" si="201"/>
        <v>49038.613937146198</v>
      </c>
      <c r="CE143" s="213">
        <f t="shared" si="201"/>
        <v>17110.595510443098</v>
      </c>
      <c r="CF143" s="213">
        <f t="shared" si="201"/>
        <v>86249.749225063424</v>
      </c>
      <c r="CG143" s="213">
        <f t="shared" si="201"/>
        <v>469153.71312121797</v>
      </c>
      <c r="CI143" s="213">
        <f t="shared" ref="CI143:CZ143" si="202">CI85*$FK85</f>
        <v>3422.1191020886195</v>
      </c>
      <c r="CJ143" s="213">
        <f t="shared" si="202"/>
        <v>3084.0231426898299</v>
      </c>
      <c r="CK143" s="213">
        <f t="shared" si="202"/>
        <v>2510.729994144056</v>
      </c>
      <c r="CL143" s="213">
        <f t="shared" si="202"/>
        <v>2055.0354401717741</v>
      </c>
      <c r="CM143" s="213">
        <f t="shared" si="202"/>
        <v>811.43030255709539</v>
      </c>
      <c r="CN143" s="213">
        <f t="shared" si="202"/>
        <v>6256.2452313097783</v>
      </c>
      <c r="CO143" s="213">
        <f t="shared" si="202"/>
        <v>14914.441756783133</v>
      </c>
      <c r="CP143" s="213">
        <f t="shared" si="202"/>
        <v>11853.938333008002</v>
      </c>
      <c r="CQ143" s="213">
        <f t="shared" si="202"/>
        <v>7241.1334608627749</v>
      </c>
      <c r="CR143" s="213">
        <f t="shared" si="202"/>
        <v>4107.1309154792107</v>
      </c>
      <c r="CS143" s="213">
        <f t="shared" si="202"/>
        <v>20250.477985555335</v>
      </c>
      <c r="CT143" s="213">
        <f t="shared" si="202"/>
        <v>27506.311270739796</v>
      </c>
      <c r="CU143" s="213">
        <f t="shared" si="202"/>
        <v>0</v>
      </c>
      <c r="CV143" s="213">
        <f t="shared" si="202"/>
        <v>11454.103111458129</v>
      </c>
      <c r="CW143" s="213">
        <f t="shared" si="202"/>
        <v>0</v>
      </c>
      <c r="CX143" s="213">
        <f t="shared" si="202"/>
        <v>0</v>
      </c>
      <c r="CY143" s="213">
        <f t="shared" si="202"/>
        <v>0</v>
      </c>
      <c r="CZ143" s="213">
        <f t="shared" si="202"/>
        <v>115467.12004684753</v>
      </c>
      <c r="DB143" s="213">
        <f t="shared" ref="DB143:DS143" si="203">DB85*$FK85</f>
        <v>122893.47129416357</v>
      </c>
      <c r="DC143" s="213">
        <f t="shared" si="203"/>
        <v>63318.023283232469</v>
      </c>
      <c r="DD143" s="213">
        <f t="shared" si="203"/>
        <v>41059.549295334757</v>
      </c>
      <c r="DE143" s="213">
        <f t="shared" si="203"/>
        <v>26248.006308803433</v>
      </c>
      <c r="DF143" s="213">
        <f t="shared" si="203"/>
        <v>21003.108990825684</v>
      </c>
      <c r="DG143" s="213">
        <f t="shared" si="203"/>
        <v>65396.578442318947</v>
      </c>
      <c r="DH143" s="213">
        <f t="shared" si="203"/>
        <v>72387.814889713045</v>
      </c>
      <c r="DI143" s="213">
        <f t="shared" si="203"/>
        <v>29076.252508295918</v>
      </c>
      <c r="DJ143" s="213">
        <f t="shared" si="203"/>
        <v>35758.792644934605</v>
      </c>
      <c r="DK143" s="213">
        <f t="shared" si="203"/>
        <v>15775.851462033963</v>
      </c>
      <c r="DL143" s="213">
        <f t="shared" si="203"/>
        <v>43902.495319148933</v>
      </c>
      <c r="DM143" s="213">
        <f t="shared" si="203"/>
        <v>48888.675729064991</v>
      </c>
      <c r="DN143" s="213">
        <f t="shared" si="203"/>
        <v>7849.7061877805963</v>
      </c>
      <c r="DO143" s="213">
        <f t="shared" si="203"/>
        <v>19497.846980284987</v>
      </c>
      <c r="DP143" s="213">
        <f t="shared" si="203"/>
        <v>12927.025508491117</v>
      </c>
      <c r="DQ143" s="213">
        <f t="shared" si="203"/>
        <v>30775.552199882877</v>
      </c>
      <c r="DR143" s="213">
        <f t="shared" si="203"/>
        <v>0</v>
      </c>
      <c r="DS143" s="213">
        <f t="shared" si="203"/>
        <v>656758.75104430993</v>
      </c>
      <c r="DU143" s="213">
        <f t="shared" ref="DU143:EE143" si="204">DU85*$FK85</f>
        <v>127373.97774741361</v>
      </c>
      <c r="DV143" s="213">
        <f t="shared" si="204"/>
        <v>72137.917876244377</v>
      </c>
      <c r="DW143" s="213">
        <f t="shared" si="204"/>
        <v>50390.997774741358</v>
      </c>
      <c r="DX143" s="213">
        <f t="shared" si="204"/>
        <v>38387.121233652149</v>
      </c>
      <c r="DY143" s="213">
        <f t="shared" si="204"/>
        <v>32172.035510443096</v>
      </c>
      <c r="DZ143" s="213">
        <f t="shared" si="204"/>
        <v>121020.7136755807</v>
      </c>
      <c r="EA143" s="213">
        <f t="shared" si="204"/>
        <v>166002.17609994143</v>
      </c>
      <c r="EB143" s="213">
        <f t="shared" si="204"/>
        <v>96636.64509076711</v>
      </c>
      <c r="EC143" s="213">
        <f t="shared" si="204"/>
        <v>95046.124099160632</v>
      </c>
      <c r="ED143" s="213">
        <f t="shared" si="204"/>
        <v>51102.469271910981</v>
      </c>
      <c r="EE143" s="213">
        <f t="shared" si="204"/>
        <v>127435.71700956469</v>
      </c>
      <c r="EF143" s="213">
        <v>123384.44542650788</v>
      </c>
      <c r="EG143" s="213">
        <v>26321.505430411864</v>
      </c>
      <c r="EH143" s="213">
        <v>28350.081186804604</v>
      </c>
      <c r="EI143" s="213">
        <v>12927.025508491117</v>
      </c>
      <c r="EJ143" s="213">
        <v>51825.700628537961</v>
      </c>
      <c r="EK143" s="213">
        <v>25230.778465742726</v>
      </c>
      <c r="EL143" s="210">
        <f t="shared" si="83"/>
        <v>1245745.432035916</v>
      </c>
      <c r="EN143" s="210">
        <f t="shared" si="72"/>
        <v>4480.5064532500483</v>
      </c>
      <c r="EO143" s="210">
        <f t="shared" ref="EO143:FD143" si="205">EO85*$FK85</f>
        <v>8819.8945930119062</v>
      </c>
      <c r="EP143" s="210">
        <f t="shared" si="205"/>
        <v>9331.4484794065957</v>
      </c>
      <c r="EQ143" s="210">
        <f t="shared" si="205"/>
        <v>12139.11492484872</v>
      </c>
      <c r="ER143" s="210">
        <f t="shared" si="205"/>
        <v>11168.926519617411</v>
      </c>
      <c r="ES143" s="210">
        <f t="shared" si="205"/>
        <v>55624.135233261753</v>
      </c>
      <c r="ET143" s="210">
        <f t="shared" si="205"/>
        <v>93614.361210228366</v>
      </c>
      <c r="EU143" s="210">
        <f t="shared" si="205"/>
        <v>67560.392582471206</v>
      </c>
      <c r="EV143" s="210">
        <f t="shared" si="205"/>
        <v>59287.331454226034</v>
      </c>
      <c r="EW143" s="210">
        <f t="shared" si="205"/>
        <v>35326.617809877018</v>
      </c>
      <c r="EX143" s="210">
        <f t="shared" si="205"/>
        <v>83533.221690415754</v>
      </c>
      <c r="EY143" s="210">
        <f t="shared" si="205"/>
        <v>74495.769697442898</v>
      </c>
      <c r="EZ143" s="210">
        <f t="shared" si="205"/>
        <v>18471.799242631267</v>
      </c>
      <c r="FA143" s="210">
        <f t="shared" si="205"/>
        <v>8852.2342065196171</v>
      </c>
      <c r="FB143" s="210">
        <f t="shared" si="205"/>
        <v>0</v>
      </c>
      <c r="FC143" s="210">
        <f t="shared" si="205"/>
        <v>21050.14842865508</v>
      </c>
      <c r="FD143" s="210">
        <f t="shared" si="205"/>
        <v>25230.778465742726</v>
      </c>
      <c r="FE143" s="363">
        <f t="shared" si="74"/>
        <v>588986.68099160644</v>
      </c>
      <c r="FF143" s="363"/>
      <c r="FG143" s="213">
        <f t="shared" si="75"/>
        <v>144414.01410111261</v>
      </c>
      <c r="FH143" s="213">
        <f t="shared" si="75"/>
        <v>749.69104040601201</v>
      </c>
    </row>
    <row r="144" spans="1:164">
      <c r="A144" s="172"/>
      <c r="B144" s="172">
        <v>40</v>
      </c>
      <c r="C144" s="182">
        <v>3</v>
      </c>
      <c r="D144" s="182" t="s">
        <v>412</v>
      </c>
      <c r="E144" s="213">
        <f t="shared" si="149"/>
        <v>10745504.600423533</v>
      </c>
      <c r="F144" s="213">
        <f t="shared" si="149"/>
        <v>6068843.7717575133</v>
      </c>
      <c r="G144" s="213">
        <f t="shared" si="149"/>
        <v>4676660.8286660211</v>
      </c>
      <c r="H144" s="213">
        <f t="shared" si="149"/>
        <v>8184988.7733599292</v>
      </c>
      <c r="I144" s="213">
        <f t="shared" si="149"/>
        <v>10697311.455461934</v>
      </c>
      <c r="K144" s="213">
        <f t="shared" ref="K144:AB144" si="206">K86*$FK86</f>
        <v>152845.54660949967</v>
      </c>
      <c r="L144" s="213">
        <f t="shared" si="206"/>
        <v>205135.02729252109</v>
      </c>
      <c r="M144" s="213">
        <f t="shared" si="206"/>
        <v>184730.86898292447</v>
      </c>
      <c r="N144" s="213">
        <f t="shared" si="206"/>
        <v>149679.45445828052</v>
      </c>
      <c r="O144" s="213">
        <f t="shared" si="206"/>
        <v>134983.23805532773</v>
      </c>
      <c r="P144" s="213">
        <f t="shared" si="206"/>
        <v>459801.44468272314</v>
      </c>
      <c r="Q144" s="213">
        <f t="shared" si="206"/>
        <v>674165.4673954217</v>
      </c>
      <c r="R144" s="213">
        <f t="shared" si="206"/>
        <v>547815.54247408849</v>
      </c>
      <c r="S144" s="213">
        <f t="shared" si="206"/>
        <v>413636.06750354188</v>
      </c>
      <c r="T144" s="213">
        <f t="shared" si="206"/>
        <v>396018.55988889717</v>
      </c>
      <c r="U144" s="213">
        <f t="shared" si="206"/>
        <v>1254984.2565334428</v>
      </c>
      <c r="V144" s="213">
        <f t="shared" si="206"/>
        <v>1240512.4409917232</v>
      </c>
      <c r="W144" s="213">
        <f t="shared" si="206"/>
        <v>615690.68297367834</v>
      </c>
      <c r="X144" s="213">
        <f t="shared" si="206"/>
        <v>518039.58819625684</v>
      </c>
      <c r="Y144" s="213">
        <f t="shared" si="206"/>
        <v>294813.77147267171</v>
      </c>
      <c r="Z144" s="213">
        <f t="shared" si="206"/>
        <v>532389.00326821266</v>
      </c>
      <c r="AA144" s="213">
        <f t="shared" si="206"/>
        <v>409747.81258071732</v>
      </c>
      <c r="AB144" s="213">
        <f t="shared" si="206"/>
        <v>8184988.7733599292</v>
      </c>
      <c r="AC144" s="213"/>
      <c r="AD144" s="213">
        <f t="shared" ref="AD144:AQ144" si="207">AD86*$FK86</f>
        <v>22289.125543956456</v>
      </c>
      <c r="AE144" s="213">
        <f t="shared" si="207"/>
        <v>36699.740850794129</v>
      </c>
      <c r="AF144" s="213">
        <f t="shared" si="207"/>
        <v>33186.847368578034</v>
      </c>
      <c r="AG144" s="213">
        <f t="shared" si="207"/>
        <v>35332.935605100291</v>
      </c>
      <c r="AH144" s="213">
        <f t="shared" si="207"/>
        <v>34137.491017075539</v>
      </c>
      <c r="AI144" s="213">
        <f t="shared" si="207"/>
        <v>145248.55745283724</v>
      </c>
      <c r="AJ144" s="213">
        <f t="shared" si="207"/>
        <v>281064.11870255764</v>
      </c>
      <c r="AK144" s="213">
        <f t="shared" si="207"/>
        <v>297910.50335769146</v>
      </c>
      <c r="AL144" s="213">
        <f t="shared" si="207"/>
        <v>230724.88550443668</v>
      </c>
      <c r="AM144" s="213">
        <f t="shared" si="207"/>
        <v>218456.27841846246</v>
      </c>
      <c r="AN144" s="213">
        <f t="shared" si="207"/>
        <v>733652.09570054442</v>
      </c>
      <c r="AO144" s="213">
        <f t="shared" si="207"/>
        <v>662570.06289314746</v>
      </c>
      <c r="AP144" s="213">
        <f t="shared" si="207"/>
        <v>324361.24487361126</v>
      </c>
      <c r="AQ144" s="213">
        <f t="shared" si="207"/>
        <v>184037.26632093059</v>
      </c>
      <c r="AR144" s="213">
        <f t="shared" si="66"/>
        <v>107492.09254641713</v>
      </c>
      <c r="AS144" s="213">
        <f t="shared" si="66"/>
        <v>234580.50030199092</v>
      </c>
      <c r="AT144" s="213">
        <f t="shared" si="66"/>
        <v>342798.83563567221</v>
      </c>
      <c r="AU144" s="213">
        <f t="shared" si="66"/>
        <v>3924542.5820938037</v>
      </c>
      <c r="AW144" s="213">
        <f t="shared" ref="AW144:BN144" si="208">AW86*$FK86</f>
        <v>848.64325702781298</v>
      </c>
      <c r="AX144" s="213">
        <f t="shared" si="208"/>
        <v>918.00352322720164</v>
      </c>
      <c r="AY144" s="213">
        <f t="shared" si="208"/>
        <v>840.48322571023789</v>
      </c>
      <c r="AZ144" s="213">
        <f t="shared" si="208"/>
        <v>669.12256804116032</v>
      </c>
      <c r="BA144" s="213">
        <f t="shared" si="208"/>
        <v>885.36339795690105</v>
      </c>
      <c r="BB144" s="213">
        <f t="shared" si="208"/>
        <v>2819.2908202222056</v>
      </c>
      <c r="BC144" s="213">
        <f t="shared" si="208"/>
        <v>4867.4586809335624</v>
      </c>
      <c r="BD144" s="213">
        <f t="shared" si="208"/>
        <v>0</v>
      </c>
      <c r="BE144" s="213">
        <f t="shared" si="208"/>
        <v>0</v>
      </c>
      <c r="BF144" s="213">
        <f t="shared" si="208"/>
        <v>0</v>
      </c>
      <c r="BG144" s="213">
        <f t="shared" si="208"/>
        <v>0</v>
      </c>
      <c r="BH144" s="213">
        <f t="shared" si="208"/>
        <v>0</v>
      </c>
      <c r="BI144" s="213">
        <f t="shared" si="208"/>
        <v>0</v>
      </c>
      <c r="BJ144" s="213">
        <f t="shared" si="208"/>
        <v>0</v>
      </c>
      <c r="BK144" s="213">
        <f t="shared" si="208"/>
        <v>0</v>
      </c>
      <c r="BL144" s="213">
        <f t="shared" si="208"/>
        <v>0</v>
      </c>
      <c r="BM144" s="213">
        <f t="shared" si="208"/>
        <v>0</v>
      </c>
      <c r="BN144" s="213">
        <f t="shared" si="208"/>
        <v>11848.365473119082</v>
      </c>
      <c r="BP144" s="213">
        <f t="shared" ref="BP144:CG144" si="209">BP86*$FK86</f>
        <v>2807.0507732458432</v>
      </c>
      <c r="BQ144" s="213">
        <f t="shared" si="209"/>
        <v>5622.2615778092613</v>
      </c>
      <c r="BR144" s="213">
        <f t="shared" si="209"/>
        <v>5136.7397144135412</v>
      </c>
      <c r="BS144" s="213">
        <f t="shared" si="209"/>
        <v>5173.4598553426295</v>
      </c>
      <c r="BT144" s="213">
        <f t="shared" si="209"/>
        <v>5760.9821102080386</v>
      </c>
      <c r="BU144" s="213">
        <f t="shared" si="209"/>
        <v>32073.003093729028</v>
      </c>
      <c r="BV144" s="213">
        <f t="shared" si="209"/>
        <v>87136.894424725979</v>
      </c>
      <c r="BW144" s="213">
        <f t="shared" si="209"/>
        <v>93367.07833569459</v>
      </c>
      <c r="BX144" s="213">
        <f t="shared" si="209"/>
        <v>100968.14750801581</v>
      </c>
      <c r="BY144" s="213">
        <f t="shared" si="209"/>
        <v>94856.284051152048</v>
      </c>
      <c r="BZ144" s="213">
        <f t="shared" si="209"/>
        <v>395010.79602117668</v>
      </c>
      <c r="CA144" s="213">
        <f t="shared" si="209"/>
        <v>501397.20432406239</v>
      </c>
      <c r="CB144" s="213">
        <f t="shared" si="209"/>
        <v>250770.00243605996</v>
      </c>
      <c r="CC144" s="213">
        <f t="shared" si="209"/>
        <v>319714.10703825217</v>
      </c>
      <c r="CD144" s="213">
        <f t="shared" si="209"/>
        <v>187321.67892625456</v>
      </c>
      <c r="CE144" s="213">
        <f t="shared" si="209"/>
        <v>297808.50296622177</v>
      </c>
      <c r="CF144" s="213">
        <f t="shared" si="209"/>
        <v>66948.976945045113</v>
      </c>
      <c r="CG144" s="213">
        <f t="shared" si="209"/>
        <v>2451873.1701014093</v>
      </c>
      <c r="CI144" s="213">
        <f t="shared" ref="CI144:CZ144" si="210">CI86*$FK86</f>
        <v>14112.774163746179</v>
      </c>
      <c r="CJ144" s="213">
        <f t="shared" si="210"/>
        <v>21558.80274103348</v>
      </c>
      <c r="CK144" s="213">
        <f t="shared" si="210"/>
        <v>23602.89058608605</v>
      </c>
      <c r="CL144" s="213">
        <f t="shared" si="210"/>
        <v>19322.954160017896</v>
      </c>
      <c r="CM144" s="213">
        <f t="shared" si="210"/>
        <v>14581.97596450675</v>
      </c>
      <c r="CN144" s="213">
        <f t="shared" si="210"/>
        <v>53183.004112295879</v>
      </c>
      <c r="CO144" s="213">
        <f t="shared" si="210"/>
        <v>75170.208497502055</v>
      </c>
      <c r="CP144" s="213">
        <f t="shared" si="210"/>
        <v>57809.741869360972</v>
      </c>
      <c r="CQ144" s="213">
        <f t="shared" si="210"/>
        <v>32260.683814033258</v>
      </c>
      <c r="CR144" s="213">
        <f t="shared" si="210"/>
        <v>37066.942260085008</v>
      </c>
      <c r="CS144" s="213">
        <f t="shared" si="210"/>
        <v>70404.750208038182</v>
      </c>
      <c r="CT144" s="213">
        <f t="shared" si="210"/>
        <v>48189.064945939899</v>
      </c>
      <c r="CU144" s="213">
        <f t="shared" si="210"/>
        <v>10987.482169114906</v>
      </c>
      <c r="CV144" s="213">
        <f t="shared" si="210"/>
        <v>14288.214837074045</v>
      </c>
      <c r="CW144" s="213">
        <f t="shared" si="210"/>
        <v>0</v>
      </c>
      <c r="CX144" s="213">
        <f t="shared" si="210"/>
        <v>0</v>
      </c>
      <c r="CY144" s="213">
        <f t="shared" si="210"/>
        <v>0</v>
      </c>
      <c r="CZ144" s="213">
        <f t="shared" si="210"/>
        <v>492539.49032883457</v>
      </c>
      <c r="DB144" s="213">
        <f t="shared" ref="DB144:DS144" si="211">DB86*$FK86</f>
        <v>112787.95287152338</v>
      </c>
      <c r="DC144" s="213">
        <f t="shared" si="211"/>
        <v>140336.218599657</v>
      </c>
      <c r="DD144" s="213">
        <f t="shared" si="211"/>
        <v>121963.90808813661</v>
      </c>
      <c r="DE144" s="213">
        <f t="shared" si="211"/>
        <v>89180.982269778542</v>
      </c>
      <c r="DF144" s="213">
        <f t="shared" si="211"/>
        <v>79617.425565580503</v>
      </c>
      <c r="DG144" s="213">
        <f t="shared" si="211"/>
        <v>226477.58920363881</v>
      </c>
      <c r="DH144" s="213">
        <f t="shared" si="211"/>
        <v>225926.7870897025</v>
      </c>
      <c r="DI144" s="213">
        <f t="shared" si="211"/>
        <v>98728.218911341435</v>
      </c>
      <c r="DJ144" s="213">
        <f t="shared" si="211"/>
        <v>49682.350677056151</v>
      </c>
      <c r="DK144" s="213">
        <f t="shared" si="211"/>
        <v>45639.055159197676</v>
      </c>
      <c r="DL144" s="213">
        <f t="shared" si="211"/>
        <v>55916.614603683549</v>
      </c>
      <c r="DM144" s="213">
        <f t="shared" si="211"/>
        <v>28356.10882857356</v>
      </c>
      <c r="DN144" s="213">
        <f t="shared" si="211"/>
        <v>29571.953494892256</v>
      </c>
      <c r="DO144" s="213">
        <f t="shared" si="211"/>
        <v>0</v>
      </c>
      <c r="DP144" s="213">
        <f t="shared" si="211"/>
        <v>0</v>
      </c>
      <c r="DQ144" s="213">
        <f t="shared" si="211"/>
        <v>0</v>
      </c>
      <c r="DR144" s="213">
        <f t="shared" si="211"/>
        <v>0</v>
      </c>
      <c r="DS144" s="213">
        <f t="shared" si="211"/>
        <v>1304185.1653627621</v>
      </c>
      <c r="DU144" s="213">
        <f t="shared" ref="DU144:EE144" si="212">DU86*$FK86</f>
        <v>124799.51897099397</v>
      </c>
      <c r="DV144" s="213">
        <f t="shared" si="212"/>
        <v>175412.11321825368</v>
      </c>
      <c r="DW144" s="213">
        <f t="shared" si="212"/>
        <v>179422.76861084186</v>
      </c>
      <c r="DX144" s="213">
        <f t="shared" si="212"/>
        <v>160552.69618894937</v>
      </c>
      <c r="DY144" s="213">
        <f t="shared" si="212"/>
        <v>153351.46855118932</v>
      </c>
      <c r="DZ144" s="213">
        <f t="shared" si="212"/>
        <v>615143.96087540081</v>
      </c>
      <c r="EA144" s="213">
        <f t="shared" si="212"/>
        <v>822914.67828349862</v>
      </c>
      <c r="EB144" s="213">
        <f t="shared" si="212"/>
        <v>433183.42252479313</v>
      </c>
      <c r="EC144" s="213">
        <f t="shared" si="212"/>
        <v>286653.74015509657</v>
      </c>
      <c r="ED144" s="213">
        <f t="shared" si="212"/>
        <v>201858.77471851467</v>
      </c>
      <c r="EE144" s="213">
        <f t="shared" si="212"/>
        <v>317102.89701662818</v>
      </c>
      <c r="EF144" s="213">
        <v>154473.4728573559</v>
      </c>
      <c r="EG144" s="213">
        <v>85223.367080754615</v>
      </c>
      <c r="EH144" s="213">
        <v>39780.152673178738</v>
      </c>
      <c r="EI144" s="213"/>
      <c r="EJ144" s="213">
        <v>24830.975299381105</v>
      </c>
      <c r="EK144" s="213">
        <v>41803.840439937369</v>
      </c>
      <c r="EL144" s="210">
        <f t="shared" si="83"/>
        <v>3816507.8474647682</v>
      </c>
      <c r="EN144" s="210">
        <f t="shared" si="72"/>
        <v>12011.566099470585</v>
      </c>
      <c r="EO144" s="210">
        <f t="shared" ref="EO144:FD144" si="213">EO86*$FK86</f>
        <v>35075.894618596678</v>
      </c>
      <c r="EP144" s="210">
        <f t="shared" si="213"/>
        <v>57458.860522705247</v>
      </c>
      <c r="EQ144" s="210">
        <f t="shared" si="213"/>
        <v>71371.713919170827</v>
      </c>
      <c r="ER144" s="210">
        <f t="shared" si="213"/>
        <v>73734.04298560883</v>
      </c>
      <c r="ES144" s="210">
        <f t="shared" si="213"/>
        <v>388666.37167176203</v>
      </c>
      <c r="ET144" s="210">
        <f t="shared" si="213"/>
        <v>596987.89119379618</v>
      </c>
      <c r="EU144" s="210">
        <f t="shared" si="213"/>
        <v>334455.20361345168</v>
      </c>
      <c r="EV144" s="210">
        <f t="shared" si="213"/>
        <v>236971.38947804042</v>
      </c>
      <c r="EW144" s="210">
        <f t="shared" si="213"/>
        <v>156219.71955931699</v>
      </c>
      <c r="EX144" s="210">
        <f t="shared" si="213"/>
        <v>261186.28241294462</v>
      </c>
      <c r="EY144" s="210">
        <f t="shared" si="213"/>
        <v>126117.36402878235</v>
      </c>
      <c r="EZ144" s="210">
        <f t="shared" si="213"/>
        <v>55651.413585862356</v>
      </c>
      <c r="FA144" s="210">
        <f t="shared" si="213"/>
        <v>39780.152673178738</v>
      </c>
      <c r="FB144" s="210">
        <f t="shared" si="213"/>
        <v>0</v>
      </c>
      <c r="FC144" s="210">
        <f t="shared" si="213"/>
        <v>24830.975299381105</v>
      </c>
      <c r="FD144" s="210">
        <f t="shared" si="213"/>
        <v>41803.840439937369</v>
      </c>
      <c r="FE144" s="363">
        <f t="shared" si="74"/>
        <v>2512322.6821020064</v>
      </c>
      <c r="FF144" s="363"/>
      <c r="FG144" s="213">
        <f t="shared" si="75"/>
        <v>0</v>
      </c>
      <c r="FH144" s="213">
        <f t="shared" si="75"/>
        <v>16413.902995302364</v>
      </c>
    </row>
    <row r="145" spans="1:164">
      <c r="A145" s="172"/>
      <c r="B145" s="172">
        <v>43</v>
      </c>
      <c r="C145" s="182">
        <v>3</v>
      </c>
      <c r="D145" s="182" t="s">
        <v>413</v>
      </c>
      <c r="E145" s="213">
        <f t="shared" si="149"/>
        <v>6432904.1246395493</v>
      </c>
      <c r="F145" s="213">
        <f t="shared" si="149"/>
        <v>2470603.4102590955</v>
      </c>
      <c r="G145" s="213">
        <f t="shared" si="149"/>
        <v>3962300.7143804543</v>
      </c>
      <c r="H145" s="213">
        <f t="shared" si="149"/>
        <v>4274697.9613182982</v>
      </c>
      <c r="I145" s="213">
        <f t="shared" si="149"/>
        <v>5975969.0768156806</v>
      </c>
      <c r="K145" s="213">
        <f t="shared" ref="K145:AB145" si="214">K87*$FK87</f>
        <v>290974.57287958119</v>
      </c>
      <c r="L145" s="213">
        <f t="shared" si="214"/>
        <v>220919.6387515103</v>
      </c>
      <c r="M145" s="213">
        <f t="shared" si="214"/>
        <v>161058.5495261109</v>
      </c>
      <c r="N145" s="213">
        <f t="shared" si="214"/>
        <v>125212.09492280844</v>
      </c>
      <c r="O145" s="213">
        <f t="shared" si="214"/>
        <v>98752.497500335623</v>
      </c>
      <c r="P145" s="213">
        <f t="shared" si="214"/>
        <v>352704.6336689489</v>
      </c>
      <c r="Q145" s="213">
        <f t="shared" si="214"/>
        <v>382197.18494563032</v>
      </c>
      <c r="R145" s="213">
        <f t="shared" si="214"/>
        <v>341733.80058799841</v>
      </c>
      <c r="S145" s="213">
        <f t="shared" si="214"/>
        <v>239798.35151563969</v>
      </c>
      <c r="T145" s="213">
        <f t="shared" si="214"/>
        <v>196119.01608806552</v>
      </c>
      <c r="U145" s="213">
        <f t="shared" si="214"/>
        <v>506074.30017988995</v>
      </c>
      <c r="V145" s="213">
        <f t="shared" si="214"/>
        <v>492649.50443549472</v>
      </c>
      <c r="W145" s="213">
        <f t="shared" si="214"/>
        <v>222449.61547321791</v>
      </c>
      <c r="X145" s="213">
        <f t="shared" si="214"/>
        <v>154890.64336957983</v>
      </c>
      <c r="Y145" s="213">
        <f t="shared" si="214"/>
        <v>13262.798209155593</v>
      </c>
      <c r="Z145" s="213">
        <f t="shared" si="214"/>
        <v>147252.75957846691</v>
      </c>
      <c r="AA145" s="213">
        <f t="shared" si="214"/>
        <v>328647.99968586391</v>
      </c>
      <c r="AB145" s="213">
        <f t="shared" si="214"/>
        <v>4274697.9613182982</v>
      </c>
      <c r="AC145" s="213"/>
      <c r="AD145" s="213">
        <f t="shared" ref="AD145:AQ145" si="215">AD87*$FK87</f>
        <v>3470.9471902268765</v>
      </c>
      <c r="AE145" s="213">
        <f t="shared" si="215"/>
        <v>6368.9030984024703</v>
      </c>
      <c r="AF145" s="213">
        <f t="shared" si="215"/>
        <v>11129.830661833805</v>
      </c>
      <c r="AG145" s="213">
        <f t="shared" si="215"/>
        <v>7967.8787703047392</v>
      </c>
      <c r="AH145" s="213">
        <f t="shared" si="215"/>
        <v>9314.8582762786955</v>
      </c>
      <c r="AI145" s="213">
        <f t="shared" si="215"/>
        <v>54026.178002416433</v>
      </c>
      <c r="AJ145" s="213">
        <f t="shared" si="215"/>
        <v>115741.2390200027</v>
      </c>
      <c r="AK145" s="213">
        <f t="shared" si="215"/>
        <v>179682.26616995572</v>
      </c>
      <c r="AL145" s="213">
        <f t="shared" si="215"/>
        <v>134439.95452275474</v>
      </c>
      <c r="AM145" s="213">
        <f t="shared" si="215"/>
        <v>117841.2070694053</v>
      </c>
      <c r="AN145" s="213">
        <f t="shared" si="215"/>
        <v>286498.64097999735</v>
      </c>
      <c r="AO145" s="213">
        <f t="shared" si="215"/>
        <v>354390.60801718355</v>
      </c>
      <c r="AP145" s="213">
        <f t="shared" si="215"/>
        <v>158490.58859712715</v>
      </c>
      <c r="AQ145" s="213">
        <f t="shared" si="215"/>
        <v>103168.43031279367</v>
      </c>
      <c r="AR145" s="213">
        <f t="shared" si="66"/>
        <v>13262.798209155593</v>
      </c>
      <c r="AS145" s="213">
        <f t="shared" si="66"/>
        <v>57812.120400053704</v>
      </c>
      <c r="AT145" s="213">
        <f t="shared" si="66"/>
        <v>251117.17930191974</v>
      </c>
      <c r="AU145" s="213">
        <f t="shared" si="66"/>
        <v>1864723.6285998123</v>
      </c>
      <c r="AW145" s="213">
        <f t="shared" ref="AW145:BN145" si="216">AW87*$FK87</f>
        <v>1952.9702859444221</v>
      </c>
      <c r="AX145" s="213">
        <f t="shared" si="216"/>
        <v>2246.9658128607871</v>
      </c>
      <c r="AY145" s="213">
        <f t="shared" si="216"/>
        <v>1424.9783192374816</v>
      </c>
      <c r="AZ145" s="213">
        <f t="shared" si="216"/>
        <v>1703.9740743723992</v>
      </c>
      <c r="BA145" s="213">
        <f t="shared" si="216"/>
        <v>1478.9774976506915</v>
      </c>
      <c r="BB145" s="213">
        <f t="shared" si="216"/>
        <v>3584.9454557658751</v>
      </c>
      <c r="BC145" s="213">
        <f t="shared" si="216"/>
        <v>3290.9499288495103</v>
      </c>
      <c r="BD145" s="213">
        <f t="shared" si="216"/>
        <v>1448.9779540877971</v>
      </c>
      <c r="BE145" s="213">
        <f t="shared" si="216"/>
        <v>0</v>
      </c>
      <c r="BF145" s="213">
        <f t="shared" si="216"/>
        <v>0</v>
      </c>
      <c r="BG145" s="213">
        <f t="shared" si="216"/>
        <v>2375.9638501812324</v>
      </c>
      <c r="BH145" s="213">
        <f t="shared" si="216"/>
        <v>0</v>
      </c>
      <c r="BI145" s="213">
        <f t="shared" si="216"/>
        <v>0</v>
      </c>
      <c r="BJ145" s="213">
        <f t="shared" si="216"/>
        <v>0</v>
      </c>
      <c r="BK145" s="213">
        <f t="shared" si="216"/>
        <v>0</v>
      </c>
      <c r="BL145" s="213">
        <f t="shared" si="216"/>
        <v>0</v>
      </c>
      <c r="BM145" s="213">
        <f t="shared" si="216"/>
        <v>0</v>
      </c>
      <c r="BN145" s="213">
        <f t="shared" si="216"/>
        <v>19508.703178950196</v>
      </c>
      <c r="BP145" s="213">
        <f t="shared" ref="BP145:CG145" si="217">BP87*$FK87</f>
        <v>1004.9847093569607</v>
      </c>
      <c r="BQ145" s="213">
        <f t="shared" si="217"/>
        <v>2225.966132366761</v>
      </c>
      <c r="BR145" s="213">
        <f t="shared" si="217"/>
        <v>1271.9806470667204</v>
      </c>
      <c r="BS145" s="213">
        <f t="shared" si="217"/>
        <v>2420.9631655255739</v>
      </c>
      <c r="BT145" s="213">
        <f t="shared" si="217"/>
        <v>2864.9564102564104</v>
      </c>
      <c r="BU145" s="213">
        <f t="shared" si="217"/>
        <v>21410.674240837699</v>
      </c>
      <c r="BV145" s="213">
        <f t="shared" si="217"/>
        <v>28868.560770573233</v>
      </c>
      <c r="BW145" s="213">
        <f t="shared" si="217"/>
        <v>34172.480072492952</v>
      </c>
      <c r="BX145" s="213">
        <f t="shared" si="217"/>
        <v>32744.501798899182</v>
      </c>
      <c r="BY145" s="213">
        <f t="shared" si="217"/>
        <v>23675.639779836223</v>
      </c>
      <c r="BZ145" s="213">
        <f t="shared" si="217"/>
        <v>92281.595953819313</v>
      </c>
      <c r="CA145" s="213">
        <f t="shared" si="217"/>
        <v>59246.098582360057</v>
      </c>
      <c r="CB145" s="213">
        <f t="shared" si="217"/>
        <v>44498.322966841188</v>
      </c>
      <c r="CC145" s="213">
        <f t="shared" si="217"/>
        <v>51722.213056786153</v>
      </c>
      <c r="CD145" s="213">
        <f t="shared" si="217"/>
        <v>0</v>
      </c>
      <c r="CE145" s="213">
        <f t="shared" si="217"/>
        <v>73387.883417908452</v>
      </c>
      <c r="CF145" s="213">
        <f t="shared" si="217"/>
        <v>77530.820383944156</v>
      </c>
      <c r="CG145" s="213">
        <f t="shared" si="217"/>
        <v>549327.64208887098</v>
      </c>
      <c r="CI145" s="213">
        <f t="shared" ref="CI145:CZ145" si="218">CI87*$FK87</f>
        <v>5342.9187085514841</v>
      </c>
      <c r="CJ145" s="213">
        <f t="shared" si="218"/>
        <v>7400.8873969660362</v>
      </c>
      <c r="CK145" s="213">
        <f t="shared" si="218"/>
        <v>7310.8887662773532</v>
      </c>
      <c r="CL145" s="213">
        <f t="shared" si="218"/>
        <v>7421.8870774600628</v>
      </c>
      <c r="CM145" s="213">
        <f t="shared" si="218"/>
        <v>4934.9249160961208</v>
      </c>
      <c r="CN145" s="213">
        <f t="shared" si="218"/>
        <v>18713.715274533497</v>
      </c>
      <c r="CO145" s="213">
        <f t="shared" si="218"/>
        <v>30098.542056651902</v>
      </c>
      <c r="CP145" s="213">
        <f t="shared" si="218"/>
        <v>14459.779997315078</v>
      </c>
      <c r="CQ145" s="213">
        <f t="shared" si="218"/>
        <v>9251.8592347966169</v>
      </c>
      <c r="CR145" s="213">
        <f t="shared" si="218"/>
        <v>5258.9199865753799</v>
      </c>
      <c r="CS145" s="213">
        <f t="shared" si="218"/>
        <v>16712.745718888444</v>
      </c>
      <c r="CT145" s="213">
        <f t="shared" si="218"/>
        <v>6560.9001772049942</v>
      </c>
      <c r="CU145" s="213">
        <f t="shared" si="218"/>
        <v>6542.9004510672576</v>
      </c>
      <c r="CV145" s="213">
        <f t="shared" si="218"/>
        <v>0</v>
      </c>
      <c r="CW145" s="213">
        <f t="shared" si="218"/>
        <v>0</v>
      </c>
      <c r="CX145" s="213">
        <f t="shared" si="218"/>
        <v>0</v>
      </c>
      <c r="CY145" s="213">
        <f t="shared" si="218"/>
        <v>0</v>
      </c>
      <c r="CZ145" s="213">
        <f t="shared" si="218"/>
        <v>140010.86976238422</v>
      </c>
      <c r="DB145" s="213">
        <f t="shared" ref="DB145:DS145" si="219">DB87*$FK87</f>
        <v>279202.75198550144</v>
      </c>
      <c r="DC145" s="213">
        <f t="shared" si="219"/>
        <v>202676.91631091424</v>
      </c>
      <c r="DD145" s="213">
        <f t="shared" si="219"/>
        <v>139920.87113169555</v>
      </c>
      <c r="DE145" s="213">
        <f t="shared" si="219"/>
        <v>105697.39183514567</v>
      </c>
      <c r="DF145" s="213">
        <f t="shared" si="219"/>
        <v>80158.7804000537</v>
      </c>
      <c r="DG145" s="213">
        <f t="shared" si="219"/>
        <v>254969.12069539537</v>
      </c>
      <c r="DH145" s="213">
        <f t="shared" si="219"/>
        <v>204197.89316955299</v>
      </c>
      <c r="DI145" s="213">
        <f t="shared" si="219"/>
        <v>111970.29639414688</v>
      </c>
      <c r="DJ145" s="213">
        <f t="shared" si="219"/>
        <v>63362.035959189161</v>
      </c>
      <c r="DK145" s="213">
        <f t="shared" si="219"/>
        <v>49343.249252248628</v>
      </c>
      <c r="DL145" s="213">
        <f t="shared" si="219"/>
        <v>108205.35367700363</v>
      </c>
      <c r="DM145" s="213">
        <f t="shared" si="219"/>
        <v>72451.897658746151</v>
      </c>
      <c r="DN145" s="213">
        <f t="shared" si="219"/>
        <v>12917.803458182307</v>
      </c>
      <c r="DO145" s="213">
        <f t="shared" si="219"/>
        <v>0</v>
      </c>
      <c r="DP145" s="213">
        <f t="shared" si="219"/>
        <v>0</v>
      </c>
      <c r="DQ145" s="213">
        <f t="shared" si="219"/>
        <v>16052.755760504768</v>
      </c>
      <c r="DR145" s="213">
        <f t="shared" si="219"/>
        <v>0</v>
      </c>
      <c r="DS145" s="213">
        <f t="shared" si="219"/>
        <v>1701127.1176882805</v>
      </c>
      <c r="DU145" s="213">
        <f t="shared" ref="DU145:EE145" si="220">DU87*$FK87</f>
        <v>295357.50619412004</v>
      </c>
      <c r="DV145" s="213">
        <f t="shared" si="220"/>
        <v>252353.160496711</v>
      </c>
      <c r="DW145" s="213">
        <f t="shared" si="220"/>
        <v>211235.78608940798</v>
      </c>
      <c r="DX145" s="213">
        <f t="shared" si="220"/>
        <v>191199.09094375087</v>
      </c>
      <c r="DY145" s="213">
        <f t="shared" si="220"/>
        <v>166053.47352933281</v>
      </c>
      <c r="DZ145" s="213">
        <f t="shared" si="220"/>
        <v>618731.58612162713</v>
      </c>
      <c r="EA145" s="213">
        <f t="shared" si="220"/>
        <v>668443.82975969929</v>
      </c>
      <c r="EB145" s="213">
        <f t="shared" si="220"/>
        <v>328647.99968586391</v>
      </c>
      <c r="EC145" s="213">
        <f t="shared" si="220"/>
        <v>176547.31386763326</v>
      </c>
      <c r="ED145" s="213">
        <f t="shared" si="220"/>
        <v>116557.22660491342</v>
      </c>
      <c r="EE145" s="213">
        <f t="shared" si="220"/>
        <v>226448.55463015172</v>
      </c>
      <c r="EF145" s="213">
        <v>101308.45861189422</v>
      </c>
      <c r="EG145" s="213">
        <v>33461.490890052359</v>
      </c>
      <c r="EH145" s="213"/>
      <c r="EI145" s="213"/>
      <c r="EJ145" s="213">
        <v>16052.755760504768</v>
      </c>
      <c r="EK145" s="213"/>
      <c r="EL145" s="210">
        <f t="shared" si="83"/>
        <v>3402398.2331856629</v>
      </c>
      <c r="EN145" s="210">
        <f t="shared" si="72"/>
        <v>16154.754208618608</v>
      </c>
      <c r="EO145" s="210">
        <f t="shared" ref="EO145:FD145" si="221">EO87*$FK87</f>
        <v>49676.244185796757</v>
      </c>
      <c r="EP145" s="210">
        <f t="shared" si="221"/>
        <v>71314.914957712448</v>
      </c>
      <c r="EQ145" s="210">
        <f t="shared" si="221"/>
        <v>85501.699108605186</v>
      </c>
      <c r="ER145" s="210">
        <f t="shared" si="221"/>
        <v>85894.693129279112</v>
      </c>
      <c r="ES145" s="210">
        <f t="shared" si="221"/>
        <v>363762.46542623173</v>
      </c>
      <c r="ET145" s="210">
        <f t="shared" si="221"/>
        <v>464245.93659014639</v>
      </c>
      <c r="EU145" s="210">
        <f t="shared" si="221"/>
        <v>216677.70329171701</v>
      </c>
      <c r="EV145" s="210">
        <f t="shared" si="221"/>
        <v>113185.2779084441</v>
      </c>
      <c r="EW145" s="210">
        <f t="shared" si="221"/>
        <v>67213.977352664791</v>
      </c>
      <c r="EX145" s="210">
        <f t="shared" si="221"/>
        <v>118243.20095314809</v>
      </c>
      <c r="EY145" s="210">
        <f t="shared" si="221"/>
        <v>28856.560953148077</v>
      </c>
      <c r="EZ145" s="210">
        <f t="shared" si="221"/>
        <v>20543.68743187005</v>
      </c>
      <c r="FA145" s="210">
        <f t="shared" si="221"/>
        <v>0</v>
      </c>
      <c r="FB145" s="210">
        <f t="shared" si="221"/>
        <v>0</v>
      </c>
      <c r="FC145" s="210">
        <f t="shared" si="221"/>
        <v>0</v>
      </c>
      <c r="FD145" s="210">
        <f t="shared" si="221"/>
        <v>0</v>
      </c>
      <c r="FE145" s="363">
        <f t="shared" si="74"/>
        <v>1701271.1154973824</v>
      </c>
      <c r="FF145" s="363"/>
      <c r="FG145" s="213">
        <f t="shared" si="75"/>
        <v>87349.670992079482</v>
      </c>
      <c r="FH145" s="213">
        <f t="shared" si="75"/>
        <v>2147.9673191032357</v>
      </c>
    </row>
    <row r="146" spans="1:164">
      <c r="A146" s="172"/>
      <c r="B146" s="172">
        <v>50</v>
      </c>
      <c r="C146" s="182">
        <v>3</v>
      </c>
      <c r="D146" s="182" t="s">
        <v>321</v>
      </c>
      <c r="E146" s="213">
        <f t="shared" si="149"/>
        <v>3503153.8127671732</v>
      </c>
      <c r="F146" s="213">
        <f t="shared" si="149"/>
        <v>1263362.1969307081</v>
      </c>
      <c r="G146" s="213">
        <f t="shared" si="149"/>
        <v>2239791.6158364648</v>
      </c>
      <c r="H146" s="213">
        <f t="shared" si="149"/>
        <v>2993425.084779799</v>
      </c>
      <c r="I146" s="213">
        <f t="shared" si="149"/>
        <v>3422929.3193326322</v>
      </c>
      <c r="K146" s="213">
        <f t="shared" ref="K146:AB146" si="222">K88*$FK88</f>
        <v>208286.9560529085</v>
      </c>
      <c r="L146" s="213">
        <f t="shared" si="222"/>
        <v>240786.99681346765</v>
      </c>
      <c r="M146" s="213">
        <f t="shared" si="222"/>
        <v>164258.38974597928</v>
      </c>
      <c r="N146" s="213">
        <f t="shared" si="222"/>
        <v>126362.35488952354</v>
      </c>
      <c r="O146" s="213">
        <f t="shared" si="222"/>
        <v>91391.350100706462</v>
      </c>
      <c r="P146" s="213">
        <f t="shared" si="222"/>
        <v>286022.00602735614</v>
      </c>
      <c r="Q146" s="213">
        <f t="shared" si="222"/>
        <v>299247.99938373669</v>
      </c>
      <c r="R146" s="213">
        <f t="shared" si="222"/>
        <v>212978.09182023149</v>
      </c>
      <c r="S146" s="213">
        <f t="shared" si="222"/>
        <v>130155.91825341953</v>
      </c>
      <c r="T146" s="213">
        <f t="shared" si="222"/>
        <v>96027.04757252369</v>
      </c>
      <c r="U146" s="213">
        <f t="shared" si="222"/>
        <v>322883.19270103716</v>
      </c>
      <c r="V146" s="213">
        <f t="shared" si="222"/>
        <v>196109.01047347064</v>
      </c>
      <c r="W146" s="213">
        <f t="shared" si="222"/>
        <v>90615.213963625443</v>
      </c>
      <c r="X146" s="213">
        <f t="shared" si="222"/>
        <v>43149.473335337447</v>
      </c>
      <c r="Y146" s="213">
        <f t="shared" si="222"/>
        <v>48347.47351871337</v>
      </c>
      <c r="Z146" s="213">
        <f t="shared" si="222"/>
        <v>92510.675686156639</v>
      </c>
      <c r="AA146" s="213">
        <f t="shared" si="222"/>
        <v>344292.93444160535</v>
      </c>
      <c r="AB146" s="213">
        <f t="shared" si="222"/>
        <v>2993425.084779799</v>
      </c>
      <c r="AC146" s="213"/>
      <c r="AD146" s="213">
        <f t="shared" ref="AD146:AQ146" si="223">AD88*$FK88</f>
        <v>2779.8345317901703</v>
      </c>
      <c r="AE146" s="213">
        <f t="shared" si="223"/>
        <v>5047.5248098602142</v>
      </c>
      <c r="AF146" s="213">
        <f t="shared" si="223"/>
        <v>5485.751336239291</v>
      </c>
      <c r="AG146" s="213">
        <f t="shared" si="223"/>
        <v>6752.9123763715625</v>
      </c>
      <c r="AH146" s="213">
        <f t="shared" si="223"/>
        <v>6568.1180580189393</v>
      </c>
      <c r="AI146" s="213">
        <f t="shared" si="223"/>
        <v>31800.462269652791</v>
      </c>
      <c r="AJ146" s="213">
        <f t="shared" si="223"/>
        <v>60388.143318803552</v>
      </c>
      <c r="AK146" s="213">
        <f t="shared" si="223"/>
        <v>84556.600240493019</v>
      </c>
      <c r="AL146" s="213">
        <f t="shared" si="223"/>
        <v>65367.030238989937</v>
      </c>
      <c r="AM146" s="213">
        <f t="shared" si="223"/>
        <v>43049.156419660307</v>
      </c>
      <c r="AN146" s="213">
        <f t="shared" si="223"/>
        <v>172207.18535397568</v>
      </c>
      <c r="AO146" s="213">
        <f t="shared" si="223"/>
        <v>84392.925272809269</v>
      </c>
      <c r="AP146" s="213">
        <f t="shared" si="223"/>
        <v>48614.105320907867</v>
      </c>
      <c r="AQ146" s="213">
        <f t="shared" si="223"/>
        <v>17610.898539004964</v>
      </c>
      <c r="AR146" s="213">
        <f t="shared" si="66"/>
        <v>24994.751516609052</v>
      </c>
      <c r="AS146" s="213">
        <f t="shared" si="66"/>
        <v>77383.940769577646</v>
      </c>
      <c r="AT146" s="213">
        <f t="shared" si="66"/>
        <v>316560.58709454385</v>
      </c>
      <c r="AU146" s="213">
        <f t="shared" si="66"/>
        <v>1053559.927467308</v>
      </c>
      <c r="AW146" s="213">
        <f t="shared" ref="AW146:BN146" si="224">AW88*$FK88</f>
        <v>652.05995190139799</v>
      </c>
      <c r="AX146" s="213">
        <f t="shared" si="224"/>
        <v>810.45508191793181</v>
      </c>
      <c r="AY146" s="213">
        <f t="shared" si="224"/>
        <v>258.71204569367205</v>
      </c>
      <c r="AZ146" s="213">
        <f t="shared" si="224"/>
        <v>546.46319855704201</v>
      </c>
      <c r="BA146" s="213">
        <f t="shared" si="224"/>
        <v>356.38904253720131</v>
      </c>
      <c r="BB146" s="213">
        <f t="shared" si="224"/>
        <v>1665.7887840072151</v>
      </c>
      <c r="BC146" s="213">
        <f t="shared" si="224"/>
        <v>1243.4017706297911</v>
      </c>
      <c r="BD146" s="213">
        <f t="shared" si="224"/>
        <v>1367.4779558094094</v>
      </c>
      <c r="BE146" s="213">
        <f t="shared" si="224"/>
        <v>0</v>
      </c>
      <c r="BF146" s="213">
        <f t="shared" si="224"/>
        <v>0</v>
      </c>
      <c r="BG146" s="213">
        <f t="shared" si="224"/>
        <v>0</v>
      </c>
      <c r="BH146" s="213">
        <f t="shared" si="224"/>
        <v>0</v>
      </c>
      <c r="BI146" s="213">
        <f t="shared" si="224"/>
        <v>0</v>
      </c>
      <c r="BJ146" s="213">
        <f t="shared" si="224"/>
        <v>0</v>
      </c>
      <c r="BK146" s="213">
        <f t="shared" si="224"/>
        <v>0</v>
      </c>
      <c r="BL146" s="213">
        <f t="shared" si="224"/>
        <v>0</v>
      </c>
      <c r="BM146" s="213">
        <f t="shared" si="224"/>
        <v>0</v>
      </c>
      <c r="BN146" s="213">
        <f t="shared" si="224"/>
        <v>6900.7478310536608</v>
      </c>
      <c r="BP146" s="213">
        <f t="shared" ref="BP146:CG146" si="225">BP88*$FK88</f>
        <v>2510.5628107620623</v>
      </c>
      <c r="BQ146" s="213">
        <f t="shared" si="225"/>
        <v>4292.5080234480693</v>
      </c>
      <c r="BR146" s="213">
        <f t="shared" si="225"/>
        <v>4593.4587704794831</v>
      </c>
      <c r="BS146" s="213">
        <f t="shared" si="225"/>
        <v>3946.6786562453035</v>
      </c>
      <c r="BT146" s="213">
        <f t="shared" si="225"/>
        <v>4229.1499714414558</v>
      </c>
      <c r="BU146" s="213">
        <f t="shared" si="225"/>
        <v>19400.763508191794</v>
      </c>
      <c r="BV146" s="213">
        <f t="shared" si="225"/>
        <v>34611.975827446266</v>
      </c>
      <c r="BW146" s="213">
        <f t="shared" si="225"/>
        <v>26071.838400721481</v>
      </c>
      <c r="BX146" s="213">
        <f t="shared" si="225"/>
        <v>27470.995382534198</v>
      </c>
      <c r="BY146" s="213">
        <f t="shared" si="225"/>
        <v>30440.904070344208</v>
      </c>
      <c r="BZ146" s="213">
        <f t="shared" si="225"/>
        <v>84889.230013527747</v>
      </c>
      <c r="CA146" s="213">
        <f t="shared" si="225"/>
        <v>59707.044259732458</v>
      </c>
      <c r="CB146" s="213">
        <f t="shared" si="225"/>
        <v>29427.175238238393</v>
      </c>
      <c r="CC146" s="213">
        <f t="shared" si="225"/>
        <v>25538.574796332483</v>
      </c>
      <c r="CD146" s="213">
        <f t="shared" si="225"/>
        <v>23352.722002104318</v>
      </c>
      <c r="CE146" s="213">
        <f t="shared" si="225"/>
        <v>15126.734916578989</v>
      </c>
      <c r="CF146" s="213">
        <f t="shared" si="225"/>
        <v>27732.347347061481</v>
      </c>
      <c r="CG146" s="213">
        <f t="shared" si="225"/>
        <v>423342.66399519017</v>
      </c>
      <c r="CI146" s="213">
        <f t="shared" ref="CI146:CZ146" si="226">CI88*$FK88</f>
        <v>26861.174131970543</v>
      </c>
      <c r="CJ146" s="213">
        <f t="shared" si="226"/>
        <v>37415.569628738922</v>
      </c>
      <c r="CK146" s="213">
        <f t="shared" si="226"/>
        <v>22753.460426875095</v>
      </c>
      <c r="CL146" s="213">
        <f t="shared" si="226"/>
        <v>16752.92491808207</v>
      </c>
      <c r="CM146" s="213">
        <f t="shared" si="226"/>
        <v>10527.996308432288</v>
      </c>
      <c r="CN146" s="213">
        <f t="shared" si="226"/>
        <v>37362.771252066741</v>
      </c>
      <c r="CO146" s="213">
        <f t="shared" si="226"/>
        <v>37497.407112580797</v>
      </c>
      <c r="CP146" s="213">
        <f t="shared" si="226"/>
        <v>24514.286288892232</v>
      </c>
      <c r="CQ146" s="213">
        <f t="shared" si="226"/>
        <v>8352.7031895385553</v>
      </c>
      <c r="CR146" s="213">
        <f t="shared" si="226"/>
        <v>4743.9341439951904</v>
      </c>
      <c r="CS146" s="213">
        <f t="shared" si="226"/>
        <v>11069.179669322111</v>
      </c>
      <c r="CT146" s="213">
        <f t="shared" si="226"/>
        <v>12711.209183826846</v>
      </c>
      <c r="CU146" s="213">
        <f t="shared" si="226"/>
        <v>6935.0667758905765</v>
      </c>
      <c r="CV146" s="213">
        <f t="shared" si="226"/>
        <v>0</v>
      </c>
      <c r="CW146" s="213">
        <f t="shared" si="226"/>
        <v>0</v>
      </c>
      <c r="CX146" s="213">
        <f t="shared" si="226"/>
        <v>0</v>
      </c>
      <c r="CY146" s="213">
        <f t="shared" si="226"/>
        <v>0</v>
      </c>
      <c r="CZ146" s="213">
        <f t="shared" si="226"/>
        <v>257497.68303021198</v>
      </c>
      <c r="DB146" s="213">
        <f t="shared" ref="DB146:DS146" si="227">DB88*$FK88</f>
        <v>175483.3246264843</v>
      </c>
      <c r="DC146" s="213">
        <f t="shared" si="227"/>
        <v>193220.9392695025</v>
      </c>
      <c r="DD146" s="213">
        <f t="shared" si="227"/>
        <v>131167.00716669174</v>
      </c>
      <c r="DE146" s="213">
        <f t="shared" si="227"/>
        <v>98363.375740267555</v>
      </c>
      <c r="DF146" s="213">
        <f t="shared" si="227"/>
        <v>69709.696720276581</v>
      </c>
      <c r="DG146" s="213">
        <f t="shared" si="227"/>
        <v>195792.22021343757</v>
      </c>
      <c r="DH146" s="213">
        <f t="shared" si="227"/>
        <v>165507.0713542763</v>
      </c>
      <c r="DI146" s="213">
        <f t="shared" si="227"/>
        <v>76467.888934315357</v>
      </c>
      <c r="DJ146" s="213">
        <f t="shared" si="227"/>
        <v>28965.189442356834</v>
      </c>
      <c r="DK146" s="213">
        <f t="shared" si="227"/>
        <v>17793.052938523975</v>
      </c>
      <c r="DL146" s="213">
        <f t="shared" si="227"/>
        <v>54717.597664211644</v>
      </c>
      <c r="DM146" s="213">
        <f t="shared" si="227"/>
        <v>39297.831757102067</v>
      </c>
      <c r="DN146" s="213">
        <f t="shared" si="227"/>
        <v>5638.8666285886075</v>
      </c>
      <c r="DO146" s="213">
        <f t="shared" si="227"/>
        <v>0</v>
      </c>
      <c r="DP146" s="213">
        <f t="shared" si="227"/>
        <v>0</v>
      </c>
      <c r="DQ146" s="213">
        <f t="shared" si="227"/>
        <v>0</v>
      </c>
      <c r="DR146" s="213">
        <f t="shared" si="227"/>
        <v>0</v>
      </c>
      <c r="DS146" s="213">
        <f t="shared" si="227"/>
        <v>1252124.0624560351</v>
      </c>
      <c r="DU146" s="213">
        <f t="shared" ref="DU146:EE146" si="228">DU88*$FK88</f>
        <v>180216.69909514507</v>
      </c>
      <c r="DV146" s="213">
        <f t="shared" si="228"/>
        <v>206013.98593717124</v>
      </c>
      <c r="DW146" s="213">
        <f t="shared" si="228"/>
        <v>148305.3602344807</v>
      </c>
      <c r="DX146" s="213">
        <f t="shared" si="228"/>
        <v>120182.30490004511</v>
      </c>
      <c r="DY146" s="213">
        <f t="shared" si="228"/>
        <v>89617.324644521286</v>
      </c>
      <c r="DZ146" s="213">
        <f t="shared" si="228"/>
        <v>284643.96839621227</v>
      </c>
      <c r="EA146" s="213">
        <f t="shared" si="228"/>
        <v>271705.72619269503</v>
      </c>
      <c r="EB146" s="213">
        <f t="shared" si="228"/>
        <v>113909.85775139036</v>
      </c>
      <c r="EC146" s="213">
        <f t="shared" si="228"/>
        <v>53152.125795881562</v>
      </c>
      <c r="ED146" s="213">
        <f t="shared" si="228"/>
        <v>26074.478319555092</v>
      </c>
      <c r="EE146" s="213">
        <f t="shared" si="228"/>
        <v>92761.467975349471</v>
      </c>
      <c r="EF146" s="213">
        <v>83123.124313843393</v>
      </c>
      <c r="EG146" s="213">
        <v>11921.873452577785</v>
      </c>
      <c r="EH146" s="213"/>
      <c r="EI146" s="213"/>
      <c r="EJ146" s="213"/>
      <c r="EK146" s="213"/>
      <c r="EL146" s="210">
        <f t="shared" si="83"/>
        <v>1681628.2970088683</v>
      </c>
      <c r="EN146" s="210">
        <f t="shared" si="72"/>
        <v>4733.3744686607552</v>
      </c>
      <c r="EO146" s="210">
        <f t="shared" ref="EO146:FD146" si="229">EO88*$FK88</f>
        <v>12793.046667668723</v>
      </c>
      <c r="EP146" s="210">
        <f t="shared" si="229"/>
        <v>17138.353067788968</v>
      </c>
      <c r="EQ146" s="210">
        <f t="shared" si="229"/>
        <v>21818.929159777548</v>
      </c>
      <c r="ER146" s="210">
        <f t="shared" si="229"/>
        <v>19907.627924244705</v>
      </c>
      <c r="ES146" s="210">
        <f t="shared" si="229"/>
        <v>88851.748182774696</v>
      </c>
      <c r="ET146" s="210">
        <f t="shared" si="229"/>
        <v>106198.65483841878</v>
      </c>
      <c r="EU146" s="210">
        <f t="shared" si="229"/>
        <v>37441.968817075009</v>
      </c>
      <c r="EV146" s="210">
        <f t="shared" si="229"/>
        <v>24186.936353524728</v>
      </c>
      <c r="EW146" s="210">
        <f t="shared" si="229"/>
        <v>8281.4253810311147</v>
      </c>
      <c r="EX146" s="210">
        <f t="shared" si="229"/>
        <v>38043.870311137835</v>
      </c>
      <c r="EY146" s="210">
        <f t="shared" si="229"/>
        <v>43825.292556741326</v>
      </c>
      <c r="EZ146" s="210">
        <f t="shared" si="229"/>
        <v>6283.0068239891789</v>
      </c>
      <c r="FA146" s="210">
        <f t="shared" si="229"/>
        <v>0</v>
      </c>
      <c r="FB146" s="210">
        <f t="shared" si="229"/>
        <v>0</v>
      </c>
      <c r="FC146" s="210">
        <f t="shared" si="229"/>
        <v>0</v>
      </c>
      <c r="FD146" s="210">
        <f t="shared" si="229"/>
        <v>0</v>
      </c>
      <c r="FE146" s="363">
        <f t="shared" si="74"/>
        <v>429504.23455283337</v>
      </c>
      <c r="FF146" s="363"/>
      <c r="FG146" s="213">
        <f t="shared" si="75"/>
        <v>38468.897243348867</v>
      </c>
      <c r="FH146" s="213">
        <f t="shared" si="75"/>
        <v>3511.0920486998352</v>
      </c>
    </row>
    <row r="147" spans="1:164">
      <c r="A147" s="172"/>
      <c r="B147" s="172">
        <v>9</v>
      </c>
      <c r="C147" s="182">
        <v>4</v>
      </c>
      <c r="D147" s="182" t="s">
        <v>831</v>
      </c>
      <c r="E147" s="213">
        <f t="shared" ref="E147:I156" si="230">E89*$FK89</f>
        <v>10958350.637230976</v>
      </c>
      <c r="F147" s="213">
        <f t="shared" si="230"/>
        <v>8387335.8970569987</v>
      </c>
      <c r="G147" s="213">
        <f t="shared" si="230"/>
        <v>2571014.7401739764</v>
      </c>
      <c r="H147" s="213">
        <f t="shared" si="230"/>
        <v>9272945.7440063264</v>
      </c>
      <c r="I147" s="213">
        <f t="shared" si="230"/>
        <v>10643698.668079566</v>
      </c>
      <c r="K147" s="213">
        <f t="shared" ref="K147:AB147" si="231">K89*$FK89</f>
        <v>73877.870130786541</v>
      </c>
      <c r="L147" s="213">
        <f t="shared" si="231"/>
        <v>91659.066668288826</v>
      </c>
      <c r="M147" s="213">
        <f t="shared" si="231"/>
        <v>85918.300071780526</v>
      </c>
      <c r="N147" s="213">
        <f t="shared" si="231"/>
        <v>67937.004698582634</v>
      </c>
      <c r="O147" s="213">
        <f t="shared" si="231"/>
        <v>77617.648370338822</v>
      </c>
      <c r="P147" s="213">
        <f t="shared" si="231"/>
        <v>343542.1010499422</v>
      </c>
      <c r="Q147" s="213">
        <f t="shared" si="231"/>
        <v>468120.87617008336</v>
      </c>
      <c r="R147" s="213">
        <f t="shared" si="231"/>
        <v>446524.00183466147</v>
      </c>
      <c r="S147" s="213">
        <f t="shared" si="231"/>
        <v>410195.71321613237</v>
      </c>
      <c r="T147" s="213">
        <f t="shared" si="231"/>
        <v>308435.10532514146</v>
      </c>
      <c r="U147" s="213">
        <f t="shared" si="231"/>
        <v>1035614.9741225136</v>
      </c>
      <c r="V147" s="213">
        <f t="shared" si="231"/>
        <v>1102247.886409149</v>
      </c>
      <c r="W147" s="213">
        <f t="shared" si="231"/>
        <v>526253.03791958152</v>
      </c>
      <c r="X147" s="213">
        <f t="shared" si="231"/>
        <v>354306.03841839527</v>
      </c>
      <c r="Y147" s="213">
        <f t="shared" si="231"/>
        <v>270312.82714520348</v>
      </c>
      <c r="Z147" s="213">
        <f t="shared" si="231"/>
        <v>1095272.0269992091</v>
      </c>
      <c r="AA147" s="213">
        <f t="shared" si="231"/>
        <v>2515111.2654565363</v>
      </c>
      <c r="AB147" s="213">
        <f t="shared" si="231"/>
        <v>9272945.7440063264</v>
      </c>
      <c r="AC147" s="213"/>
      <c r="AD147" s="213">
        <f t="shared" ref="AD147:AQ147" si="232">AD89*$FK89</f>
        <v>6071.9646693837822</v>
      </c>
      <c r="AE147" s="213">
        <f t="shared" si="232"/>
        <v>12495.827291197762</v>
      </c>
      <c r="AF147" s="213">
        <f t="shared" si="232"/>
        <v>14151.817655575156</v>
      </c>
      <c r="AG147" s="213">
        <f t="shared" si="232"/>
        <v>18519.492241620537</v>
      </c>
      <c r="AH147" s="213">
        <f t="shared" si="232"/>
        <v>22963.066386033213</v>
      </c>
      <c r="AI147" s="213">
        <f t="shared" si="232"/>
        <v>116595.52157187177</v>
      </c>
      <c r="AJ147" s="213">
        <f t="shared" si="232"/>
        <v>235847.52768659894</v>
      </c>
      <c r="AK147" s="213">
        <f t="shared" si="232"/>
        <v>254518.81904495409</v>
      </c>
      <c r="AL147" s="213">
        <f t="shared" si="232"/>
        <v>237172.31997810086</v>
      </c>
      <c r="AM147" s="213">
        <f t="shared" si="232"/>
        <v>171726.20078593589</v>
      </c>
      <c r="AN147" s="213">
        <f t="shared" si="232"/>
        <v>630014.63416752848</v>
      </c>
      <c r="AO147" s="213">
        <f t="shared" si="232"/>
        <v>807564.40106819151</v>
      </c>
      <c r="AP147" s="213">
        <f t="shared" si="232"/>
        <v>429915.79847192654</v>
      </c>
      <c r="AQ147" s="213">
        <f t="shared" si="232"/>
        <v>237262.01945617129</v>
      </c>
      <c r="AR147" s="213">
        <f t="shared" ref="AR147:AU166" si="233">AR89*$FK89</f>
        <v>207440.39297767504</v>
      </c>
      <c r="AS147" s="213">
        <f t="shared" si="233"/>
        <v>1008505.0318656852</v>
      </c>
      <c r="AT147" s="213">
        <f t="shared" si="233"/>
        <v>2310789.6543317721</v>
      </c>
      <c r="AU147" s="213">
        <f t="shared" si="233"/>
        <v>6721554.4896502215</v>
      </c>
      <c r="AW147" s="213">
        <f t="shared" ref="AW147:BN147" si="234">AW89*$FK89</f>
        <v>1524.891127197518</v>
      </c>
      <c r="AX147" s="213">
        <f t="shared" si="234"/>
        <v>2408.0859881987953</v>
      </c>
      <c r="AY147" s="213">
        <f t="shared" si="234"/>
        <v>2759.9839406289921</v>
      </c>
      <c r="AZ147" s="213">
        <f t="shared" si="234"/>
        <v>2042.3881160654541</v>
      </c>
      <c r="BA147" s="213">
        <f t="shared" si="234"/>
        <v>2856.5833785510067</v>
      </c>
      <c r="BB147" s="213">
        <f t="shared" si="234"/>
        <v>6382.462862704544</v>
      </c>
      <c r="BC147" s="213">
        <f t="shared" si="234"/>
        <v>6009.8650307196303</v>
      </c>
      <c r="BD147" s="213">
        <f t="shared" si="234"/>
        <v>1959.5885978465844</v>
      </c>
      <c r="BE147" s="213">
        <f t="shared" si="234"/>
        <v>0</v>
      </c>
      <c r="BF147" s="213">
        <f t="shared" si="234"/>
        <v>0</v>
      </c>
      <c r="BG147" s="213">
        <f t="shared" si="234"/>
        <v>0</v>
      </c>
      <c r="BH147" s="213">
        <f t="shared" si="234"/>
        <v>0</v>
      </c>
      <c r="BI147" s="213">
        <f t="shared" si="234"/>
        <v>0</v>
      </c>
      <c r="BJ147" s="213">
        <f t="shared" si="234"/>
        <v>0</v>
      </c>
      <c r="BK147" s="213">
        <f t="shared" si="234"/>
        <v>0</v>
      </c>
      <c r="BL147" s="213">
        <f t="shared" si="234"/>
        <v>0</v>
      </c>
      <c r="BM147" s="213">
        <f t="shared" si="234"/>
        <v>0</v>
      </c>
      <c r="BN147" s="213">
        <f t="shared" si="234"/>
        <v>25943.849041912526</v>
      </c>
      <c r="BP147" s="213">
        <f t="shared" ref="BP147:CG147" si="235">BP89*$FK89</f>
        <v>1124.6934558063142</v>
      </c>
      <c r="BQ147" s="213">
        <f t="shared" si="235"/>
        <v>1828.4893606667072</v>
      </c>
      <c r="BR147" s="213">
        <f t="shared" si="235"/>
        <v>1793.9895614088448</v>
      </c>
      <c r="BS147" s="213">
        <f t="shared" si="235"/>
        <v>1828.4893606667072</v>
      </c>
      <c r="BT147" s="213">
        <f t="shared" si="235"/>
        <v>2725.4841413711297</v>
      </c>
      <c r="BU147" s="213">
        <f t="shared" si="235"/>
        <v>20768.879153233163</v>
      </c>
      <c r="BV147" s="213">
        <f t="shared" si="235"/>
        <v>39115.872398564388</v>
      </c>
      <c r="BW147" s="213">
        <f t="shared" si="235"/>
        <v>47161.225585497901</v>
      </c>
      <c r="BX147" s="213">
        <f t="shared" si="235"/>
        <v>62444.636656730945</v>
      </c>
      <c r="BY147" s="213">
        <f t="shared" si="235"/>
        <v>43745.745458969526</v>
      </c>
      <c r="BZ147" s="213">
        <f t="shared" si="235"/>
        <v>227643.47542307928</v>
      </c>
      <c r="CA147" s="213">
        <f t="shared" si="235"/>
        <v>195758.76094896282</v>
      </c>
      <c r="CB147" s="213">
        <f t="shared" si="235"/>
        <v>67419.5077097147</v>
      </c>
      <c r="CC147" s="213">
        <f t="shared" si="235"/>
        <v>117044.01896222398</v>
      </c>
      <c r="CD147" s="213">
        <f t="shared" si="235"/>
        <v>28621.033464322649</v>
      </c>
      <c r="CE147" s="213">
        <f t="shared" si="235"/>
        <v>86766.995133523931</v>
      </c>
      <c r="CF147" s="213">
        <f t="shared" si="235"/>
        <v>204321.61112476428</v>
      </c>
      <c r="CG147" s="213">
        <f t="shared" si="235"/>
        <v>1150112.9078995073</v>
      </c>
      <c r="CI147" s="213">
        <f t="shared" ref="CI147:CZ147" si="236">CI89*$FK89</f>
        <v>3815.6777979195813</v>
      </c>
      <c r="CJ147" s="213">
        <f t="shared" si="236"/>
        <v>6589.4616582517183</v>
      </c>
      <c r="CK147" s="213">
        <f t="shared" si="236"/>
        <v>6472.1623407749867</v>
      </c>
      <c r="CL147" s="213">
        <f t="shared" si="236"/>
        <v>4726.472498327149</v>
      </c>
      <c r="CM147" s="213">
        <f t="shared" si="236"/>
        <v>5789.0663154693111</v>
      </c>
      <c r="CN147" s="213">
        <f t="shared" si="236"/>
        <v>22045.371725774075</v>
      </c>
      <c r="CO147" s="213">
        <f t="shared" si="236"/>
        <v>40130.166496745544</v>
      </c>
      <c r="CP147" s="213">
        <f t="shared" si="236"/>
        <v>26371.646552710019</v>
      </c>
      <c r="CQ147" s="213">
        <f t="shared" si="236"/>
        <v>32892.108612446013</v>
      </c>
      <c r="CR147" s="213">
        <f t="shared" si="236"/>
        <v>33906.402710627168</v>
      </c>
      <c r="CS147" s="213">
        <f t="shared" si="236"/>
        <v>34292.800462315223</v>
      </c>
      <c r="CT147" s="213">
        <f t="shared" si="236"/>
        <v>27379.040691039601</v>
      </c>
      <c r="CU147" s="213">
        <f t="shared" si="236"/>
        <v>14655.514724739947</v>
      </c>
      <c r="CV147" s="213">
        <f t="shared" si="236"/>
        <v>0</v>
      </c>
      <c r="CW147" s="213">
        <f t="shared" si="236"/>
        <v>0</v>
      </c>
      <c r="CX147" s="213">
        <f t="shared" si="236"/>
        <v>0</v>
      </c>
      <c r="CY147" s="213">
        <f t="shared" si="236"/>
        <v>0</v>
      </c>
      <c r="CZ147" s="213">
        <f t="shared" si="236"/>
        <v>259065.89258714035</v>
      </c>
      <c r="DB147" s="213">
        <f t="shared" ref="DB147:DS147" si="237">DB89*$FK89</f>
        <v>61340.643080479349</v>
      </c>
      <c r="DC147" s="213">
        <f t="shared" si="237"/>
        <v>68337.202369973849</v>
      </c>
      <c r="DD147" s="213">
        <f t="shared" si="237"/>
        <v>60740.34657339254</v>
      </c>
      <c r="DE147" s="213">
        <f t="shared" si="237"/>
        <v>40820.162481902793</v>
      </c>
      <c r="DF147" s="213">
        <f t="shared" si="237"/>
        <v>43283.448148914169</v>
      </c>
      <c r="DG147" s="213">
        <f t="shared" si="237"/>
        <v>177749.86573635865</v>
      </c>
      <c r="DH147" s="213">
        <f t="shared" si="237"/>
        <v>147017.44455745484</v>
      </c>
      <c r="DI147" s="213">
        <f t="shared" si="237"/>
        <v>116512.72205365289</v>
      </c>
      <c r="DJ147" s="213">
        <f t="shared" si="237"/>
        <v>77686.647968854551</v>
      </c>
      <c r="DK147" s="213">
        <f t="shared" si="237"/>
        <v>59056.756369608855</v>
      </c>
      <c r="DL147" s="213">
        <f t="shared" si="237"/>
        <v>143664.06406959062</v>
      </c>
      <c r="DM147" s="213">
        <f t="shared" si="237"/>
        <v>71545.683700955051</v>
      </c>
      <c r="DN147" s="213">
        <f t="shared" si="237"/>
        <v>14262.217013200316</v>
      </c>
      <c r="DO147" s="213">
        <f t="shared" si="237"/>
        <v>0</v>
      </c>
      <c r="DP147" s="213">
        <f t="shared" si="237"/>
        <v>34251.400703205793</v>
      </c>
      <c r="DQ147" s="213">
        <f t="shared" si="237"/>
        <v>0</v>
      </c>
      <c r="DR147" s="213">
        <f t="shared" si="237"/>
        <v>0</v>
      </c>
      <c r="DS147" s="213">
        <f t="shared" si="237"/>
        <v>1116268.6048275442</v>
      </c>
      <c r="DU147" s="213">
        <f t="shared" ref="DU147:EE147" si="238">DU89*$FK89</f>
        <v>61989.239306527161</v>
      </c>
      <c r="DV147" s="213">
        <f t="shared" si="238"/>
        <v>71276.585266743714</v>
      </c>
      <c r="DW147" s="213">
        <f t="shared" si="238"/>
        <v>65211.520557211508</v>
      </c>
      <c r="DX147" s="213">
        <f t="shared" si="238"/>
        <v>49017.314785570896</v>
      </c>
      <c r="DY147" s="213">
        <f t="shared" si="238"/>
        <v>54219.884513656551</v>
      </c>
      <c r="DZ147" s="213">
        <f t="shared" si="238"/>
        <v>234922.93306648821</v>
      </c>
      <c r="EA147" s="213">
        <f t="shared" si="238"/>
        <v>283526.25026096479</v>
      </c>
      <c r="EB147" s="213">
        <f t="shared" si="238"/>
        <v>233480.84145750958</v>
      </c>
      <c r="EC147" s="213">
        <f t="shared" si="238"/>
        <v>187258.01041182553</v>
      </c>
      <c r="ED147" s="213">
        <f t="shared" si="238"/>
        <v>166102.7335069043</v>
      </c>
      <c r="EE147" s="213">
        <f t="shared" si="238"/>
        <v>436864.05804246</v>
      </c>
      <c r="EF147" s="213">
        <v>364718.07783441816</v>
      </c>
      <c r="EG147" s="213">
        <v>152068.21516880588</v>
      </c>
      <c r="EH147" s="213">
        <v>26192.247596569134</v>
      </c>
      <c r="EI147" s="213">
        <v>64735.423327453005</v>
      </c>
      <c r="EJ147" s="213">
        <v>35438.193797676257</v>
      </c>
      <c r="EK147" s="213"/>
      <c r="EL147" s="210">
        <f t="shared" si="83"/>
        <v>2487021.5289007849</v>
      </c>
      <c r="EN147" s="210">
        <f t="shared" si="72"/>
        <v>648.59622604781316</v>
      </c>
      <c r="EO147" s="210">
        <f t="shared" ref="EO147:FD147" si="239">EO89*$FK89</f>
        <v>2939.3828967698764</v>
      </c>
      <c r="EP147" s="210">
        <f t="shared" si="239"/>
        <v>4471.1739838189669</v>
      </c>
      <c r="EQ147" s="210">
        <f t="shared" si="239"/>
        <v>8197.1523036681065</v>
      </c>
      <c r="ER147" s="210">
        <f t="shared" si="239"/>
        <v>10936.436364742382</v>
      </c>
      <c r="ES147" s="210">
        <f t="shared" si="239"/>
        <v>57173.067330129568</v>
      </c>
      <c r="ET147" s="210">
        <f t="shared" si="239"/>
        <v>136508.80570350995</v>
      </c>
      <c r="EU147" s="210">
        <f t="shared" si="239"/>
        <v>116968.11940385668</v>
      </c>
      <c r="EV147" s="210">
        <f t="shared" si="239"/>
        <v>109571.36244297099</v>
      </c>
      <c r="EW147" s="210">
        <f t="shared" si="239"/>
        <v>107045.97713729546</v>
      </c>
      <c r="EX147" s="210">
        <f t="shared" si="239"/>
        <v>293199.99397286942</v>
      </c>
      <c r="EY147" s="210">
        <f t="shared" si="239"/>
        <v>293172.39413346309</v>
      </c>
      <c r="EZ147" s="210">
        <f t="shared" si="239"/>
        <v>137805.99815560557</v>
      </c>
      <c r="FA147" s="210">
        <f t="shared" si="239"/>
        <v>26192.247596569134</v>
      </c>
      <c r="FB147" s="210">
        <f t="shared" si="239"/>
        <v>30484.022624247216</v>
      </c>
      <c r="FC147" s="210">
        <f t="shared" si="239"/>
        <v>35438.193797676257</v>
      </c>
      <c r="FD147" s="210">
        <f t="shared" si="239"/>
        <v>0</v>
      </c>
      <c r="FE147" s="363">
        <f t="shared" si="74"/>
        <v>1370752.9240732405</v>
      </c>
      <c r="FF147" s="363"/>
      <c r="FG147" s="213">
        <f t="shared" ref="FG147:FH166" si="240">FG89*$FK89</f>
        <v>28075.93663604842</v>
      </c>
      <c r="FH147" s="213">
        <f t="shared" si="240"/>
        <v>13185.82327635501</v>
      </c>
    </row>
    <row r="148" spans="1:164">
      <c r="A148" s="172"/>
      <c r="B148" s="172">
        <v>20</v>
      </c>
      <c r="C148" s="182">
        <v>4</v>
      </c>
      <c r="D148" s="182" t="s">
        <v>251</v>
      </c>
      <c r="E148" s="213">
        <f t="shared" si="230"/>
        <v>13110598.803850178</v>
      </c>
      <c r="F148" s="213">
        <f t="shared" si="230"/>
        <v>8796582.064523546</v>
      </c>
      <c r="G148" s="213">
        <f t="shared" si="230"/>
        <v>4314016.7393266317</v>
      </c>
      <c r="H148" s="213">
        <f t="shared" si="230"/>
        <v>11850699.772935828</v>
      </c>
      <c r="I148" s="213">
        <f t="shared" si="230"/>
        <v>12949642.581485815</v>
      </c>
      <c r="K148" s="213">
        <f t="shared" ref="K148:AB148" si="241">K90*$FK90</f>
        <v>714793.70664555207</v>
      </c>
      <c r="L148" s="213">
        <f t="shared" si="241"/>
        <v>564962.27497659042</v>
      </c>
      <c r="M148" s="213">
        <f t="shared" si="241"/>
        <v>406643.59824703936</v>
      </c>
      <c r="N148" s="213">
        <f t="shared" si="241"/>
        <v>293690.70643624343</v>
      </c>
      <c r="O148" s="213">
        <f t="shared" si="241"/>
        <v>229042.57896584959</v>
      </c>
      <c r="P148" s="213">
        <f t="shared" si="241"/>
        <v>817723.92504406488</v>
      </c>
      <c r="Q148" s="213">
        <f t="shared" si="241"/>
        <v>1078916.3013370971</v>
      </c>
      <c r="R148" s="213">
        <f t="shared" si="241"/>
        <v>900787.77292894514</v>
      </c>
      <c r="S148" s="213">
        <f t="shared" si="241"/>
        <v>640810.55158909387</v>
      </c>
      <c r="T148" s="213">
        <f t="shared" si="241"/>
        <v>618617.48903332406</v>
      </c>
      <c r="U148" s="213">
        <f t="shared" si="241"/>
        <v>1714338.7239865048</v>
      </c>
      <c r="V148" s="213">
        <f t="shared" si="241"/>
        <v>1019044.0154268795</v>
      </c>
      <c r="W148" s="213">
        <f t="shared" si="241"/>
        <v>769032.94866427977</v>
      </c>
      <c r="X148" s="213">
        <f t="shared" si="241"/>
        <v>157414.37536904431</v>
      </c>
      <c r="Y148" s="213">
        <f t="shared" si="241"/>
        <v>168727.56218121728</v>
      </c>
      <c r="Z148" s="213">
        <f t="shared" si="241"/>
        <v>832701.41632745788</v>
      </c>
      <c r="AA148" s="213">
        <f t="shared" si="241"/>
        <v>923451.82577664545</v>
      </c>
      <c r="AB148" s="213">
        <f t="shared" si="241"/>
        <v>11850699.772935828</v>
      </c>
      <c r="AC148" s="213"/>
      <c r="AD148" s="213">
        <f t="shared" ref="AD148:AQ148" si="242">AD90*$FK90</f>
        <v>51413.300267144034</v>
      </c>
      <c r="AE148" s="213">
        <f t="shared" si="242"/>
        <v>83789.172934453309</v>
      </c>
      <c r="AF148" s="213">
        <f t="shared" si="242"/>
        <v>97212.396254475345</v>
      </c>
      <c r="AG148" s="213">
        <f t="shared" si="242"/>
        <v>88084.604396860363</v>
      </c>
      <c r="AH148" s="213">
        <f t="shared" si="242"/>
        <v>88065.764785183143</v>
      </c>
      <c r="AI148" s="213">
        <f t="shared" si="242"/>
        <v>377677.6952933076</v>
      </c>
      <c r="AJ148" s="213">
        <f t="shared" si="242"/>
        <v>692270.95088543091</v>
      </c>
      <c r="AK148" s="213">
        <f t="shared" si="242"/>
        <v>650918.00325392443</v>
      </c>
      <c r="AL148" s="213">
        <f t="shared" si="242"/>
        <v>493550.72691407322</v>
      </c>
      <c r="AM148" s="213">
        <f t="shared" si="242"/>
        <v>510421.59917102719</v>
      </c>
      <c r="AN148" s="213">
        <f t="shared" si="242"/>
        <v>1395855.0885830349</v>
      </c>
      <c r="AO148" s="213">
        <f t="shared" si="242"/>
        <v>850382.39188653254</v>
      </c>
      <c r="AP148" s="213">
        <f t="shared" si="242"/>
        <v>632794.29682043509</v>
      </c>
      <c r="AQ148" s="213">
        <f t="shared" si="242"/>
        <v>157414.37536904431</v>
      </c>
      <c r="AR148" s="213">
        <f t="shared" si="233"/>
        <v>168727.56218121728</v>
      </c>
      <c r="AS148" s="213">
        <f t="shared" si="233"/>
        <v>832701.41632745788</v>
      </c>
      <c r="AT148" s="213">
        <f t="shared" si="233"/>
        <v>923451.82577664545</v>
      </c>
      <c r="AU148" s="213">
        <f t="shared" si="233"/>
        <v>8094731.1711002467</v>
      </c>
      <c r="AW148" s="213">
        <f t="shared" ref="AW148:BN148" si="243">AW90*$FK90</f>
        <v>8308.268749655741</v>
      </c>
      <c r="AX148" s="213">
        <f t="shared" si="243"/>
        <v>12876.874581382537</v>
      </c>
      <c r="AY148" s="213">
        <f t="shared" si="243"/>
        <v>10201.649723216744</v>
      </c>
      <c r="AZ148" s="213">
        <f t="shared" si="243"/>
        <v>8044.5141861746069</v>
      </c>
      <c r="BA148" s="213">
        <f t="shared" si="243"/>
        <v>3871.5401996695123</v>
      </c>
      <c r="BB148" s="213">
        <f t="shared" si="243"/>
        <v>16154.967013219497</v>
      </c>
      <c r="BC148" s="213">
        <f t="shared" si="243"/>
        <v>5162.0535995593491</v>
      </c>
      <c r="BD148" s="213">
        <f t="shared" si="243"/>
        <v>4069.3561222803633</v>
      </c>
      <c r="BE148" s="213">
        <f t="shared" si="243"/>
        <v>6367.7887469016796</v>
      </c>
      <c r="BF148" s="213">
        <f t="shared" si="243"/>
        <v>0</v>
      </c>
      <c r="BG148" s="213">
        <f t="shared" si="243"/>
        <v>4992.4970944643346</v>
      </c>
      <c r="BH148" s="213">
        <f t="shared" si="243"/>
        <v>0</v>
      </c>
      <c r="BI148" s="213">
        <f t="shared" si="243"/>
        <v>0</v>
      </c>
      <c r="BJ148" s="213">
        <f t="shared" si="243"/>
        <v>0</v>
      </c>
      <c r="BK148" s="213">
        <f t="shared" si="243"/>
        <v>0</v>
      </c>
      <c r="BL148" s="213">
        <f t="shared" si="243"/>
        <v>0</v>
      </c>
      <c r="BM148" s="213">
        <f t="shared" si="243"/>
        <v>0</v>
      </c>
      <c r="BN148" s="213">
        <f t="shared" si="243"/>
        <v>80049.510016524364</v>
      </c>
      <c r="BP148" s="213">
        <f t="shared" ref="BP148:CG148" si="244">BP90*$FK90</f>
        <v>10295.847781602863</v>
      </c>
      <c r="BQ148" s="213">
        <f t="shared" si="244"/>
        <v>11831.276133296611</v>
      </c>
      <c r="BR148" s="213">
        <f t="shared" si="244"/>
        <v>11501.582928945192</v>
      </c>
      <c r="BS148" s="213">
        <f t="shared" si="244"/>
        <v>15288.344876067198</v>
      </c>
      <c r="BT148" s="213">
        <f t="shared" si="244"/>
        <v>12443.563512806388</v>
      </c>
      <c r="BU148" s="213">
        <f t="shared" si="244"/>
        <v>59259.998530707788</v>
      </c>
      <c r="BV148" s="213">
        <f t="shared" si="244"/>
        <v>107150.29141421095</v>
      </c>
      <c r="BW148" s="213">
        <f t="shared" si="244"/>
        <v>109910.29452492425</v>
      </c>
      <c r="BX148" s="213">
        <f t="shared" si="244"/>
        <v>74576.602824290821</v>
      </c>
      <c r="BY148" s="213">
        <f t="shared" si="244"/>
        <v>67172.635435141827</v>
      </c>
      <c r="BZ148" s="213">
        <f t="shared" si="244"/>
        <v>230182.37547232164</v>
      </c>
      <c r="CA148" s="213">
        <f t="shared" si="244"/>
        <v>88743.990805563197</v>
      </c>
      <c r="CB148" s="213">
        <f t="shared" si="244"/>
        <v>117220.06385568713</v>
      </c>
      <c r="CC148" s="213">
        <f t="shared" si="244"/>
        <v>0</v>
      </c>
      <c r="CD148" s="213">
        <f t="shared" si="244"/>
        <v>0</v>
      </c>
      <c r="CE148" s="213">
        <f t="shared" si="244"/>
        <v>0</v>
      </c>
      <c r="CF148" s="213">
        <f t="shared" si="244"/>
        <v>0</v>
      </c>
      <c r="CG148" s="213">
        <f t="shared" si="244"/>
        <v>915576.86809556582</v>
      </c>
      <c r="CI148" s="213">
        <f t="shared" ref="CI148:CZ148" si="245">CI90*$FK90</f>
        <v>20167.804300468189</v>
      </c>
      <c r="CJ148" s="213">
        <f t="shared" si="245"/>
        <v>25499.414405122552</v>
      </c>
      <c r="CK148" s="213">
        <f t="shared" si="245"/>
        <v>23756.750324979341</v>
      </c>
      <c r="CL148" s="213">
        <f t="shared" si="245"/>
        <v>20431.558863949322</v>
      </c>
      <c r="CM148" s="213">
        <f t="shared" si="245"/>
        <v>8656.8015656843836</v>
      </c>
      <c r="CN148" s="213">
        <f t="shared" si="245"/>
        <v>49388.042011842459</v>
      </c>
      <c r="CO148" s="213">
        <f t="shared" si="245"/>
        <v>40495.745300192779</v>
      </c>
      <c r="CP148" s="213">
        <f t="shared" si="245"/>
        <v>36040.177138529325</v>
      </c>
      <c r="CQ148" s="213">
        <f t="shared" si="245"/>
        <v>17087.527791242079</v>
      </c>
      <c r="CR148" s="213">
        <f t="shared" si="245"/>
        <v>12339.945648581657</v>
      </c>
      <c r="CS148" s="213">
        <f t="shared" si="245"/>
        <v>31773.005093638112</v>
      </c>
      <c r="CT148" s="213">
        <f t="shared" si="245"/>
        <v>44452.063752409798</v>
      </c>
      <c r="CU148" s="213">
        <f t="shared" si="245"/>
        <v>0</v>
      </c>
      <c r="CV148" s="213">
        <f t="shared" si="245"/>
        <v>0</v>
      </c>
      <c r="CW148" s="213">
        <f t="shared" si="245"/>
        <v>0</v>
      </c>
      <c r="CX148" s="213">
        <f t="shared" si="245"/>
        <v>0</v>
      </c>
      <c r="CY148" s="213">
        <f t="shared" si="245"/>
        <v>0</v>
      </c>
      <c r="CZ148" s="213">
        <f t="shared" si="245"/>
        <v>330088.83619663998</v>
      </c>
      <c r="DB148" s="213">
        <f t="shared" ref="DB148:DS148" si="246">DB90*$FK90</f>
        <v>624608.48554668133</v>
      </c>
      <c r="DC148" s="213">
        <f t="shared" si="246"/>
        <v>430965.53692233539</v>
      </c>
      <c r="DD148" s="213">
        <f t="shared" si="246"/>
        <v>263971.21901542274</v>
      </c>
      <c r="DE148" s="213">
        <f t="shared" si="246"/>
        <v>161841.68411319194</v>
      </c>
      <c r="DF148" s="213">
        <f t="shared" si="246"/>
        <v>116004.90890250618</v>
      </c>
      <c r="DG148" s="213">
        <f t="shared" si="246"/>
        <v>315243.22219498758</v>
      </c>
      <c r="DH148" s="213">
        <f t="shared" si="246"/>
        <v>233837.2601377031</v>
      </c>
      <c r="DI148" s="213">
        <f t="shared" si="246"/>
        <v>99849.941889286682</v>
      </c>
      <c r="DJ148" s="213">
        <f t="shared" si="246"/>
        <v>49227.905312586059</v>
      </c>
      <c r="DK148" s="213">
        <f t="shared" si="246"/>
        <v>28683.308778573391</v>
      </c>
      <c r="DL148" s="213">
        <f t="shared" si="246"/>
        <v>51535.757743045986</v>
      </c>
      <c r="DM148" s="213">
        <f t="shared" si="246"/>
        <v>35465.568982373996</v>
      </c>
      <c r="DN148" s="213">
        <f t="shared" si="246"/>
        <v>19018.587988157531</v>
      </c>
      <c r="DO148" s="213">
        <f t="shared" si="246"/>
        <v>0</v>
      </c>
      <c r="DP148" s="213">
        <f t="shared" si="246"/>
        <v>0</v>
      </c>
      <c r="DQ148" s="213">
        <f t="shared" si="246"/>
        <v>0</v>
      </c>
      <c r="DR148" s="213">
        <f t="shared" si="246"/>
        <v>0</v>
      </c>
      <c r="DS148" s="213">
        <f t="shared" si="246"/>
        <v>2430253.3875268521</v>
      </c>
      <c r="DU148" s="213">
        <f t="shared" ref="DU148:EE148" si="247">DU90*$FK90</f>
        <v>629892.99662214261</v>
      </c>
      <c r="DV148" s="213">
        <f t="shared" si="247"/>
        <v>449249.38005508122</v>
      </c>
      <c r="DW148" s="213">
        <f t="shared" si="247"/>
        <v>282292.74137152295</v>
      </c>
      <c r="DX148" s="213">
        <f t="shared" si="247"/>
        <v>183224.64336684108</v>
      </c>
      <c r="DY148" s="213">
        <f t="shared" si="247"/>
        <v>137387.86815615531</v>
      </c>
      <c r="DZ148" s="213">
        <f t="shared" si="247"/>
        <v>434921.85537455243</v>
      </c>
      <c r="EA148" s="213">
        <f t="shared" si="247"/>
        <v>415432.27709446428</v>
      </c>
      <c r="EB148" s="213">
        <f t="shared" si="247"/>
        <v>271149.11106444505</v>
      </c>
      <c r="EC148" s="213">
        <f t="shared" si="247"/>
        <v>165223.39440925364</v>
      </c>
      <c r="ED148" s="213">
        <f t="shared" si="247"/>
        <v>82413.881282015966</v>
      </c>
      <c r="EE148" s="213">
        <f t="shared" si="247"/>
        <v>240864.43529330762</v>
      </c>
      <c r="EF148" s="213">
        <v>100933.21956072706</v>
      </c>
      <c r="EG148" s="213">
        <v>136210.39242632882</v>
      </c>
      <c r="EH148" s="213"/>
      <c r="EI148" s="213"/>
      <c r="EJ148" s="213"/>
      <c r="EK148" s="213"/>
      <c r="EL148" s="210">
        <f t="shared" si="83"/>
        <v>3529196.1960768383</v>
      </c>
      <c r="EN148" s="210">
        <f t="shared" si="72"/>
        <v>5284.5110754613052</v>
      </c>
      <c r="EO148" s="210">
        <f t="shared" ref="EO148:FD148" si="248">EO90*$FK90</f>
        <v>18283.843132745798</v>
      </c>
      <c r="EP148" s="210">
        <f t="shared" si="248"/>
        <v>18321.522356100246</v>
      </c>
      <c r="EQ148" s="210">
        <f t="shared" si="248"/>
        <v>21382.959253649129</v>
      </c>
      <c r="ER148" s="210">
        <f t="shared" si="248"/>
        <v>21382.959253649129</v>
      </c>
      <c r="ES148" s="210">
        <f t="shared" si="248"/>
        <v>119678.63317956484</v>
      </c>
      <c r="ET148" s="210">
        <f t="shared" si="248"/>
        <v>181595.01695676122</v>
      </c>
      <c r="EU148" s="210">
        <f t="shared" si="248"/>
        <v>171299.16917515834</v>
      </c>
      <c r="EV148" s="210">
        <f t="shared" si="248"/>
        <v>115995.48909666757</v>
      </c>
      <c r="EW148" s="210">
        <f t="shared" si="248"/>
        <v>53730.57250344257</v>
      </c>
      <c r="EX148" s="210">
        <f t="shared" si="248"/>
        <v>189328.67755026161</v>
      </c>
      <c r="EY148" s="210">
        <f t="shared" si="248"/>
        <v>65467.650578353067</v>
      </c>
      <c r="EZ148" s="210">
        <f t="shared" si="248"/>
        <v>117191.8044381713</v>
      </c>
      <c r="FA148" s="210">
        <f t="shared" si="248"/>
        <v>0</v>
      </c>
      <c r="FB148" s="210">
        <f t="shared" si="248"/>
        <v>0</v>
      </c>
      <c r="FC148" s="210">
        <f t="shared" si="248"/>
        <v>0</v>
      </c>
      <c r="FD148" s="210">
        <f t="shared" si="248"/>
        <v>0</v>
      </c>
      <c r="FE148" s="363">
        <f t="shared" si="74"/>
        <v>1098942.8085499862</v>
      </c>
      <c r="FF148" s="363"/>
      <c r="FG148" s="213">
        <f t="shared" si="240"/>
        <v>4983.0772886257228</v>
      </c>
      <c r="FH148" s="213">
        <f t="shared" si="240"/>
        <v>14704.316914073257</v>
      </c>
    </row>
    <row r="149" spans="1:164">
      <c r="A149" s="172"/>
      <c r="B149" s="172">
        <v>29</v>
      </c>
      <c r="C149" s="182">
        <v>4</v>
      </c>
      <c r="D149" s="182" t="s">
        <v>371</v>
      </c>
      <c r="E149" s="213">
        <f t="shared" si="230"/>
        <v>11598619.153594065</v>
      </c>
      <c r="F149" s="213">
        <f t="shared" si="230"/>
        <v>8049424.973452461</v>
      </c>
      <c r="G149" s="213">
        <f t="shared" si="230"/>
        <v>3549194.180141605</v>
      </c>
      <c r="H149" s="213">
        <f t="shared" si="230"/>
        <v>9553613.368941335</v>
      </c>
      <c r="I149" s="213">
        <f t="shared" si="230"/>
        <v>10928213.775091032</v>
      </c>
      <c r="K149" s="213">
        <f t="shared" ref="K149:AB149" si="249">K91*$FK91</f>
        <v>273303.79991908296</v>
      </c>
      <c r="L149" s="213">
        <f t="shared" si="249"/>
        <v>238460.05426837492</v>
      </c>
      <c r="M149" s="213">
        <f t="shared" si="249"/>
        <v>170558.67093728928</v>
      </c>
      <c r="N149" s="213">
        <f t="shared" si="249"/>
        <v>139572.62569790965</v>
      </c>
      <c r="O149" s="213">
        <f t="shared" si="249"/>
        <v>129361.06578556979</v>
      </c>
      <c r="P149" s="213">
        <f t="shared" si="249"/>
        <v>507408.38598111935</v>
      </c>
      <c r="Q149" s="213">
        <f t="shared" si="249"/>
        <v>773553.11378961569</v>
      </c>
      <c r="R149" s="213">
        <f t="shared" si="249"/>
        <v>780148.53707349964</v>
      </c>
      <c r="S149" s="213">
        <f t="shared" si="249"/>
        <v>556577.59596763318</v>
      </c>
      <c r="T149" s="213">
        <f t="shared" si="249"/>
        <v>484481.78695212409</v>
      </c>
      <c r="U149" s="213">
        <f t="shared" si="249"/>
        <v>1584819.4581658801</v>
      </c>
      <c r="V149" s="213">
        <f t="shared" si="249"/>
        <v>1260919.0259069453</v>
      </c>
      <c r="W149" s="213">
        <f t="shared" si="249"/>
        <v>441263.83016183414</v>
      </c>
      <c r="X149" s="213">
        <f t="shared" si="249"/>
        <v>192614.17632501686</v>
      </c>
      <c r="Y149" s="213">
        <f t="shared" si="249"/>
        <v>223527.02041807148</v>
      </c>
      <c r="Z149" s="213">
        <f t="shared" si="249"/>
        <v>539880.41449089686</v>
      </c>
      <c r="AA149" s="213">
        <f t="shared" si="249"/>
        <v>1257163.807100472</v>
      </c>
      <c r="AB149" s="213">
        <f t="shared" si="249"/>
        <v>9553613.368941335</v>
      </c>
      <c r="AC149" s="213"/>
      <c r="AD149" s="213">
        <f t="shared" ref="AD149:AQ149" si="250">AD91*$FK91</f>
        <v>7437.2364666217127</v>
      </c>
      <c r="AE149" s="213">
        <f t="shared" si="250"/>
        <v>14025.33963587323</v>
      </c>
      <c r="AF149" s="213">
        <f t="shared" si="250"/>
        <v>21623.618624409981</v>
      </c>
      <c r="AG149" s="213">
        <f t="shared" si="250"/>
        <v>21155.131287929871</v>
      </c>
      <c r="AH149" s="213">
        <f t="shared" si="250"/>
        <v>27801.795374241403</v>
      </c>
      <c r="AI149" s="213">
        <f t="shared" si="250"/>
        <v>165112.50565070802</v>
      </c>
      <c r="AJ149" s="213">
        <f t="shared" si="250"/>
        <v>383398.32399190828</v>
      </c>
      <c r="AK149" s="213">
        <f t="shared" si="250"/>
        <v>482483.39565745112</v>
      </c>
      <c r="AL149" s="213">
        <f t="shared" si="250"/>
        <v>375653.64271072153</v>
      </c>
      <c r="AM149" s="213">
        <f t="shared" si="250"/>
        <v>349740.43691166554</v>
      </c>
      <c r="AN149" s="213">
        <f t="shared" si="250"/>
        <v>1220197.2282063386</v>
      </c>
      <c r="AO149" s="213">
        <f t="shared" si="250"/>
        <v>922671.16896830755</v>
      </c>
      <c r="AP149" s="213">
        <f t="shared" si="250"/>
        <v>318256.62387727579</v>
      </c>
      <c r="AQ149" s="213">
        <f t="shared" si="250"/>
        <v>144996.8306405934</v>
      </c>
      <c r="AR149" s="213">
        <f t="shared" si="233"/>
        <v>190908.58961564396</v>
      </c>
      <c r="AS149" s="213">
        <f t="shared" si="233"/>
        <v>490894.20737019554</v>
      </c>
      <c r="AT149" s="213">
        <f t="shared" si="233"/>
        <v>1050041.1635738369</v>
      </c>
      <c r="AU149" s="213">
        <f t="shared" si="233"/>
        <v>6186397.238563722</v>
      </c>
      <c r="AW149" s="213">
        <f t="shared" ref="AW149:BN149" si="251">AW91*$FK91</f>
        <v>3176.9297505057316</v>
      </c>
      <c r="AX149" s="213">
        <f t="shared" si="251"/>
        <v>5856.0917060013489</v>
      </c>
      <c r="AY149" s="213">
        <f t="shared" si="251"/>
        <v>6024.4543425488873</v>
      </c>
      <c r="AZ149" s="213">
        <f t="shared" si="251"/>
        <v>2466.878631153068</v>
      </c>
      <c r="BA149" s="213">
        <f t="shared" si="251"/>
        <v>3608.8165138233312</v>
      </c>
      <c r="BB149" s="213">
        <f t="shared" si="251"/>
        <v>6807.7066082265683</v>
      </c>
      <c r="BC149" s="213">
        <f t="shared" si="251"/>
        <v>3381.8929602157791</v>
      </c>
      <c r="BD149" s="213">
        <f t="shared" si="251"/>
        <v>6624.7037424140253</v>
      </c>
      <c r="BE149" s="213">
        <f t="shared" si="251"/>
        <v>0</v>
      </c>
      <c r="BF149" s="213">
        <f t="shared" si="251"/>
        <v>0</v>
      </c>
      <c r="BG149" s="213">
        <f t="shared" si="251"/>
        <v>0</v>
      </c>
      <c r="BH149" s="213">
        <f t="shared" si="251"/>
        <v>0</v>
      </c>
      <c r="BI149" s="213">
        <f t="shared" si="251"/>
        <v>0</v>
      </c>
      <c r="BJ149" s="213">
        <f t="shared" si="251"/>
        <v>0</v>
      </c>
      <c r="BK149" s="213">
        <f t="shared" si="251"/>
        <v>0</v>
      </c>
      <c r="BL149" s="213">
        <f t="shared" si="251"/>
        <v>0</v>
      </c>
      <c r="BM149" s="213">
        <f t="shared" si="251"/>
        <v>0</v>
      </c>
      <c r="BN149" s="213">
        <f t="shared" si="251"/>
        <v>37947.474254888737</v>
      </c>
      <c r="BP149" s="213">
        <f t="shared" ref="BP149:CG149" si="252">BP91*$FK91</f>
        <v>4875.1963452461232</v>
      </c>
      <c r="BQ149" s="213">
        <f t="shared" si="252"/>
        <v>7166.3922252191505</v>
      </c>
      <c r="BR149" s="213">
        <f t="shared" si="252"/>
        <v>6002.4939986513828</v>
      </c>
      <c r="BS149" s="213">
        <f t="shared" si="252"/>
        <v>9135.5030613621038</v>
      </c>
      <c r="BT149" s="213">
        <f t="shared" si="252"/>
        <v>6412.4204180714769</v>
      </c>
      <c r="BU149" s="213">
        <f t="shared" si="252"/>
        <v>41768.574093054624</v>
      </c>
      <c r="BV149" s="213">
        <f t="shared" si="252"/>
        <v>99114.35212407283</v>
      </c>
      <c r="BW149" s="213">
        <f t="shared" si="252"/>
        <v>141915.06238031018</v>
      </c>
      <c r="BX149" s="213">
        <f t="shared" si="252"/>
        <v>101859.39511126096</v>
      </c>
      <c r="BY149" s="213">
        <f t="shared" si="252"/>
        <v>91706.396115981115</v>
      </c>
      <c r="BZ149" s="213">
        <f t="shared" si="252"/>
        <v>255786.76560350641</v>
      </c>
      <c r="CA149" s="213">
        <f t="shared" si="252"/>
        <v>283705.68281186785</v>
      </c>
      <c r="CB149" s="213">
        <f t="shared" si="252"/>
        <v>103733.34445718139</v>
      </c>
      <c r="CC149" s="213">
        <f t="shared" si="252"/>
        <v>23307.244989885367</v>
      </c>
      <c r="CD149" s="213">
        <f t="shared" si="252"/>
        <v>32618.430802427512</v>
      </c>
      <c r="CE149" s="213">
        <f t="shared" si="252"/>
        <v>48986.207120701285</v>
      </c>
      <c r="CF149" s="213">
        <f t="shared" si="252"/>
        <v>121543.183358058</v>
      </c>
      <c r="CG149" s="213">
        <f t="shared" si="252"/>
        <v>1379636.6450168577</v>
      </c>
      <c r="CI149" s="213">
        <f t="shared" ref="CI149:CZ149" si="253">CI91*$FK91</f>
        <v>18014.80211058665</v>
      </c>
      <c r="CJ149" s="213">
        <f t="shared" si="253"/>
        <v>19024.977929871882</v>
      </c>
      <c r="CK149" s="213">
        <f t="shared" si="253"/>
        <v>14976.954538098449</v>
      </c>
      <c r="CL149" s="213">
        <f t="shared" si="253"/>
        <v>18219.765320296698</v>
      </c>
      <c r="CM149" s="213">
        <f t="shared" si="253"/>
        <v>15701.645886716116</v>
      </c>
      <c r="CN149" s="213">
        <f t="shared" si="253"/>
        <v>61811.047956844239</v>
      </c>
      <c r="CO149" s="213">
        <f t="shared" si="253"/>
        <v>81443.595401213752</v>
      </c>
      <c r="CP149" s="213">
        <f t="shared" si="253"/>
        <v>65375.943782872557</v>
      </c>
      <c r="CQ149" s="213">
        <f t="shared" si="253"/>
        <v>28680.209130141604</v>
      </c>
      <c r="CR149" s="213">
        <f t="shared" si="253"/>
        <v>26791.619554956171</v>
      </c>
      <c r="CS149" s="213">
        <f t="shared" si="253"/>
        <v>58055.829150370868</v>
      </c>
      <c r="CT149" s="213">
        <f t="shared" si="253"/>
        <v>16104.252191503709</v>
      </c>
      <c r="CU149" s="213">
        <f t="shared" si="253"/>
        <v>0</v>
      </c>
      <c r="CV149" s="213">
        <f t="shared" si="253"/>
        <v>0</v>
      </c>
      <c r="CW149" s="213">
        <f t="shared" si="253"/>
        <v>0</v>
      </c>
      <c r="CX149" s="213">
        <f t="shared" si="253"/>
        <v>0</v>
      </c>
      <c r="CY149" s="213">
        <f t="shared" si="253"/>
        <v>85579.460168577207</v>
      </c>
      <c r="CZ149" s="213">
        <f t="shared" si="253"/>
        <v>509780.10312204988</v>
      </c>
      <c r="DB149" s="213">
        <f t="shared" ref="DB149:DS149" si="254">DB91*$FK91</f>
        <v>239799.63524612272</v>
      </c>
      <c r="DC149" s="213">
        <f t="shared" si="254"/>
        <v>192387.25277140932</v>
      </c>
      <c r="DD149" s="213">
        <f t="shared" si="254"/>
        <v>121931.14943358058</v>
      </c>
      <c r="DE149" s="213">
        <f t="shared" si="254"/>
        <v>88595.347397167905</v>
      </c>
      <c r="DF149" s="213">
        <f t="shared" si="254"/>
        <v>75836.387592717467</v>
      </c>
      <c r="DG149" s="213">
        <f t="shared" si="254"/>
        <v>231908.55167228592</v>
      </c>
      <c r="DH149" s="213">
        <f t="shared" si="254"/>
        <v>206214.94931220499</v>
      </c>
      <c r="DI149" s="213">
        <f t="shared" si="254"/>
        <v>83749.431510451788</v>
      </c>
      <c r="DJ149" s="213">
        <f t="shared" si="254"/>
        <v>50384.349015509106</v>
      </c>
      <c r="DK149" s="213">
        <f t="shared" si="254"/>
        <v>16243.334369521241</v>
      </c>
      <c r="DL149" s="213">
        <f t="shared" si="254"/>
        <v>50779.635205664192</v>
      </c>
      <c r="DM149" s="213">
        <f t="shared" si="254"/>
        <v>38437.921935266349</v>
      </c>
      <c r="DN149" s="213">
        <f t="shared" si="254"/>
        <v>19273.861827376939</v>
      </c>
      <c r="DO149" s="213">
        <f t="shared" si="254"/>
        <v>24310.100694538098</v>
      </c>
      <c r="DP149" s="213">
        <f t="shared" si="254"/>
        <v>0</v>
      </c>
      <c r="DQ149" s="213">
        <f t="shared" si="254"/>
        <v>0</v>
      </c>
      <c r="DR149" s="213">
        <f t="shared" si="254"/>
        <v>0</v>
      </c>
      <c r="DS149" s="213">
        <f t="shared" si="254"/>
        <v>1439851.9079838167</v>
      </c>
      <c r="DU149" s="213">
        <f t="shared" ref="DU149:EE149" si="255">DU91*$FK91</f>
        <v>243723.21668914362</v>
      </c>
      <c r="DV149" s="213">
        <f t="shared" si="255"/>
        <v>205277.97463924479</v>
      </c>
      <c r="DW149" s="213">
        <f t="shared" si="255"/>
        <v>143071.64049224544</v>
      </c>
      <c r="DX149" s="213">
        <f t="shared" si="255"/>
        <v>116250.74047875927</v>
      </c>
      <c r="DY149" s="213">
        <f t="shared" si="255"/>
        <v>104743.52027646662</v>
      </c>
      <c r="DZ149" s="213">
        <f t="shared" si="255"/>
        <v>412364.01759271749</v>
      </c>
      <c r="EA149" s="213">
        <f t="shared" si="255"/>
        <v>522685.46521915036</v>
      </c>
      <c r="EB149" s="213">
        <f t="shared" si="255"/>
        <v>324383.55982467969</v>
      </c>
      <c r="EC149" s="213">
        <f t="shared" si="255"/>
        <v>212063.72090357385</v>
      </c>
      <c r="ED149" s="213">
        <f t="shared" si="255"/>
        <v>142134.66581928523</v>
      </c>
      <c r="EE149" s="213">
        <f t="shared" si="255"/>
        <v>259044.21661496966</v>
      </c>
      <c r="EF149" s="213">
        <v>85125.613061362106</v>
      </c>
      <c r="EG149" s="213">
        <v>19273.861827376939</v>
      </c>
      <c r="EH149" s="213">
        <v>24310.100694538098</v>
      </c>
      <c r="EI149" s="213"/>
      <c r="EJ149" s="213"/>
      <c r="EK149" s="213"/>
      <c r="EL149" s="210">
        <f t="shared" si="83"/>
        <v>2814452.3141335128</v>
      </c>
      <c r="EN149" s="210">
        <f t="shared" si="72"/>
        <v>3923.5814430209039</v>
      </c>
      <c r="EO149" s="210">
        <f t="shared" ref="EO149:FD149" si="256">EO91*$FK91</f>
        <v>12890.721867835469</v>
      </c>
      <c r="EP149" s="210">
        <f t="shared" si="256"/>
        <v>21140.491058664869</v>
      </c>
      <c r="EQ149" s="210">
        <f t="shared" si="256"/>
        <v>27655.39308159137</v>
      </c>
      <c r="ER149" s="210">
        <f t="shared" si="256"/>
        <v>28907.132683749158</v>
      </c>
      <c r="ES149" s="210">
        <f t="shared" si="256"/>
        <v>180455.46592043157</v>
      </c>
      <c r="ET149" s="210">
        <f t="shared" si="256"/>
        <v>316470.51590694539</v>
      </c>
      <c r="EU149" s="210">
        <f t="shared" si="256"/>
        <v>240634.12831422791</v>
      </c>
      <c r="EV149" s="210">
        <f t="shared" si="256"/>
        <v>161679.37188806475</v>
      </c>
      <c r="EW149" s="210">
        <f t="shared" si="256"/>
        <v>125891.33144976399</v>
      </c>
      <c r="EX149" s="210">
        <f t="shared" si="256"/>
        <v>208264.58140930548</v>
      </c>
      <c r="EY149" s="210">
        <f t="shared" si="256"/>
        <v>46687.691126095749</v>
      </c>
      <c r="EZ149" s="210">
        <f t="shared" si="256"/>
        <v>0</v>
      </c>
      <c r="FA149" s="210">
        <f t="shared" si="256"/>
        <v>0</v>
      </c>
      <c r="FB149" s="210">
        <f t="shared" si="256"/>
        <v>0</v>
      </c>
      <c r="FC149" s="210">
        <f t="shared" si="256"/>
        <v>0</v>
      </c>
      <c r="FD149" s="210">
        <f t="shared" si="256"/>
        <v>0</v>
      </c>
      <c r="FE149" s="363">
        <f t="shared" si="74"/>
        <v>1374600.4061496968</v>
      </c>
      <c r="FF149" s="363"/>
      <c r="FG149" s="213">
        <f t="shared" si="240"/>
        <v>135678.32471341875</v>
      </c>
      <c r="FH149" s="213">
        <f t="shared" si="240"/>
        <v>5475.4457451112612</v>
      </c>
    </row>
    <row r="150" spans="1:164">
      <c r="A150" s="172"/>
      <c r="B150" s="172">
        <v>30</v>
      </c>
      <c r="C150" s="182">
        <v>4</v>
      </c>
      <c r="D150" s="182" t="s">
        <v>509</v>
      </c>
      <c r="E150" s="213">
        <f t="shared" si="230"/>
        <v>7129578.434812759</v>
      </c>
      <c r="F150" s="213">
        <f t="shared" si="230"/>
        <v>5442815.6671289867</v>
      </c>
      <c r="G150" s="213">
        <f t="shared" si="230"/>
        <v>1686762.7676837724</v>
      </c>
      <c r="H150" s="213">
        <f t="shared" si="230"/>
        <v>6194277.794729542</v>
      </c>
      <c r="I150" s="213">
        <f t="shared" si="230"/>
        <v>6992631.5742024956</v>
      </c>
      <c r="K150" s="213">
        <f t="shared" ref="K150:AB150" si="257">K92*$FK92</f>
        <v>74917.225381414697</v>
      </c>
      <c r="L150" s="213">
        <f t="shared" si="257"/>
        <v>75966.280859916777</v>
      </c>
      <c r="M150" s="213">
        <f t="shared" si="257"/>
        <v>64387.190013869622</v>
      </c>
      <c r="N150" s="213">
        <f t="shared" si="257"/>
        <v>46863.451456310679</v>
      </c>
      <c r="O150" s="213">
        <f t="shared" si="257"/>
        <v>45126.305825242714</v>
      </c>
      <c r="P150" s="213">
        <f t="shared" si="257"/>
        <v>181464.0374479889</v>
      </c>
      <c r="Q150" s="213">
        <f t="shared" si="257"/>
        <v>319679.91678224684</v>
      </c>
      <c r="R150" s="213">
        <f t="shared" si="257"/>
        <v>289076.82524271845</v>
      </c>
      <c r="S150" s="213">
        <f t="shared" si="257"/>
        <v>211046.273925104</v>
      </c>
      <c r="T150" s="213">
        <f t="shared" si="257"/>
        <v>230431.23994452148</v>
      </c>
      <c r="U150" s="213">
        <f t="shared" si="257"/>
        <v>801100.49999999988</v>
      </c>
      <c r="V150" s="213">
        <f t="shared" si="257"/>
        <v>954448.72260748956</v>
      </c>
      <c r="W150" s="213">
        <f t="shared" si="257"/>
        <v>510867.45769764209</v>
      </c>
      <c r="X150" s="213">
        <f t="shared" si="257"/>
        <v>484815.91331484047</v>
      </c>
      <c r="Y150" s="213">
        <f t="shared" si="257"/>
        <v>351365.90429958387</v>
      </c>
      <c r="Z150" s="213">
        <f t="shared" si="257"/>
        <v>701874.5159500693</v>
      </c>
      <c r="AA150" s="213">
        <f t="shared" si="257"/>
        <v>850846.03398058249</v>
      </c>
      <c r="AB150" s="213">
        <f t="shared" si="257"/>
        <v>6194277.794729542</v>
      </c>
      <c r="AC150" s="213"/>
      <c r="AD150" s="213">
        <f t="shared" ref="AD150:AQ150" si="258">AD92*$FK92</f>
        <v>6046.1692094313448</v>
      </c>
      <c r="AE150" s="213">
        <f t="shared" si="258"/>
        <v>8138.6400832177524</v>
      </c>
      <c r="AF150" s="213">
        <f t="shared" si="258"/>
        <v>10355.192787794729</v>
      </c>
      <c r="AG150" s="213">
        <f t="shared" si="258"/>
        <v>7935.59708737864</v>
      </c>
      <c r="AH150" s="213">
        <f t="shared" si="258"/>
        <v>8922.6116504854363</v>
      </c>
      <c r="AI150" s="213">
        <f t="shared" si="258"/>
        <v>47066.494452149789</v>
      </c>
      <c r="AJ150" s="213">
        <f t="shared" si="258"/>
        <v>144143.60679611648</v>
      </c>
      <c r="AK150" s="213">
        <f t="shared" si="258"/>
        <v>164927.31345353674</v>
      </c>
      <c r="AL150" s="213">
        <f t="shared" si="258"/>
        <v>113568.71567267683</v>
      </c>
      <c r="AM150" s="213">
        <f t="shared" si="258"/>
        <v>142654.62482662968</v>
      </c>
      <c r="AN150" s="213">
        <f t="shared" si="258"/>
        <v>573545.70249653258</v>
      </c>
      <c r="AO150" s="213">
        <f t="shared" si="258"/>
        <v>656736.92995839112</v>
      </c>
      <c r="AP150" s="213">
        <f t="shared" si="258"/>
        <v>411342.54923717055</v>
      </c>
      <c r="AQ150" s="213">
        <f t="shared" si="258"/>
        <v>405076.41678224684</v>
      </c>
      <c r="AR150" s="213">
        <f t="shared" si="233"/>
        <v>280622.34049930651</v>
      </c>
      <c r="AS150" s="213">
        <f t="shared" si="233"/>
        <v>607290.32038834947</v>
      </c>
      <c r="AT150" s="213">
        <f t="shared" si="233"/>
        <v>850846.03398058249</v>
      </c>
      <c r="AU150" s="213">
        <f t="shared" si="233"/>
        <v>4439219.2593619972</v>
      </c>
      <c r="AW150" s="213">
        <f t="shared" ref="AW150:BN150" si="259">AW92*$FK92</f>
        <v>490.68723994452148</v>
      </c>
      <c r="AX150" s="213">
        <f t="shared" si="259"/>
        <v>1827.386962552011</v>
      </c>
      <c r="AY150" s="213">
        <f t="shared" si="259"/>
        <v>772.69140083217746</v>
      </c>
      <c r="AZ150" s="213">
        <f t="shared" si="259"/>
        <v>1229.5381414701801</v>
      </c>
      <c r="BA150" s="213">
        <f t="shared" si="259"/>
        <v>0</v>
      </c>
      <c r="BB150" s="213">
        <f t="shared" si="259"/>
        <v>6339.4535367545068</v>
      </c>
      <c r="BC150" s="213">
        <f t="shared" si="259"/>
        <v>4427.4653259361994</v>
      </c>
      <c r="BD150" s="213">
        <f t="shared" si="259"/>
        <v>1500.2621359223299</v>
      </c>
      <c r="BE150" s="213">
        <f t="shared" si="259"/>
        <v>0</v>
      </c>
      <c r="BF150" s="213">
        <f t="shared" si="259"/>
        <v>0</v>
      </c>
      <c r="BG150" s="213">
        <f t="shared" si="259"/>
        <v>0</v>
      </c>
      <c r="BH150" s="213">
        <f t="shared" si="259"/>
        <v>0</v>
      </c>
      <c r="BI150" s="213">
        <f t="shared" si="259"/>
        <v>0</v>
      </c>
      <c r="BJ150" s="213">
        <f t="shared" si="259"/>
        <v>0</v>
      </c>
      <c r="BK150" s="213">
        <f t="shared" si="259"/>
        <v>0</v>
      </c>
      <c r="BL150" s="213">
        <f t="shared" si="259"/>
        <v>0</v>
      </c>
      <c r="BM150" s="213">
        <f t="shared" si="259"/>
        <v>0</v>
      </c>
      <c r="BN150" s="213">
        <f t="shared" si="259"/>
        <v>16587.484743411926</v>
      </c>
      <c r="BP150" s="213">
        <f t="shared" ref="BP150:CG150" si="260">BP92*$FK92</f>
        <v>603.48890429958385</v>
      </c>
      <c r="BQ150" s="213">
        <f t="shared" si="260"/>
        <v>705.01040221914002</v>
      </c>
      <c r="BR150" s="213">
        <f t="shared" si="260"/>
        <v>1573.5832177531206</v>
      </c>
      <c r="BS150" s="213">
        <f t="shared" si="260"/>
        <v>1376.1803051317613</v>
      </c>
      <c r="BT150" s="213">
        <f t="shared" si="260"/>
        <v>992.65464632454916</v>
      </c>
      <c r="BU150" s="213">
        <f t="shared" si="260"/>
        <v>7185.4660194174749</v>
      </c>
      <c r="BV150" s="213">
        <f t="shared" si="260"/>
        <v>23908.312760055476</v>
      </c>
      <c r="BW150" s="213">
        <f t="shared" si="260"/>
        <v>31742.38834951456</v>
      </c>
      <c r="BX150" s="213">
        <f t="shared" si="260"/>
        <v>38736.091539528432</v>
      </c>
      <c r="BY150" s="213">
        <f t="shared" si="260"/>
        <v>25126.57073509015</v>
      </c>
      <c r="BZ150" s="213">
        <f t="shared" si="260"/>
        <v>105576.71775312065</v>
      </c>
      <c r="CA150" s="213">
        <f t="shared" si="260"/>
        <v>227216.39251040219</v>
      </c>
      <c r="CB150" s="213">
        <f t="shared" si="260"/>
        <v>72830.394590846045</v>
      </c>
      <c r="CC150" s="213">
        <f t="shared" si="260"/>
        <v>79739.496532593606</v>
      </c>
      <c r="CD150" s="213">
        <f t="shared" si="260"/>
        <v>70743.563800277392</v>
      </c>
      <c r="CE150" s="213">
        <f t="shared" si="260"/>
        <v>94584.195561719825</v>
      </c>
      <c r="CF150" s="213">
        <f t="shared" si="260"/>
        <v>0</v>
      </c>
      <c r="CG150" s="213">
        <f t="shared" si="260"/>
        <v>782640.50762829394</v>
      </c>
      <c r="CI150" s="213">
        <f t="shared" ref="CI150:CZ150" si="261">CI92*$FK92</f>
        <v>6023.6088765603326</v>
      </c>
      <c r="CJ150" s="213">
        <f t="shared" si="261"/>
        <v>6615.8176144244098</v>
      </c>
      <c r="CK150" s="213">
        <f t="shared" si="261"/>
        <v>6717.339112343966</v>
      </c>
      <c r="CL150" s="213">
        <f t="shared" si="261"/>
        <v>6615.8176144244098</v>
      </c>
      <c r="CM150" s="213">
        <f t="shared" si="261"/>
        <v>6542.4965325936191</v>
      </c>
      <c r="CN150" s="213">
        <f t="shared" si="261"/>
        <v>26829.875866851591</v>
      </c>
      <c r="CO150" s="213">
        <f t="shared" si="261"/>
        <v>40033.310679611648</v>
      </c>
      <c r="CP150" s="213">
        <f t="shared" si="261"/>
        <v>36795.902912621357</v>
      </c>
      <c r="CQ150" s="213">
        <f t="shared" si="261"/>
        <v>20541.183079056864</v>
      </c>
      <c r="CR150" s="213">
        <f t="shared" si="261"/>
        <v>27534.886269070732</v>
      </c>
      <c r="CS150" s="213">
        <f t="shared" si="261"/>
        <v>61008.780166435499</v>
      </c>
      <c r="CT150" s="213">
        <f t="shared" si="261"/>
        <v>29176.15048543689</v>
      </c>
      <c r="CU150" s="213">
        <f t="shared" si="261"/>
        <v>14985.70110957004</v>
      </c>
      <c r="CV150" s="213">
        <f t="shared" si="261"/>
        <v>0</v>
      </c>
      <c r="CW150" s="213">
        <f t="shared" si="261"/>
        <v>0</v>
      </c>
      <c r="CX150" s="213">
        <f t="shared" si="261"/>
        <v>0</v>
      </c>
      <c r="CY150" s="213">
        <f t="shared" si="261"/>
        <v>0</v>
      </c>
      <c r="CZ150" s="213">
        <f t="shared" si="261"/>
        <v>289420.87031900138</v>
      </c>
      <c r="DB150" s="213">
        <f t="shared" ref="DB150:DS150" si="262">DB92*$FK92</f>
        <v>61753.271151178909</v>
      </c>
      <c r="DC150" s="213">
        <f t="shared" si="262"/>
        <v>58679.425797503463</v>
      </c>
      <c r="DD150" s="213">
        <f t="shared" si="262"/>
        <v>44968.38349514563</v>
      </c>
      <c r="DE150" s="213">
        <f t="shared" si="262"/>
        <v>29706.318307905683</v>
      </c>
      <c r="DF150" s="213">
        <f t="shared" si="262"/>
        <v>28668.542995839111</v>
      </c>
      <c r="DG150" s="213">
        <f t="shared" si="262"/>
        <v>94042.747572815526</v>
      </c>
      <c r="DH150" s="213">
        <f t="shared" si="262"/>
        <v>107167.22122052703</v>
      </c>
      <c r="DI150" s="213">
        <f t="shared" si="262"/>
        <v>54110.958391123437</v>
      </c>
      <c r="DJ150" s="213">
        <f t="shared" si="262"/>
        <v>38200.283633841886</v>
      </c>
      <c r="DK150" s="213">
        <f t="shared" si="262"/>
        <v>35115.158113730926</v>
      </c>
      <c r="DL150" s="213">
        <f t="shared" si="262"/>
        <v>60969.299583911226</v>
      </c>
      <c r="DM150" s="213">
        <f t="shared" si="262"/>
        <v>41319.249653259358</v>
      </c>
      <c r="DN150" s="213">
        <f t="shared" si="262"/>
        <v>11708.812760055478</v>
      </c>
      <c r="DO150" s="213">
        <f t="shared" si="262"/>
        <v>0</v>
      </c>
      <c r="DP150" s="213">
        <f t="shared" si="262"/>
        <v>0</v>
      </c>
      <c r="DQ150" s="213">
        <f t="shared" si="262"/>
        <v>0</v>
      </c>
      <c r="DR150" s="213">
        <f t="shared" si="262"/>
        <v>0</v>
      </c>
      <c r="DS150" s="213">
        <f t="shared" si="262"/>
        <v>666409.67267683765</v>
      </c>
      <c r="DU150" s="213">
        <f t="shared" ref="DU150:EE150" si="263">DU92*$FK92</f>
        <v>63975.46393897364</v>
      </c>
      <c r="DV150" s="213">
        <f t="shared" si="263"/>
        <v>65357.284327323156</v>
      </c>
      <c r="DW150" s="213">
        <f t="shared" si="263"/>
        <v>51894.405686546459</v>
      </c>
      <c r="DX150" s="213">
        <f t="shared" si="263"/>
        <v>37585.514563106794</v>
      </c>
      <c r="DY150" s="213">
        <f t="shared" si="263"/>
        <v>39040.656033287101</v>
      </c>
      <c r="DZ150" s="213">
        <f t="shared" si="263"/>
        <v>150432.29958391123</v>
      </c>
      <c r="EA150" s="213">
        <f t="shared" si="263"/>
        <v>228874.57697642161</v>
      </c>
      <c r="EB150" s="213">
        <f t="shared" si="263"/>
        <v>165378.52011095698</v>
      </c>
      <c r="EC150" s="213">
        <f t="shared" si="263"/>
        <v>99265.46463245491</v>
      </c>
      <c r="ED150" s="213">
        <f t="shared" si="263"/>
        <v>100720.60610263523</v>
      </c>
      <c r="EE150" s="213">
        <f t="shared" si="263"/>
        <v>219816.6033287101</v>
      </c>
      <c r="EF150" s="213">
        <v>173285.91678224687</v>
      </c>
      <c r="EG150" s="213">
        <v>25837.221220527044</v>
      </c>
      <c r="EH150" s="213">
        <v>18132.867545076282</v>
      </c>
      <c r="EI150" s="213">
        <v>25166.051317614423</v>
      </c>
      <c r="EJ150" s="213"/>
      <c r="EK150" s="213"/>
      <c r="EL150" s="210">
        <f t="shared" si="83"/>
        <v>1464763.4521497919</v>
      </c>
      <c r="EN150" s="210">
        <f t="shared" si="72"/>
        <v>2222.1927877947292</v>
      </c>
      <c r="EO150" s="210">
        <f t="shared" ref="EO150:FD150" si="264">EO92*$FK92</f>
        <v>6677.858529819694</v>
      </c>
      <c r="EP150" s="210">
        <f t="shared" si="264"/>
        <v>6926.0221914008316</v>
      </c>
      <c r="EQ150" s="210">
        <f t="shared" si="264"/>
        <v>7879.1962552011091</v>
      </c>
      <c r="ER150" s="210">
        <f t="shared" si="264"/>
        <v>10372.113037447987</v>
      </c>
      <c r="ES150" s="210">
        <f t="shared" si="264"/>
        <v>56389.552011095693</v>
      </c>
      <c r="ET150" s="210">
        <f t="shared" si="264"/>
        <v>121707.35575589458</v>
      </c>
      <c r="EU150" s="210">
        <f t="shared" si="264"/>
        <v>111267.56171983355</v>
      </c>
      <c r="EV150" s="210">
        <f t="shared" si="264"/>
        <v>61065.180998613032</v>
      </c>
      <c r="EW150" s="210">
        <f t="shared" si="264"/>
        <v>65605.4479889043</v>
      </c>
      <c r="EX150" s="210">
        <f t="shared" si="264"/>
        <v>158847.30374479888</v>
      </c>
      <c r="EY150" s="210">
        <f t="shared" si="264"/>
        <v>131966.66712898749</v>
      </c>
      <c r="EZ150" s="210">
        <f t="shared" si="264"/>
        <v>14128.408460471566</v>
      </c>
      <c r="FA150" s="210">
        <f t="shared" si="264"/>
        <v>18132.867545076282</v>
      </c>
      <c r="FB150" s="210">
        <f t="shared" si="264"/>
        <v>25166.051317614423</v>
      </c>
      <c r="FC150" s="210">
        <f t="shared" si="264"/>
        <v>0</v>
      </c>
      <c r="FD150" s="210">
        <f t="shared" si="264"/>
        <v>0</v>
      </c>
      <c r="FE150" s="363">
        <f t="shared" si="74"/>
        <v>798353.77947295411</v>
      </c>
      <c r="FF150" s="363"/>
      <c r="FG150" s="213">
        <f t="shared" si="240"/>
        <v>86490.676144244091</v>
      </c>
      <c r="FH150" s="213">
        <f t="shared" si="240"/>
        <v>8539.0859916782247</v>
      </c>
    </row>
    <row r="151" spans="1:164">
      <c r="A151" s="172"/>
      <c r="B151" s="172">
        <v>35</v>
      </c>
      <c r="C151" s="182">
        <v>4</v>
      </c>
      <c r="D151" s="182" t="s">
        <v>888</v>
      </c>
      <c r="E151" s="213">
        <f t="shared" si="230"/>
        <v>9622330.6538510993</v>
      </c>
      <c r="F151" s="213">
        <f t="shared" si="230"/>
        <v>6254598.7442493187</v>
      </c>
      <c r="G151" s="213">
        <f t="shared" si="230"/>
        <v>3367731.9096017806</v>
      </c>
      <c r="H151" s="213">
        <f t="shared" si="230"/>
        <v>7902709.5206430862</v>
      </c>
      <c r="I151" s="213">
        <f t="shared" si="230"/>
        <v>9158453.8260994293</v>
      </c>
      <c r="K151" s="213">
        <f t="shared" ref="K151:AB151" si="265">K93*$FK93</f>
        <v>348707.86361612659</v>
      </c>
      <c r="L151" s="213">
        <f t="shared" si="265"/>
        <v>242990.01447440017</v>
      </c>
      <c r="M151" s="213">
        <f t="shared" si="265"/>
        <v>180613.97550333908</v>
      </c>
      <c r="N151" s="213">
        <f t="shared" si="265"/>
        <v>128877.04084095967</v>
      </c>
      <c r="O151" s="213">
        <f t="shared" si="265"/>
        <v>114687.16846895868</v>
      </c>
      <c r="P151" s="213">
        <f t="shared" si="265"/>
        <v>426468.36421469203</v>
      </c>
      <c r="Q151" s="213">
        <f t="shared" si="265"/>
        <v>672283.15328221605</v>
      </c>
      <c r="R151" s="213">
        <f t="shared" si="265"/>
        <v>647394.77713579021</v>
      </c>
      <c r="S151" s="213">
        <f t="shared" si="265"/>
        <v>473169.54417017061</v>
      </c>
      <c r="T151" s="213">
        <f t="shared" si="265"/>
        <v>395151.64588671771</v>
      </c>
      <c r="U151" s="213">
        <f t="shared" si="265"/>
        <v>1046776.9849715556</v>
      </c>
      <c r="V151" s="213">
        <f t="shared" si="265"/>
        <v>1083037.0588374967</v>
      </c>
      <c r="W151" s="213">
        <f t="shared" si="265"/>
        <v>469110.58067771449</v>
      </c>
      <c r="X151" s="213">
        <f t="shared" si="265"/>
        <v>410569.10721741279</v>
      </c>
      <c r="Y151" s="213">
        <f t="shared" si="265"/>
        <v>177611.00251298537</v>
      </c>
      <c r="Z151" s="213">
        <f t="shared" si="265"/>
        <v>474179.33508780604</v>
      </c>
      <c r="AA151" s="213">
        <f t="shared" si="265"/>
        <v>611081.9037447439</v>
      </c>
      <c r="AB151" s="213">
        <f t="shared" si="265"/>
        <v>7902709.5206430862</v>
      </c>
      <c r="AC151" s="213"/>
      <c r="AD151" s="213">
        <f t="shared" ref="AD151:AQ151" si="266">AD93*$FK93</f>
        <v>39599.643828839966</v>
      </c>
      <c r="AE151" s="213">
        <f t="shared" si="266"/>
        <v>45994.986307197621</v>
      </c>
      <c r="AF151" s="213">
        <f t="shared" si="266"/>
        <v>43764.206371506305</v>
      </c>
      <c r="AG151" s="213">
        <f t="shared" si="266"/>
        <v>34478.08989364333</v>
      </c>
      <c r="AH151" s="213">
        <f t="shared" si="266"/>
        <v>34286.691615137272</v>
      </c>
      <c r="AI151" s="213">
        <f t="shared" si="266"/>
        <v>145746.4891120455</v>
      </c>
      <c r="AJ151" s="213">
        <f t="shared" si="266"/>
        <v>312718.3873163492</v>
      </c>
      <c r="AK151" s="213">
        <f t="shared" si="266"/>
        <v>381034.37286173628</v>
      </c>
      <c r="AL151" s="213">
        <f t="shared" si="266"/>
        <v>291737.17602770217</v>
      </c>
      <c r="AM151" s="213">
        <f t="shared" si="266"/>
        <v>272122.15245115012</v>
      </c>
      <c r="AN151" s="213">
        <f t="shared" si="266"/>
        <v>676038.51950531779</v>
      </c>
      <c r="AO151" s="213">
        <f t="shared" si="266"/>
        <v>640280.04112787521</v>
      </c>
      <c r="AP151" s="213">
        <f t="shared" si="266"/>
        <v>223658.78834528814</v>
      </c>
      <c r="AQ151" s="213">
        <f t="shared" si="266"/>
        <v>295815.9393420727</v>
      </c>
      <c r="AR151" s="213">
        <f t="shared" si="233"/>
        <v>123075.69302003461</v>
      </c>
      <c r="AS151" s="213">
        <f t="shared" si="233"/>
        <v>334062.59534009395</v>
      </c>
      <c r="AT151" s="213">
        <f t="shared" si="233"/>
        <v>611081.9037447439</v>
      </c>
      <c r="AU151" s="213">
        <f t="shared" si="233"/>
        <v>4505495.6762107341</v>
      </c>
      <c r="AW151" s="213">
        <f t="shared" ref="AW151:BN151" si="267">AW93*$FK93</f>
        <v>5293.1523917882751</v>
      </c>
      <c r="AX151" s="213">
        <f t="shared" si="267"/>
        <v>6164.3445560227547</v>
      </c>
      <c r="AY151" s="213">
        <f t="shared" si="267"/>
        <v>4949.9554786049957</v>
      </c>
      <c r="AZ151" s="213">
        <f t="shared" si="267"/>
        <v>3128.3718624783573</v>
      </c>
      <c r="BA151" s="213">
        <f t="shared" si="267"/>
        <v>2118.5809448429382</v>
      </c>
      <c r="BB151" s="213">
        <f t="shared" si="267"/>
        <v>6797.9388572841945</v>
      </c>
      <c r="BC151" s="213">
        <f t="shared" si="267"/>
        <v>6316.1431906999742</v>
      </c>
      <c r="BD151" s="213">
        <f t="shared" si="267"/>
        <v>2877.5741182290376</v>
      </c>
      <c r="BE151" s="213">
        <f t="shared" si="267"/>
        <v>2276.9795201582979</v>
      </c>
      <c r="BF151" s="213">
        <f t="shared" si="267"/>
        <v>5939.9465743259952</v>
      </c>
      <c r="BG151" s="213">
        <f t="shared" si="267"/>
        <v>0</v>
      </c>
      <c r="BH151" s="213">
        <f t="shared" si="267"/>
        <v>0</v>
      </c>
      <c r="BI151" s="213">
        <f t="shared" si="267"/>
        <v>0</v>
      </c>
      <c r="BJ151" s="213">
        <f t="shared" si="267"/>
        <v>0</v>
      </c>
      <c r="BK151" s="213">
        <f t="shared" si="267"/>
        <v>0</v>
      </c>
      <c r="BL151" s="213">
        <f t="shared" si="267"/>
        <v>0</v>
      </c>
      <c r="BM151" s="213">
        <f t="shared" si="267"/>
        <v>0</v>
      </c>
      <c r="BN151" s="213">
        <f t="shared" si="267"/>
        <v>45862.987494434819</v>
      </c>
      <c r="BP151" s="213">
        <f t="shared" ref="BP151:CG151" si="268">BP93*$FK93</f>
        <v>5088.5542320059358</v>
      </c>
      <c r="BQ151" s="213">
        <f t="shared" si="268"/>
        <v>6553.741053673014</v>
      </c>
      <c r="BR151" s="213">
        <f t="shared" si="268"/>
        <v>8513.9234232005929</v>
      </c>
      <c r="BS151" s="213">
        <f t="shared" si="268"/>
        <v>8982.5192085085328</v>
      </c>
      <c r="BT151" s="213">
        <f t="shared" si="268"/>
        <v>11714.89463269849</v>
      </c>
      <c r="BU151" s="213">
        <f t="shared" si="268"/>
        <v>58396.274766262672</v>
      </c>
      <c r="BV151" s="213">
        <f t="shared" si="268"/>
        <v>106199.64480831065</v>
      </c>
      <c r="BW151" s="213">
        <f t="shared" si="268"/>
        <v>110575.40545139747</v>
      </c>
      <c r="BX151" s="213">
        <f t="shared" si="268"/>
        <v>98913.3103438041</v>
      </c>
      <c r="BY151" s="213">
        <f t="shared" si="268"/>
        <v>59194.867583477608</v>
      </c>
      <c r="BZ151" s="213">
        <f t="shared" si="268"/>
        <v>267752.99174870143</v>
      </c>
      <c r="CA151" s="213">
        <f t="shared" si="268"/>
        <v>293010.96457086317</v>
      </c>
      <c r="CB151" s="213">
        <f t="shared" si="268"/>
        <v>185629.93038832548</v>
      </c>
      <c r="CC151" s="213">
        <f t="shared" si="268"/>
        <v>114753.16787534008</v>
      </c>
      <c r="CD151" s="213">
        <f t="shared" si="268"/>
        <v>54535.309492950772</v>
      </c>
      <c r="CE151" s="213">
        <f t="shared" si="268"/>
        <v>140116.73974771207</v>
      </c>
      <c r="CF151" s="213">
        <f t="shared" si="268"/>
        <v>0</v>
      </c>
      <c r="CG151" s="213">
        <f t="shared" si="268"/>
        <v>1529932.2393272321</v>
      </c>
      <c r="CI151" s="213">
        <f t="shared" ref="CI151:CZ151" si="269">CI93*$FK93</f>
        <v>23786.18605985654</v>
      </c>
      <c r="CJ151" s="213">
        <f t="shared" si="269"/>
        <v>24597.978758347759</v>
      </c>
      <c r="CK151" s="213">
        <f t="shared" si="269"/>
        <v>20961.411466732621</v>
      </c>
      <c r="CL151" s="213">
        <f t="shared" si="269"/>
        <v>18050.837645312884</v>
      </c>
      <c r="CM151" s="213">
        <f t="shared" si="269"/>
        <v>16466.851892159284</v>
      </c>
      <c r="CN151" s="213">
        <f t="shared" si="269"/>
        <v>47677.971169923316</v>
      </c>
      <c r="CO151" s="213">
        <f t="shared" si="269"/>
        <v>74368.131110561459</v>
      </c>
      <c r="CP151" s="213">
        <f t="shared" si="269"/>
        <v>44107.403284689579</v>
      </c>
      <c r="CQ151" s="213">
        <f t="shared" si="269"/>
        <v>23489.188731140239</v>
      </c>
      <c r="CR151" s="213">
        <f t="shared" si="269"/>
        <v>13899.474983922828</v>
      </c>
      <c r="CS151" s="213">
        <f t="shared" si="269"/>
        <v>38834.050714815727</v>
      </c>
      <c r="CT151" s="213">
        <f t="shared" si="269"/>
        <v>63755.426564432346</v>
      </c>
      <c r="CU151" s="213">
        <f t="shared" si="269"/>
        <v>0</v>
      </c>
      <c r="CV151" s="213">
        <f t="shared" si="269"/>
        <v>0</v>
      </c>
      <c r="CW151" s="213">
        <f t="shared" si="269"/>
        <v>0</v>
      </c>
      <c r="CX151" s="213">
        <f t="shared" si="269"/>
        <v>0</v>
      </c>
      <c r="CY151" s="213">
        <f t="shared" si="269"/>
        <v>0</v>
      </c>
      <c r="CZ151" s="213">
        <f t="shared" si="269"/>
        <v>409994.9123818946</v>
      </c>
      <c r="DB151" s="213">
        <f t="shared" ref="DB151:DS151" si="270">DB93*$FK93</f>
        <v>274940.32710363588</v>
      </c>
      <c r="DC151" s="213">
        <f t="shared" si="270"/>
        <v>159678.96379915901</v>
      </c>
      <c r="DD151" s="213">
        <f t="shared" si="270"/>
        <v>102424.47876329457</v>
      </c>
      <c r="DE151" s="213">
        <f t="shared" si="270"/>
        <v>64237.222231016567</v>
      </c>
      <c r="DF151" s="213">
        <f t="shared" si="270"/>
        <v>50100.149384120698</v>
      </c>
      <c r="DG151" s="213">
        <f t="shared" si="270"/>
        <v>167849.69030917634</v>
      </c>
      <c r="DH151" s="213">
        <f t="shared" si="270"/>
        <v>172680.84685629481</v>
      </c>
      <c r="DI151" s="213">
        <f t="shared" si="270"/>
        <v>108800.02141973781</v>
      </c>
      <c r="DJ151" s="213">
        <f t="shared" si="270"/>
        <v>56752.889547365812</v>
      </c>
      <c r="DK151" s="213">
        <f t="shared" si="270"/>
        <v>43995.204293841205</v>
      </c>
      <c r="DL151" s="213">
        <f t="shared" si="270"/>
        <v>64151.423002720745</v>
      </c>
      <c r="DM151" s="213">
        <f t="shared" si="270"/>
        <v>85990.626574325986</v>
      </c>
      <c r="DN151" s="213">
        <f t="shared" si="270"/>
        <v>59821.861944100907</v>
      </c>
      <c r="DO151" s="213">
        <f t="shared" si="270"/>
        <v>0</v>
      </c>
      <c r="DP151" s="213">
        <f t="shared" si="270"/>
        <v>0</v>
      </c>
      <c r="DQ151" s="213">
        <f t="shared" si="270"/>
        <v>0</v>
      </c>
      <c r="DR151" s="213">
        <f t="shared" si="270"/>
        <v>0</v>
      </c>
      <c r="DS151" s="213">
        <f t="shared" si="270"/>
        <v>1411423.7052287904</v>
      </c>
      <c r="DU151" s="213">
        <f t="shared" ref="DU151:EE151" si="271">DU93*$FK93</f>
        <v>281975.86382389313</v>
      </c>
      <c r="DV151" s="213">
        <f t="shared" si="271"/>
        <v>178237.99687360867</v>
      </c>
      <c r="DW151" s="213">
        <f t="shared" si="271"/>
        <v>128586.64345288152</v>
      </c>
      <c r="DX151" s="213">
        <f t="shared" si="271"/>
        <v>91937.173089290125</v>
      </c>
      <c r="DY151" s="213">
        <f t="shared" si="271"/>
        <v>83040.453109077411</v>
      </c>
      <c r="DZ151" s="213">
        <f t="shared" si="271"/>
        <v>354443.21203067026</v>
      </c>
      <c r="EA151" s="213">
        <f t="shared" si="271"/>
        <v>475129.7265396982</v>
      </c>
      <c r="EB151" s="213">
        <f t="shared" si="271"/>
        <v>307035.83842691069</v>
      </c>
      <c r="EC151" s="213">
        <f t="shared" si="271"/>
        <v>151805.23461785802</v>
      </c>
      <c r="ED151" s="213">
        <f t="shared" si="271"/>
        <v>142842.51523126391</v>
      </c>
      <c r="EE151" s="213">
        <f t="shared" si="271"/>
        <v>246798.18022260696</v>
      </c>
      <c r="EF151" s="213">
        <v>165513.31132327477</v>
      </c>
      <c r="EG151" s="213">
        <v>59821.861944100907</v>
      </c>
      <c r="EH151" s="213"/>
      <c r="EI151" s="213"/>
      <c r="EJ151" s="213"/>
      <c r="EK151" s="213"/>
      <c r="EL151" s="210">
        <f t="shared" si="83"/>
        <v>2667168.0106851342</v>
      </c>
      <c r="EN151" s="210">
        <f t="shared" si="72"/>
        <v>7035.5367202572343</v>
      </c>
      <c r="EO151" s="210">
        <f t="shared" ref="EO151:FD151" si="272">EO93*$FK93</f>
        <v>18559.033074449664</v>
      </c>
      <c r="EP151" s="210">
        <f t="shared" si="272"/>
        <v>26162.164689586938</v>
      </c>
      <c r="EQ151" s="210">
        <f t="shared" si="272"/>
        <v>27699.950858273558</v>
      </c>
      <c r="ER151" s="210">
        <f t="shared" si="272"/>
        <v>32940.303724956713</v>
      </c>
      <c r="ES151" s="210">
        <f t="shared" si="272"/>
        <v>186593.52172149392</v>
      </c>
      <c r="ET151" s="210">
        <f t="shared" si="272"/>
        <v>302448.87968340336</v>
      </c>
      <c r="EU151" s="210">
        <f t="shared" si="272"/>
        <v>198235.81700717288</v>
      </c>
      <c r="EV151" s="210">
        <f t="shared" si="272"/>
        <v>95052.3450704922</v>
      </c>
      <c r="EW151" s="210">
        <f t="shared" si="272"/>
        <v>98847.310937422691</v>
      </c>
      <c r="EX151" s="210">
        <f t="shared" si="272"/>
        <v>182646.7572198862</v>
      </c>
      <c r="EY151" s="210">
        <f t="shared" si="272"/>
        <v>79522.684748948785</v>
      </c>
      <c r="EZ151" s="210">
        <f t="shared" si="272"/>
        <v>0</v>
      </c>
      <c r="FA151" s="210">
        <f t="shared" si="272"/>
        <v>0</v>
      </c>
      <c r="FB151" s="210">
        <f t="shared" si="272"/>
        <v>0</v>
      </c>
      <c r="FC151" s="210">
        <f t="shared" si="272"/>
        <v>0</v>
      </c>
      <c r="FD151" s="210">
        <f t="shared" si="272"/>
        <v>0</v>
      </c>
      <c r="FE151" s="363">
        <f t="shared" si="74"/>
        <v>1255744.3054563443</v>
      </c>
      <c r="FF151" s="363"/>
      <c r="FG151" s="213">
        <f t="shared" si="240"/>
        <v>172925.04465990598</v>
      </c>
      <c r="FH151" s="213">
        <f t="shared" si="240"/>
        <v>12691.68584714321</v>
      </c>
    </row>
    <row r="152" spans="1:164">
      <c r="A152" s="172"/>
      <c r="B152" s="172">
        <v>38</v>
      </c>
      <c r="C152" s="182">
        <v>4</v>
      </c>
      <c r="D152" s="182" t="s">
        <v>889</v>
      </c>
      <c r="E152" s="213">
        <f t="shared" si="230"/>
        <v>14520609.269971326</v>
      </c>
      <c r="F152" s="213">
        <f t="shared" si="230"/>
        <v>10188449.972829107</v>
      </c>
      <c r="G152" s="213">
        <f t="shared" si="230"/>
        <v>4332159.2971422197</v>
      </c>
      <c r="H152" s="213">
        <f t="shared" si="230"/>
        <v>10988851.889516376</v>
      </c>
      <c r="I152" s="213">
        <f t="shared" si="230"/>
        <v>14293638.931764368</v>
      </c>
      <c r="K152" s="213">
        <f t="shared" ref="K152:AB152" si="273">K94*$FK94</f>
        <v>32336.014427169619</v>
      </c>
      <c r="L152" s="213">
        <f t="shared" si="273"/>
        <v>49271.298186568114</v>
      </c>
      <c r="M152" s="213">
        <f t="shared" si="273"/>
        <v>50375.293216515864</v>
      </c>
      <c r="N152" s="213">
        <f t="shared" si="273"/>
        <v>48509.541615904163</v>
      </c>
      <c r="O152" s="213">
        <f t="shared" si="273"/>
        <v>48537.141491652859</v>
      </c>
      <c r="P152" s="213">
        <f t="shared" si="273"/>
        <v>239467.56194596659</v>
      </c>
      <c r="Q152" s="213">
        <f t="shared" si="273"/>
        <v>407964.80339174205</v>
      </c>
      <c r="R152" s="213">
        <f t="shared" si="273"/>
        <v>427235.03663948004</v>
      </c>
      <c r="S152" s="213">
        <f t="shared" si="273"/>
        <v>371544.00735376577</v>
      </c>
      <c r="T152" s="213">
        <f t="shared" si="273"/>
        <v>432495.57295718108</v>
      </c>
      <c r="U152" s="213">
        <f t="shared" si="273"/>
        <v>1368523.2790735313</v>
      </c>
      <c r="V152" s="213">
        <f t="shared" si="273"/>
        <v>1642551.4054320122</v>
      </c>
      <c r="W152" s="213">
        <f t="shared" si="273"/>
        <v>796631.77365999739</v>
      </c>
      <c r="X152" s="213">
        <f t="shared" si="273"/>
        <v>500291.90774627245</v>
      </c>
      <c r="Y152" s="213">
        <f t="shared" si="273"/>
        <v>571908.06533898308</v>
      </c>
      <c r="Z152" s="213">
        <f t="shared" si="273"/>
        <v>2018660.4322346118</v>
      </c>
      <c r="AA152" s="213">
        <f t="shared" si="273"/>
        <v>1982548.754805021</v>
      </c>
      <c r="AB152" s="213">
        <f t="shared" si="273"/>
        <v>10988851.889516376</v>
      </c>
      <c r="AC152" s="213"/>
      <c r="AD152" s="213">
        <f t="shared" ref="AD152:AQ152" si="274">AD94*$FK94</f>
        <v>3229.185462597171</v>
      </c>
      <c r="AE152" s="213">
        <f t="shared" si="274"/>
        <v>4570.5394239836878</v>
      </c>
      <c r="AF152" s="213">
        <f t="shared" si="274"/>
        <v>5144.6168395565182</v>
      </c>
      <c r="AG152" s="213">
        <f t="shared" si="274"/>
        <v>6359.0113724990442</v>
      </c>
      <c r="AH152" s="213">
        <f t="shared" si="274"/>
        <v>6508.0507015419907</v>
      </c>
      <c r="AI152" s="213">
        <f t="shared" si="274"/>
        <v>56088.467496495476</v>
      </c>
      <c r="AJ152" s="213">
        <f t="shared" si="274"/>
        <v>102936.49659232827</v>
      </c>
      <c r="AK152" s="213">
        <f t="shared" si="274"/>
        <v>187712.27494201605</v>
      </c>
      <c r="AL152" s="213">
        <f t="shared" si="274"/>
        <v>177064.24287816999</v>
      </c>
      <c r="AM152" s="213">
        <f t="shared" si="274"/>
        <v>204658.59865171401</v>
      </c>
      <c r="AN152" s="213">
        <f t="shared" si="274"/>
        <v>761971.84969478776</v>
      </c>
      <c r="AO152" s="213">
        <f t="shared" si="274"/>
        <v>1000826.6943991334</v>
      </c>
      <c r="AP152" s="213">
        <f t="shared" si="274"/>
        <v>472901.79105326877</v>
      </c>
      <c r="AQ152" s="213">
        <f t="shared" si="274"/>
        <v>310857.40055753791</v>
      </c>
      <c r="AR152" s="213">
        <f t="shared" si="233"/>
        <v>426291.12088887469</v>
      </c>
      <c r="AS152" s="213">
        <f t="shared" si="233"/>
        <v>1653403.6765763985</v>
      </c>
      <c r="AT152" s="213">
        <f t="shared" si="233"/>
        <v>1857278.4387568496</v>
      </c>
      <c r="AU152" s="213">
        <f t="shared" si="233"/>
        <v>7237802.4562877528</v>
      </c>
      <c r="AW152" s="213">
        <f t="shared" ref="AW152:BN152" si="275">AW94*$FK94</f>
        <v>309.11860838537018</v>
      </c>
      <c r="AX152" s="213">
        <f t="shared" si="275"/>
        <v>204.23908054033387</v>
      </c>
      <c r="AY152" s="213">
        <f t="shared" si="275"/>
        <v>425.03808652988403</v>
      </c>
      <c r="AZ152" s="213">
        <f t="shared" si="275"/>
        <v>193.19913024085636</v>
      </c>
      <c r="BA152" s="213">
        <f t="shared" si="275"/>
        <v>248.39888173824392</v>
      </c>
      <c r="BB152" s="213">
        <f t="shared" si="275"/>
        <v>3764.6230521218299</v>
      </c>
      <c r="BC152" s="213">
        <f t="shared" si="275"/>
        <v>7959.8041659232822</v>
      </c>
      <c r="BD152" s="213">
        <f t="shared" si="275"/>
        <v>6817.1693099273607</v>
      </c>
      <c r="BE152" s="213">
        <f t="shared" si="275"/>
        <v>1926.4713272588249</v>
      </c>
      <c r="BF152" s="213">
        <f t="shared" si="275"/>
        <v>0</v>
      </c>
      <c r="BG152" s="213">
        <f t="shared" si="275"/>
        <v>0</v>
      </c>
      <c r="BH152" s="213">
        <f t="shared" si="275"/>
        <v>0</v>
      </c>
      <c r="BI152" s="213">
        <f t="shared" si="275"/>
        <v>0</v>
      </c>
      <c r="BJ152" s="213">
        <f t="shared" si="275"/>
        <v>0</v>
      </c>
      <c r="BK152" s="213">
        <f t="shared" si="275"/>
        <v>0</v>
      </c>
      <c r="BL152" s="213">
        <f t="shared" si="275"/>
        <v>0</v>
      </c>
      <c r="BM152" s="213">
        <f t="shared" si="275"/>
        <v>0</v>
      </c>
      <c r="BN152" s="213">
        <f t="shared" si="275"/>
        <v>21848.061642665987</v>
      </c>
      <c r="BP152" s="213">
        <f t="shared" ref="BP152:CG152" si="276">BP94*$FK94</f>
        <v>563.03746527335284</v>
      </c>
      <c r="BQ152" s="213">
        <f t="shared" si="276"/>
        <v>1650.4725697718873</v>
      </c>
      <c r="BR152" s="213">
        <f t="shared" si="276"/>
        <v>2848.307177265197</v>
      </c>
      <c r="BS152" s="213">
        <f t="shared" si="276"/>
        <v>2279.749736842105</v>
      </c>
      <c r="BT152" s="213">
        <f t="shared" si="276"/>
        <v>3748.0631266726136</v>
      </c>
      <c r="BU152" s="213">
        <f t="shared" si="276"/>
        <v>19308.873073786159</v>
      </c>
      <c r="BV152" s="213">
        <f t="shared" si="276"/>
        <v>36724.394671211929</v>
      </c>
      <c r="BW152" s="213">
        <f t="shared" si="276"/>
        <v>47488.346213202494</v>
      </c>
      <c r="BX152" s="213">
        <f t="shared" si="276"/>
        <v>45026.437296419012</v>
      </c>
      <c r="BY152" s="213">
        <f t="shared" si="276"/>
        <v>101225.30429590926</v>
      </c>
      <c r="BZ152" s="213">
        <f t="shared" si="276"/>
        <v>277030.99283993884</v>
      </c>
      <c r="CA152" s="213">
        <f t="shared" si="276"/>
        <v>440919.0550356824</v>
      </c>
      <c r="CB152" s="213">
        <f t="shared" si="276"/>
        <v>217967.25873773417</v>
      </c>
      <c r="CC152" s="213">
        <f t="shared" si="276"/>
        <v>153963.14687651332</v>
      </c>
      <c r="CD152" s="213">
        <f t="shared" si="276"/>
        <v>145616.94445010831</v>
      </c>
      <c r="CE152" s="213">
        <f t="shared" si="276"/>
        <v>321124.55433605198</v>
      </c>
      <c r="CF152" s="213">
        <f t="shared" si="276"/>
        <v>125270.31604817127</v>
      </c>
      <c r="CG152" s="213">
        <f t="shared" si="276"/>
        <v>1942755.2539505542</v>
      </c>
      <c r="CI152" s="213">
        <f t="shared" ref="CI152:CZ152" si="277">CI94*$FK94</f>
        <v>3676.3034497260096</v>
      </c>
      <c r="CJ152" s="213">
        <f t="shared" si="277"/>
        <v>7269.8072722059387</v>
      </c>
      <c r="CK152" s="213">
        <f t="shared" si="277"/>
        <v>6690.2098814833689</v>
      </c>
      <c r="CL152" s="213">
        <f t="shared" si="277"/>
        <v>8241.322898559958</v>
      </c>
      <c r="CM152" s="213">
        <f t="shared" si="277"/>
        <v>7733.4851847839936</v>
      </c>
      <c r="CN152" s="213">
        <f t="shared" si="277"/>
        <v>36630.555093666371</v>
      </c>
      <c r="CO152" s="213">
        <f t="shared" si="277"/>
        <v>67525.856006754169</v>
      </c>
      <c r="CP152" s="213">
        <f t="shared" si="277"/>
        <v>51816.006730597677</v>
      </c>
      <c r="CQ152" s="213">
        <f t="shared" si="277"/>
        <v>46710.029717089332</v>
      </c>
      <c r="CR152" s="213">
        <f t="shared" si="277"/>
        <v>44579.319309290171</v>
      </c>
      <c r="CS152" s="213">
        <f t="shared" si="277"/>
        <v>95705.329146170508</v>
      </c>
      <c r="CT152" s="213">
        <f t="shared" si="277"/>
        <v>16212.167014782719</v>
      </c>
      <c r="CU152" s="213">
        <f t="shared" si="277"/>
        <v>11111.70997642411</v>
      </c>
      <c r="CV152" s="213">
        <f t="shared" si="277"/>
        <v>17454.161423473939</v>
      </c>
      <c r="CW152" s="213">
        <f t="shared" si="277"/>
        <v>0</v>
      </c>
      <c r="CX152" s="213">
        <f t="shared" si="277"/>
        <v>0</v>
      </c>
      <c r="CY152" s="213">
        <f t="shared" si="277"/>
        <v>0</v>
      </c>
      <c r="CZ152" s="213">
        <f t="shared" si="277"/>
        <v>421356.26310500829</v>
      </c>
      <c r="DB152" s="213">
        <f t="shared" ref="DB152:DS152" si="278">DB94*$FK94</f>
        <v>24558.369441187715</v>
      </c>
      <c r="DC152" s="213">
        <f t="shared" si="278"/>
        <v>35576.239840066264</v>
      </c>
      <c r="DD152" s="213">
        <f t="shared" si="278"/>
        <v>35267.121231680896</v>
      </c>
      <c r="DE152" s="213">
        <f t="shared" si="278"/>
        <v>31436.2584777622</v>
      </c>
      <c r="DF152" s="213">
        <f t="shared" si="278"/>
        <v>30299.143596916019</v>
      </c>
      <c r="DG152" s="213">
        <f t="shared" si="278"/>
        <v>123675.04322989676</v>
      </c>
      <c r="DH152" s="213">
        <f t="shared" si="278"/>
        <v>192818.25195552441</v>
      </c>
      <c r="DI152" s="213">
        <f t="shared" si="278"/>
        <v>133401.23944373644</v>
      </c>
      <c r="DJ152" s="213">
        <f t="shared" si="278"/>
        <v>100816.82613482859</v>
      </c>
      <c r="DK152" s="213">
        <f t="shared" si="278"/>
        <v>82032.35070026762</v>
      </c>
      <c r="DL152" s="213">
        <f t="shared" si="278"/>
        <v>233815.10739263412</v>
      </c>
      <c r="DM152" s="213">
        <f t="shared" si="278"/>
        <v>184593.48898241366</v>
      </c>
      <c r="DN152" s="213">
        <f t="shared" si="278"/>
        <v>94651.013892570409</v>
      </c>
      <c r="DO152" s="213">
        <f t="shared" si="278"/>
        <v>18017.198888747291</v>
      </c>
      <c r="DP152" s="213">
        <f t="shared" si="278"/>
        <v>0</v>
      </c>
      <c r="DQ152" s="213">
        <f t="shared" si="278"/>
        <v>44132.201322161331</v>
      </c>
      <c r="DR152" s="213">
        <f t="shared" si="278"/>
        <v>0</v>
      </c>
      <c r="DS152" s="213">
        <f t="shared" si="278"/>
        <v>1365089.8545303938</v>
      </c>
      <c r="DU152" s="213">
        <f t="shared" ref="DU152:EE152" si="279">DU94*$FK94</f>
        <v>25386.365713648527</v>
      </c>
      <c r="DV152" s="213">
        <f t="shared" si="279"/>
        <v>37000.393428698866</v>
      </c>
      <c r="DW152" s="213">
        <f t="shared" si="279"/>
        <v>39186.303587995411</v>
      </c>
      <c r="DX152" s="213">
        <f t="shared" si="279"/>
        <v>35830.158696954248</v>
      </c>
      <c r="DY152" s="213">
        <f t="shared" si="279"/>
        <v>38380.387216133553</v>
      </c>
      <c r="DZ152" s="213">
        <f t="shared" si="279"/>
        <v>178466.31656620363</v>
      </c>
      <c r="EA152" s="213">
        <f t="shared" si="279"/>
        <v>346439.16037275392</v>
      </c>
      <c r="EB152" s="213">
        <f t="shared" si="279"/>
        <v>345296.52551675797</v>
      </c>
      <c r="EC152" s="213">
        <f t="shared" si="279"/>
        <v>324491.73917739262</v>
      </c>
      <c r="ED152" s="213">
        <f t="shared" si="279"/>
        <v>297719.85970115964</v>
      </c>
      <c r="EE152" s="213">
        <f t="shared" si="279"/>
        <v>1023613.151817255</v>
      </c>
      <c r="EF152" s="213">
        <v>987512.51433796354</v>
      </c>
      <c r="EG152" s="213">
        <v>630933.15961513948</v>
      </c>
      <c r="EH152" s="213">
        <v>166697.72954696062</v>
      </c>
      <c r="EI152" s="213">
        <v>49309.938012616287</v>
      </c>
      <c r="EJ152" s="213">
        <v>143613.19347075315</v>
      </c>
      <c r="EK152" s="213"/>
      <c r="EL152" s="210">
        <f t="shared" si="83"/>
        <v>4669876.8967783861</v>
      </c>
      <c r="EN152" s="210">
        <f t="shared" si="72"/>
        <v>827.99627246081297</v>
      </c>
      <c r="EO152" s="210">
        <f t="shared" ref="EO152:FD152" si="280">EO94*$FK94</f>
        <v>1424.1535886325985</v>
      </c>
      <c r="EP152" s="210">
        <f t="shared" si="280"/>
        <v>3919.1823563145149</v>
      </c>
      <c r="EQ152" s="210">
        <f t="shared" si="280"/>
        <v>4393.9002191920481</v>
      </c>
      <c r="ER152" s="210">
        <f t="shared" si="280"/>
        <v>8081.2436192175355</v>
      </c>
      <c r="ES152" s="210">
        <f t="shared" si="280"/>
        <v>54791.273336306869</v>
      </c>
      <c r="ET152" s="210">
        <f t="shared" si="280"/>
        <v>153620.90841722951</v>
      </c>
      <c r="EU152" s="210">
        <f t="shared" si="280"/>
        <v>211895.28607302153</v>
      </c>
      <c r="EV152" s="210">
        <f t="shared" si="280"/>
        <v>223674.91304256403</v>
      </c>
      <c r="EW152" s="210">
        <f t="shared" si="280"/>
        <v>215687.50900089205</v>
      </c>
      <c r="EX152" s="210">
        <f t="shared" si="280"/>
        <v>789798.04442462081</v>
      </c>
      <c r="EY152" s="210">
        <f t="shared" si="280"/>
        <v>802919.02535554988</v>
      </c>
      <c r="EZ152" s="210">
        <f t="shared" si="280"/>
        <v>536282.14572256908</v>
      </c>
      <c r="FA152" s="210">
        <f t="shared" si="280"/>
        <v>148680.53065821333</v>
      </c>
      <c r="FB152" s="210">
        <f t="shared" si="280"/>
        <v>49309.938012616287</v>
      </c>
      <c r="FC152" s="210">
        <f t="shared" si="280"/>
        <v>99480.992148591817</v>
      </c>
      <c r="FD152" s="210">
        <f t="shared" si="280"/>
        <v>0</v>
      </c>
      <c r="FE152" s="363">
        <f t="shared" si="74"/>
        <v>3304787.0422479925</v>
      </c>
      <c r="FF152" s="363"/>
      <c r="FG152" s="213">
        <f t="shared" si="240"/>
        <v>103151.77562316808</v>
      </c>
      <c r="FH152" s="213">
        <f t="shared" si="240"/>
        <v>16537.845548617304</v>
      </c>
    </row>
    <row r="153" spans="1:164">
      <c r="A153" s="172"/>
      <c r="B153" s="172">
        <v>39</v>
      </c>
      <c r="C153" s="182">
        <v>4</v>
      </c>
      <c r="D153" s="182" t="s">
        <v>366</v>
      </c>
      <c r="E153" s="213">
        <f t="shared" si="230"/>
        <v>4785156.7457058243</v>
      </c>
      <c r="F153" s="213">
        <f t="shared" si="230"/>
        <v>4484139.7192374133</v>
      </c>
      <c r="G153" s="213">
        <f t="shared" si="230"/>
        <v>301017.02646841068</v>
      </c>
      <c r="H153" s="213">
        <f t="shared" si="230"/>
        <v>4138525.306614018</v>
      </c>
      <c r="I153" s="213">
        <f t="shared" si="230"/>
        <v>4671687.890301086</v>
      </c>
      <c r="K153" s="213">
        <f t="shared" ref="K153:AB153" si="281">K95*$FK95</f>
        <v>67101.94027640672</v>
      </c>
      <c r="L153" s="213">
        <f t="shared" si="281"/>
        <v>64360.046372161894</v>
      </c>
      <c r="M153" s="213">
        <f t="shared" si="281"/>
        <v>46515.835883514315</v>
      </c>
      <c r="N153" s="213">
        <f t="shared" si="281"/>
        <v>43397.260069101678</v>
      </c>
      <c r="O153" s="213">
        <f t="shared" si="281"/>
        <v>31737.640942744325</v>
      </c>
      <c r="P153" s="213">
        <f t="shared" si="281"/>
        <v>148574.73342793682</v>
      </c>
      <c r="Q153" s="213">
        <f t="shared" si="281"/>
        <v>224261.51723840079</v>
      </c>
      <c r="R153" s="213">
        <f t="shared" si="281"/>
        <v>214148.045952616</v>
      </c>
      <c r="S153" s="213">
        <f t="shared" si="281"/>
        <v>154260.00225814412</v>
      </c>
      <c r="T153" s="213">
        <f t="shared" si="281"/>
        <v>174999.40742843039</v>
      </c>
      <c r="U153" s="213">
        <f t="shared" si="281"/>
        <v>568956.1251974334</v>
      </c>
      <c r="V153" s="213">
        <f t="shared" si="281"/>
        <v>680125.46894126362</v>
      </c>
      <c r="W153" s="213">
        <f t="shared" si="281"/>
        <v>381390.43404491612</v>
      </c>
      <c r="X153" s="213">
        <f t="shared" si="281"/>
        <v>232859.50083909181</v>
      </c>
      <c r="Y153" s="213">
        <f t="shared" si="281"/>
        <v>218374.76738647581</v>
      </c>
      <c r="Z153" s="213">
        <f t="shared" si="281"/>
        <v>475924.45343040477</v>
      </c>
      <c r="AA153" s="213">
        <f t="shared" si="281"/>
        <v>411538.12692497531</v>
      </c>
      <c r="AB153" s="213">
        <f t="shared" si="281"/>
        <v>4138525.306614018</v>
      </c>
      <c r="AC153" s="213"/>
      <c r="AD153" s="213">
        <f t="shared" ref="AD153:AQ153" si="282">AD95*$FK95</f>
        <v>2106.7906836130305</v>
      </c>
      <c r="AE153" s="213">
        <f t="shared" si="282"/>
        <v>5948.0701628825273</v>
      </c>
      <c r="AF153" s="213">
        <f t="shared" si="282"/>
        <v>5142.1460760118462</v>
      </c>
      <c r="AG153" s="213">
        <f t="shared" si="282"/>
        <v>8606.7436451135236</v>
      </c>
      <c r="AH153" s="213">
        <f t="shared" si="282"/>
        <v>4796.1243213228036</v>
      </c>
      <c r="AI153" s="213">
        <f t="shared" si="282"/>
        <v>28899.386549851926</v>
      </c>
      <c r="AJ153" s="213">
        <f t="shared" si="282"/>
        <v>78827.259735932879</v>
      </c>
      <c r="AK153" s="213">
        <f t="shared" si="282"/>
        <v>108195.30866238894</v>
      </c>
      <c r="AL153" s="213">
        <f t="shared" si="282"/>
        <v>101375.61407946693</v>
      </c>
      <c r="AM153" s="213">
        <f t="shared" si="282"/>
        <v>122119.39927196446</v>
      </c>
      <c r="AN153" s="213">
        <f t="shared" si="282"/>
        <v>394837.10223346495</v>
      </c>
      <c r="AO153" s="213">
        <f t="shared" si="282"/>
        <v>524262.37855380058</v>
      </c>
      <c r="AP153" s="213">
        <f t="shared" si="282"/>
        <v>318252.41386969399</v>
      </c>
      <c r="AQ153" s="213">
        <f t="shared" si="282"/>
        <v>200569.97709772951</v>
      </c>
      <c r="AR153" s="213">
        <f t="shared" si="233"/>
        <v>218374.76738647581</v>
      </c>
      <c r="AS153" s="213">
        <f t="shared" si="233"/>
        <v>336758.00771224085</v>
      </c>
      <c r="AT153" s="213">
        <f t="shared" si="233"/>
        <v>312229.88332922012</v>
      </c>
      <c r="AU153" s="213">
        <f t="shared" si="233"/>
        <v>2771301.3733711746</v>
      </c>
      <c r="AW153" s="213">
        <f t="shared" ref="AW153:BN153" si="283">AW95*$FK95</f>
        <v>394.2019990128332</v>
      </c>
      <c r="AX153" s="213">
        <f t="shared" si="283"/>
        <v>420.48213228035536</v>
      </c>
      <c r="AY153" s="213">
        <f t="shared" si="283"/>
        <v>937.32475320829224</v>
      </c>
      <c r="AZ153" s="213">
        <f t="shared" si="283"/>
        <v>1165.0859081934848</v>
      </c>
      <c r="BA153" s="213">
        <f t="shared" si="283"/>
        <v>416.10211006910168</v>
      </c>
      <c r="BB153" s="213">
        <f t="shared" si="283"/>
        <v>1896.549617472853</v>
      </c>
      <c r="BC153" s="213">
        <f t="shared" si="283"/>
        <v>932.9447309970385</v>
      </c>
      <c r="BD153" s="213">
        <f t="shared" si="283"/>
        <v>0</v>
      </c>
      <c r="BE153" s="213">
        <f t="shared" si="283"/>
        <v>0</v>
      </c>
      <c r="BF153" s="213">
        <f t="shared" si="283"/>
        <v>0</v>
      </c>
      <c r="BG153" s="213">
        <f t="shared" si="283"/>
        <v>0</v>
      </c>
      <c r="BH153" s="213">
        <f t="shared" si="283"/>
        <v>0</v>
      </c>
      <c r="BI153" s="213">
        <f t="shared" si="283"/>
        <v>0</v>
      </c>
      <c r="BJ153" s="213">
        <f t="shared" si="283"/>
        <v>0</v>
      </c>
      <c r="BK153" s="213">
        <f t="shared" si="283"/>
        <v>0</v>
      </c>
      <c r="BL153" s="213">
        <f t="shared" si="283"/>
        <v>0</v>
      </c>
      <c r="BM153" s="213">
        <f t="shared" si="283"/>
        <v>0</v>
      </c>
      <c r="BN153" s="213">
        <f t="shared" si="283"/>
        <v>6162.6912512339586</v>
      </c>
      <c r="BP153" s="213">
        <f t="shared" ref="BP153:CG153" si="284">BP95*$FK95</f>
        <v>678.9034427443238</v>
      </c>
      <c r="BQ153" s="213">
        <f t="shared" si="284"/>
        <v>981.12497532082921</v>
      </c>
      <c r="BR153" s="213">
        <f t="shared" si="284"/>
        <v>1493.5875740375125</v>
      </c>
      <c r="BS153" s="213">
        <f t="shared" si="284"/>
        <v>1046.8253084896348</v>
      </c>
      <c r="BT153" s="213">
        <f t="shared" si="284"/>
        <v>1186.9860192497533</v>
      </c>
      <c r="BU153" s="213">
        <f t="shared" si="284"/>
        <v>8593.6035784797641</v>
      </c>
      <c r="BV153" s="213">
        <f t="shared" si="284"/>
        <v>16092.201604146101</v>
      </c>
      <c r="BW153" s="213">
        <f t="shared" si="284"/>
        <v>23472.53903010859</v>
      </c>
      <c r="BX153" s="213">
        <f t="shared" si="284"/>
        <v>13507.988499506417</v>
      </c>
      <c r="BY153" s="213">
        <f t="shared" si="284"/>
        <v>14436.553208292202</v>
      </c>
      <c r="BZ153" s="213">
        <f t="shared" si="284"/>
        <v>90158.377196446207</v>
      </c>
      <c r="CA153" s="213">
        <f t="shared" si="284"/>
        <v>95116.562339585391</v>
      </c>
      <c r="CB153" s="213">
        <f t="shared" si="284"/>
        <v>52783.647667818361</v>
      </c>
      <c r="CC153" s="213">
        <f t="shared" si="284"/>
        <v>32289.523741362289</v>
      </c>
      <c r="CD153" s="213">
        <f t="shared" si="284"/>
        <v>0</v>
      </c>
      <c r="CE153" s="213">
        <f t="shared" si="284"/>
        <v>139166.44571816389</v>
      </c>
      <c r="CF153" s="213">
        <f t="shared" si="284"/>
        <v>99308.243595755179</v>
      </c>
      <c r="CG153" s="213">
        <f t="shared" si="284"/>
        <v>590313.11349950638</v>
      </c>
      <c r="CI153" s="213">
        <f t="shared" ref="CI153:CZ153" si="285">CI95*$FK95</f>
        <v>3245.5964585389929</v>
      </c>
      <c r="CJ153" s="213">
        <f t="shared" si="285"/>
        <v>5746.5891411648572</v>
      </c>
      <c r="CK153" s="213">
        <f t="shared" si="285"/>
        <v>4520.1829220138206</v>
      </c>
      <c r="CL153" s="213">
        <f t="shared" si="285"/>
        <v>3508.3977912142154</v>
      </c>
      <c r="CM153" s="213">
        <f t="shared" si="285"/>
        <v>3762.4390794669298</v>
      </c>
      <c r="CN153" s="213">
        <f t="shared" si="285"/>
        <v>15150.496828726555</v>
      </c>
      <c r="CO153" s="213">
        <f t="shared" si="285"/>
        <v>28146.022729516288</v>
      </c>
      <c r="CP153" s="213">
        <f t="shared" si="285"/>
        <v>17747.849999999999</v>
      </c>
      <c r="CQ153" s="213">
        <f t="shared" si="285"/>
        <v>6219.631539980257</v>
      </c>
      <c r="CR153" s="213">
        <f t="shared" si="285"/>
        <v>11418.717904738402</v>
      </c>
      <c r="CS153" s="213">
        <f t="shared" si="285"/>
        <v>11830.43999259625</v>
      </c>
      <c r="CT153" s="213">
        <f t="shared" si="285"/>
        <v>22535.214276900297</v>
      </c>
      <c r="CU153" s="213">
        <f t="shared" si="285"/>
        <v>0</v>
      </c>
      <c r="CV153" s="213">
        <f t="shared" si="285"/>
        <v>0</v>
      </c>
      <c r="CW153" s="213">
        <f t="shared" si="285"/>
        <v>0</v>
      </c>
      <c r="CX153" s="213">
        <f t="shared" si="285"/>
        <v>0</v>
      </c>
      <c r="CY153" s="213">
        <f t="shared" si="285"/>
        <v>0</v>
      </c>
      <c r="CZ153" s="213">
        <f t="shared" si="285"/>
        <v>133831.57866485688</v>
      </c>
      <c r="DB153" s="213">
        <f t="shared" ref="DB153:DS153" si="286">DB95*$FK95</f>
        <v>60676.447692497532</v>
      </c>
      <c r="DC153" s="213">
        <f t="shared" si="286"/>
        <v>51263.779960513326</v>
      </c>
      <c r="DD153" s="213">
        <f t="shared" si="286"/>
        <v>34422.594558242847</v>
      </c>
      <c r="DE153" s="213">
        <f t="shared" si="286"/>
        <v>29070.20741609082</v>
      </c>
      <c r="DF153" s="213">
        <f t="shared" si="286"/>
        <v>21575.989412635736</v>
      </c>
      <c r="DG153" s="213">
        <f t="shared" si="286"/>
        <v>94034.696853405723</v>
      </c>
      <c r="DH153" s="213">
        <f t="shared" si="286"/>
        <v>100263.08843780849</v>
      </c>
      <c r="DI153" s="213">
        <f t="shared" si="286"/>
        <v>64732.348260118459</v>
      </c>
      <c r="DJ153" s="213">
        <f t="shared" si="286"/>
        <v>33156.768139190521</v>
      </c>
      <c r="DK153" s="213">
        <f t="shared" si="286"/>
        <v>27024.73704343534</v>
      </c>
      <c r="DL153" s="213">
        <f t="shared" si="286"/>
        <v>72130.205774925969</v>
      </c>
      <c r="DM153" s="213">
        <f t="shared" si="286"/>
        <v>38211.313770977293</v>
      </c>
      <c r="DN153" s="213">
        <f t="shared" si="286"/>
        <v>10354.372507403752</v>
      </c>
      <c r="DO153" s="213">
        <f t="shared" si="286"/>
        <v>0</v>
      </c>
      <c r="DP153" s="213">
        <f t="shared" si="286"/>
        <v>0</v>
      </c>
      <c r="DQ153" s="213">
        <f t="shared" si="286"/>
        <v>0</v>
      </c>
      <c r="DR153" s="213">
        <f t="shared" si="286"/>
        <v>0</v>
      </c>
      <c r="DS153" s="213">
        <f t="shared" si="286"/>
        <v>636916.54982724576</v>
      </c>
      <c r="DU153" s="213">
        <f t="shared" ref="DU153:EE153" si="287">DU95*$FK95</f>
        <v>64276.825950148079</v>
      </c>
      <c r="DV153" s="213">
        <f t="shared" si="287"/>
        <v>57146.149790227049</v>
      </c>
      <c r="DW153" s="213">
        <f t="shared" si="287"/>
        <v>40510.825431885489</v>
      </c>
      <c r="DX153" s="213">
        <f t="shared" si="287"/>
        <v>35885.521976801581</v>
      </c>
      <c r="DY153" s="213">
        <f t="shared" si="287"/>
        <v>32661.825629318857</v>
      </c>
      <c r="DZ153" s="213">
        <f t="shared" si="287"/>
        <v>140261.4512709773</v>
      </c>
      <c r="EA153" s="213">
        <f t="shared" si="287"/>
        <v>185007.75818114512</v>
      </c>
      <c r="EB153" s="213">
        <f t="shared" si="287"/>
        <v>129088.01461006911</v>
      </c>
      <c r="EC153" s="213">
        <f t="shared" si="287"/>
        <v>82186.736771964468</v>
      </c>
      <c r="ED153" s="213">
        <f t="shared" si="287"/>
        <v>76676.668830207302</v>
      </c>
      <c r="EE153" s="213">
        <f t="shared" si="287"/>
        <v>201546.7220508391</v>
      </c>
      <c r="EF153" s="213">
        <v>104954.09222606121</v>
      </c>
      <c r="EG153" s="213">
        <v>19876.540794669301</v>
      </c>
      <c r="EH153" s="213"/>
      <c r="EI153" s="213"/>
      <c r="EJ153" s="213"/>
      <c r="EK153" s="213"/>
      <c r="EL153" s="210">
        <f t="shared" si="83"/>
        <v>1170079.133514314</v>
      </c>
      <c r="EN153" s="210">
        <f t="shared" si="72"/>
        <v>3600.3782576505432</v>
      </c>
      <c r="EO153" s="210">
        <f t="shared" ref="EO153:FD153" si="288">EO95*$FK95</f>
        <v>5882.3698297137216</v>
      </c>
      <c r="EP153" s="210">
        <f t="shared" si="288"/>
        <v>6088.2308736426457</v>
      </c>
      <c r="EQ153" s="210">
        <f t="shared" si="288"/>
        <v>6815.3145607107599</v>
      </c>
      <c r="ER153" s="210">
        <f t="shared" si="288"/>
        <v>11085.836216683119</v>
      </c>
      <c r="ES153" s="210">
        <f t="shared" si="288"/>
        <v>46226.754417571574</v>
      </c>
      <c r="ET153" s="210">
        <f t="shared" si="288"/>
        <v>84744.669743336621</v>
      </c>
      <c r="EU153" s="210">
        <f t="shared" si="288"/>
        <v>64355.666349950639</v>
      </c>
      <c r="EV153" s="210">
        <f t="shared" si="288"/>
        <v>49029.96863277394</v>
      </c>
      <c r="EW153" s="210">
        <f t="shared" si="288"/>
        <v>49651.931786771966</v>
      </c>
      <c r="EX153" s="210">
        <f t="shared" si="288"/>
        <v>129416.51627591313</v>
      </c>
      <c r="EY153" s="210">
        <f t="shared" si="288"/>
        <v>66742.778455083913</v>
      </c>
      <c r="EZ153" s="210">
        <f t="shared" si="288"/>
        <v>9522.1682872655474</v>
      </c>
      <c r="FA153" s="210">
        <f t="shared" si="288"/>
        <v>0</v>
      </c>
      <c r="FB153" s="210">
        <f t="shared" si="288"/>
        <v>0</v>
      </c>
      <c r="FC153" s="210">
        <f t="shared" si="288"/>
        <v>0</v>
      </c>
      <c r="FD153" s="210">
        <f t="shared" si="288"/>
        <v>0</v>
      </c>
      <c r="FE153" s="363">
        <f t="shared" si="74"/>
        <v>533162.58368706808</v>
      </c>
      <c r="FF153" s="363"/>
      <c r="FG153" s="213">
        <f t="shared" si="240"/>
        <v>7594.9585143139193</v>
      </c>
      <c r="FH153" s="213">
        <f t="shared" si="240"/>
        <v>80434.727887462985</v>
      </c>
    </row>
    <row r="154" spans="1:164">
      <c r="A154" s="172"/>
      <c r="B154" s="172">
        <v>42</v>
      </c>
      <c r="C154" s="182">
        <v>4</v>
      </c>
      <c r="D154" s="182" t="s">
        <v>360</v>
      </c>
      <c r="E154" s="213">
        <f t="shared" si="230"/>
        <v>15364622.053400442</v>
      </c>
      <c r="F154" s="213">
        <f t="shared" si="230"/>
        <v>11117048.654399548</v>
      </c>
      <c r="G154" s="213">
        <f t="shared" si="230"/>
        <v>4247573.3990008933</v>
      </c>
      <c r="H154" s="213">
        <f t="shared" si="230"/>
        <v>12951729.499620866</v>
      </c>
      <c r="I154" s="213">
        <f t="shared" si="230"/>
        <v>14117677.680502376</v>
      </c>
      <c r="K154" s="213">
        <f t="shared" ref="K154:AB154" si="289">K96*$FK96</f>
        <v>143578.31675431581</v>
      </c>
      <c r="L154" s="213">
        <f t="shared" si="289"/>
        <v>167618.70625711462</v>
      </c>
      <c r="M154" s="213">
        <f t="shared" si="289"/>
        <v>162863.46437744013</v>
      </c>
      <c r="N154" s="213">
        <f t="shared" si="289"/>
        <v>121744.18812361822</v>
      </c>
      <c r="O154" s="213">
        <f t="shared" si="289"/>
        <v>125199.94948962792</v>
      </c>
      <c r="P154" s="213">
        <f t="shared" si="289"/>
        <v>556927.36014487979</v>
      </c>
      <c r="Q154" s="213">
        <f t="shared" si="289"/>
        <v>847803.93512394745</v>
      </c>
      <c r="R154" s="213">
        <f t="shared" si="289"/>
        <v>800030.17623971018</v>
      </c>
      <c r="S154" s="213">
        <f t="shared" si="289"/>
        <v>645941.77533091861</v>
      </c>
      <c r="T154" s="213">
        <f t="shared" si="289"/>
        <v>655687.87918340461</v>
      </c>
      <c r="U154" s="213">
        <f t="shared" si="289"/>
        <v>1977209.5815607507</v>
      </c>
      <c r="V154" s="213">
        <f t="shared" si="289"/>
        <v>2179685.7815965004</v>
      </c>
      <c r="W154" s="213">
        <f t="shared" si="289"/>
        <v>1111905.4995192625</v>
      </c>
      <c r="X154" s="213">
        <f t="shared" si="289"/>
        <v>550558.47762735782</v>
      </c>
      <c r="Y154" s="213">
        <f t="shared" si="289"/>
        <v>669568.04467002209</v>
      </c>
      <c r="Z154" s="213">
        <f t="shared" si="289"/>
        <v>1068358.622305847</v>
      </c>
      <c r="AA154" s="213">
        <f t="shared" si="289"/>
        <v>1167047.7413161485</v>
      </c>
      <c r="AB154" s="213">
        <f t="shared" si="289"/>
        <v>12951729.499620866</v>
      </c>
      <c r="AC154" s="213"/>
      <c r="AD154" s="213">
        <f t="shared" ref="AD154:AQ154" si="290">AD96*$FK96</f>
        <v>7275.6628759584173</v>
      </c>
      <c r="AE154" s="213">
        <f t="shared" si="290"/>
        <v>14972.585918434545</v>
      </c>
      <c r="AF154" s="213">
        <f t="shared" si="290"/>
        <v>24654.429745519545</v>
      </c>
      <c r="AG154" s="213">
        <f t="shared" si="290"/>
        <v>22933.689065337032</v>
      </c>
      <c r="AH154" s="213">
        <f t="shared" si="290"/>
        <v>25853.950219671668</v>
      </c>
      <c r="AI154" s="213">
        <f t="shared" si="290"/>
        <v>176258.10967213885</v>
      </c>
      <c r="AJ154" s="213">
        <f t="shared" si="290"/>
        <v>367960.04544898629</v>
      </c>
      <c r="AK154" s="213">
        <f t="shared" si="290"/>
        <v>397990.89731972339</v>
      </c>
      <c r="AL154" s="213">
        <f t="shared" si="290"/>
        <v>363140.54354391078</v>
      </c>
      <c r="AM154" s="213">
        <f t="shared" si="290"/>
        <v>364382.90403499693</v>
      </c>
      <c r="AN154" s="213">
        <f t="shared" si="290"/>
        <v>1176044.1448722894</v>
      </c>
      <c r="AO154" s="213">
        <f t="shared" si="290"/>
        <v>1351274.094138012</v>
      </c>
      <c r="AP154" s="213">
        <f t="shared" si="290"/>
        <v>667154.7237160732</v>
      </c>
      <c r="AQ154" s="213">
        <f t="shared" si="290"/>
        <v>423744.88749988237</v>
      </c>
      <c r="AR154" s="213">
        <f t="shared" si="233"/>
        <v>540219.75354061811</v>
      </c>
      <c r="AS154" s="213">
        <f t="shared" si="233"/>
        <v>863154.94119196571</v>
      </c>
      <c r="AT154" s="213">
        <f t="shared" si="233"/>
        <v>1167047.7413161485</v>
      </c>
      <c r="AU154" s="213">
        <f t="shared" si="233"/>
        <v>7954063.1041196669</v>
      </c>
      <c r="AW154" s="213">
        <f t="shared" ref="AW154:BN154" si="291">AW96*$FK96</f>
        <v>1999.2007902535397</v>
      </c>
      <c r="AX154" s="213">
        <f t="shared" si="291"/>
        <v>3234.4212785173336</v>
      </c>
      <c r="AY154" s="213">
        <f t="shared" si="291"/>
        <v>2449.0209680605863</v>
      </c>
      <c r="AZ154" s="213">
        <f t="shared" si="291"/>
        <v>4483.921772425796</v>
      </c>
      <c r="BA154" s="213">
        <f t="shared" si="291"/>
        <v>3148.7412446493249</v>
      </c>
      <c r="BB154" s="213">
        <f t="shared" si="291"/>
        <v>12637.804995531304</v>
      </c>
      <c r="BC154" s="213">
        <f t="shared" si="291"/>
        <v>10245.90405004939</v>
      </c>
      <c r="BD154" s="213">
        <f t="shared" si="291"/>
        <v>1720.7406801825109</v>
      </c>
      <c r="BE154" s="213">
        <f t="shared" si="291"/>
        <v>4755.2418796744905</v>
      </c>
      <c r="BF154" s="213">
        <f t="shared" si="291"/>
        <v>0</v>
      </c>
      <c r="BG154" s="213">
        <f t="shared" si="291"/>
        <v>3605.7014252787053</v>
      </c>
      <c r="BH154" s="213">
        <f t="shared" si="291"/>
        <v>0</v>
      </c>
      <c r="BI154" s="213">
        <f t="shared" si="291"/>
        <v>0</v>
      </c>
      <c r="BJ154" s="213">
        <f t="shared" si="291"/>
        <v>0</v>
      </c>
      <c r="BK154" s="213">
        <f t="shared" si="291"/>
        <v>0</v>
      </c>
      <c r="BL154" s="213">
        <f t="shared" si="291"/>
        <v>0</v>
      </c>
      <c r="BM154" s="213">
        <f t="shared" si="291"/>
        <v>0</v>
      </c>
      <c r="BN154" s="213">
        <f t="shared" si="291"/>
        <v>48280.699084622982</v>
      </c>
      <c r="BP154" s="213">
        <f t="shared" ref="BP154:CG154" si="292">BP96*$FK96</f>
        <v>2706.0610696646127</v>
      </c>
      <c r="BQ154" s="213">
        <f t="shared" si="292"/>
        <v>5440.6821506185615</v>
      </c>
      <c r="BR154" s="213">
        <f t="shared" si="292"/>
        <v>7539.8429803847785</v>
      </c>
      <c r="BS154" s="213">
        <f t="shared" si="292"/>
        <v>5704.8622550449218</v>
      </c>
      <c r="BT154" s="213">
        <f t="shared" si="292"/>
        <v>8653.6834206688927</v>
      </c>
      <c r="BU154" s="213">
        <f t="shared" si="292"/>
        <v>45046.277806105645</v>
      </c>
      <c r="BV154" s="213">
        <f t="shared" si="292"/>
        <v>106693.06217413802</v>
      </c>
      <c r="BW154" s="213">
        <f t="shared" si="292"/>
        <v>113683.12493720306</v>
      </c>
      <c r="BX154" s="213">
        <f t="shared" si="292"/>
        <v>176650.80982736722</v>
      </c>
      <c r="BY154" s="213">
        <f t="shared" si="292"/>
        <v>174665.88904275835</v>
      </c>
      <c r="BZ154" s="213">
        <f t="shared" si="292"/>
        <v>565016.98334258434</v>
      </c>
      <c r="CA154" s="213">
        <f t="shared" si="292"/>
        <v>738104.93176160683</v>
      </c>
      <c r="CB154" s="213">
        <f t="shared" si="292"/>
        <v>428278.78929206455</v>
      </c>
      <c r="CC154" s="213">
        <f t="shared" si="292"/>
        <v>103622.86096053437</v>
      </c>
      <c r="CD154" s="213">
        <f t="shared" si="292"/>
        <v>129348.29112940401</v>
      </c>
      <c r="CE154" s="213">
        <f t="shared" si="292"/>
        <v>205203.68111388118</v>
      </c>
      <c r="CF154" s="213">
        <f t="shared" si="292"/>
        <v>0</v>
      </c>
      <c r="CG154" s="213">
        <f t="shared" si="292"/>
        <v>2816359.8332640291</v>
      </c>
      <c r="CI154" s="213">
        <f t="shared" ref="CI154:CZ154" si="293">CI96*$FK96</f>
        <v>9217.7436436332846</v>
      </c>
      <c r="CJ154" s="213">
        <f t="shared" si="293"/>
        <v>15615.186172444612</v>
      </c>
      <c r="CK154" s="213">
        <f t="shared" si="293"/>
        <v>19220.887597723318</v>
      </c>
      <c r="CL154" s="213">
        <f t="shared" si="293"/>
        <v>15915.066290982642</v>
      </c>
      <c r="CM154" s="213">
        <f t="shared" si="293"/>
        <v>15208.206011571569</v>
      </c>
      <c r="CN154" s="213">
        <f t="shared" si="293"/>
        <v>74563.049473634688</v>
      </c>
      <c r="CO154" s="213">
        <f t="shared" si="293"/>
        <v>110727.16376875676</v>
      </c>
      <c r="CP154" s="213">
        <f t="shared" si="293"/>
        <v>108278.14280069618</v>
      </c>
      <c r="CQ154" s="213">
        <f t="shared" si="293"/>
        <v>33700.813321416812</v>
      </c>
      <c r="CR154" s="213">
        <f t="shared" si="293"/>
        <v>34636.153691142572</v>
      </c>
      <c r="CS154" s="213">
        <f t="shared" si="293"/>
        <v>101837.86025495084</v>
      </c>
      <c r="CT154" s="213">
        <f t="shared" si="293"/>
        <v>47652.378836257587</v>
      </c>
      <c r="CU154" s="213">
        <f t="shared" si="293"/>
        <v>16471.986511124698</v>
      </c>
      <c r="CV154" s="213">
        <f t="shared" si="293"/>
        <v>0</v>
      </c>
      <c r="CW154" s="213">
        <f t="shared" si="293"/>
        <v>0</v>
      </c>
      <c r="CX154" s="213">
        <f t="shared" si="293"/>
        <v>0</v>
      </c>
      <c r="CY154" s="213">
        <f t="shared" si="293"/>
        <v>0</v>
      </c>
      <c r="CZ154" s="213">
        <f t="shared" si="293"/>
        <v>603044.6383743356</v>
      </c>
      <c r="DB154" s="213">
        <f t="shared" ref="DB154:DS154" si="294">DB96*$FK96</f>
        <v>122379.64837480597</v>
      </c>
      <c r="DC154" s="213">
        <f t="shared" si="294"/>
        <v>128355.83073709958</v>
      </c>
      <c r="DD154" s="213">
        <f t="shared" si="294"/>
        <v>108999.28308575191</v>
      </c>
      <c r="DE154" s="213">
        <f t="shared" si="294"/>
        <v>72706.64873982784</v>
      </c>
      <c r="DF154" s="213">
        <f t="shared" si="294"/>
        <v>72335.368593066465</v>
      </c>
      <c r="DG154" s="213">
        <f t="shared" si="294"/>
        <v>248422.1181974693</v>
      </c>
      <c r="DH154" s="213">
        <f t="shared" si="294"/>
        <v>252177.75968201703</v>
      </c>
      <c r="DI154" s="213">
        <f t="shared" si="294"/>
        <v>178357.27050190506</v>
      </c>
      <c r="DJ154" s="213">
        <f t="shared" si="294"/>
        <v>67694.366758549324</v>
      </c>
      <c r="DK154" s="213">
        <f t="shared" si="294"/>
        <v>82002.932414506795</v>
      </c>
      <c r="DL154" s="213">
        <f t="shared" si="294"/>
        <v>130704.89166564749</v>
      </c>
      <c r="DM154" s="213">
        <f t="shared" si="294"/>
        <v>42654.376860623735</v>
      </c>
      <c r="DN154" s="213">
        <f t="shared" si="294"/>
        <v>0</v>
      </c>
      <c r="DO154" s="213">
        <f t="shared" si="294"/>
        <v>23190.729166941059</v>
      </c>
      <c r="DP154" s="213">
        <f t="shared" si="294"/>
        <v>0</v>
      </c>
      <c r="DQ154" s="213">
        <f t="shared" si="294"/>
        <v>0</v>
      </c>
      <c r="DR154" s="213">
        <f t="shared" si="294"/>
        <v>0</v>
      </c>
      <c r="DS154" s="213">
        <f t="shared" si="294"/>
        <v>1529981.2247782114</v>
      </c>
      <c r="DU154" s="213">
        <f t="shared" ref="DU154:EE154" si="295">DU96*$FK96</f>
        <v>124164.64908038948</v>
      </c>
      <c r="DV154" s="213">
        <f t="shared" si="295"/>
        <v>133161.0526365304</v>
      </c>
      <c r="DW154" s="213">
        <f t="shared" si="295"/>
        <v>117196.00632579143</v>
      </c>
      <c r="DX154" s="213">
        <f t="shared" si="295"/>
        <v>85637.193851074844</v>
      </c>
      <c r="DY154" s="213">
        <f t="shared" si="295"/>
        <v>87957.694768333415</v>
      </c>
      <c r="DZ154" s="213">
        <f t="shared" si="295"/>
        <v>333045.43164777273</v>
      </c>
      <c r="EA154" s="213">
        <f t="shared" si="295"/>
        <v>430877.75031939411</v>
      </c>
      <c r="EB154" s="213">
        <f t="shared" si="295"/>
        <v>261566.86339338633</v>
      </c>
      <c r="EC154" s="213">
        <f t="shared" si="295"/>
        <v>197685.25814196339</v>
      </c>
      <c r="ED154" s="213">
        <f t="shared" si="295"/>
        <v>205253.66113363751</v>
      </c>
      <c r="EE154" s="213">
        <f t="shared" si="295"/>
        <v>414862.7239888988</v>
      </c>
      <c r="EF154" s="213">
        <v>262530.76377440145</v>
      </c>
      <c r="EG154" s="213">
        <v>18799.627431205608</v>
      </c>
      <c r="EH154" s="213">
        <v>23190.729166941059</v>
      </c>
      <c r="EI154" s="213"/>
      <c r="EJ154" s="213"/>
      <c r="EK154" s="213"/>
      <c r="EL154" s="210">
        <f t="shared" si="83"/>
        <v>2695929.4056597208</v>
      </c>
      <c r="EN154" s="210">
        <f t="shared" si="72"/>
        <v>1785.0007055835176</v>
      </c>
      <c r="EO154" s="210">
        <f t="shared" ref="EO154:FD154" si="296">EO96*$FK96</f>
        <v>4805.2218994308296</v>
      </c>
      <c r="EP154" s="210">
        <f t="shared" si="296"/>
        <v>8196.7232400395133</v>
      </c>
      <c r="EQ154" s="210">
        <f t="shared" si="296"/>
        <v>12930.545111247002</v>
      </c>
      <c r="ER154" s="210">
        <f t="shared" si="296"/>
        <v>15622.326175266946</v>
      </c>
      <c r="ES154" s="210">
        <f t="shared" si="296"/>
        <v>84623.313450303394</v>
      </c>
      <c r="ET154" s="210">
        <f t="shared" si="296"/>
        <v>178699.99063737711</v>
      </c>
      <c r="EU154" s="210">
        <f t="shared" si="296"/>
        <v>83209.592891481254</v>
      </c>
      <c r="EV154" s="210">
        <f t="shared" si="296"/>
        <v>129990.89138341408</v>
      </c>
      <c r="EW154" s="210">
        <f t="shared" si="296"/>
        <v>123250.72871913071</v>
      </c>
      <c r="EX154" s="210">
        <f t="shared" si="296"/>
        <v>284157.83232325135</v>
      </c>
      <c r="EY154" s="210">
        <f t="shared" si="296"/>
        <v>219876.38691377768</v>
      </c>
      <c r="EZ154" s="210">
        <f t="shared" si="296"/>
        <v>18799.627431205608</v>
      </c>
      <c r="FA154" s="210">
        <f t="shared" si="296"/>
        <v>0</v>
      </c>
      <c r="FB154" s="210">
        <f t="shared" si="296"/>
        <v>0</v>
      </c>
      <c r="FC154" s="210">
        <f t="shared" si="296"/>
        <v>0</v>
      </c>
      <c r="FD154" s="210">
        <f t="shared" si="296"/>
        <v>0</v>
      </c>
      <c r="FE154" s="363">
        <f t="shared" si="74"/>
        <v>1165948.1808815089</v>
      </c>
      <c r="FF154" s="363"/>
      <c r="FG154" s="213">
        <f t="shared" si="240"/>
        <v>908829.53924643679</v>
      </c>
      <c r="FH154" s="213">
        <f t="shared" si="240"/>
        <v>53392.941105414175</v>
      </c>
    </row>
    <row r="155" spans="1:164">
      <c r="A155" s="172"/>
      <c r="B155" s="172">
        <v>44</v>
      </c>
      <c r="C155" s="182">
        <v>4</v>
      </c>
      <c r="D155" s="182" t="s">
        <v>643</v>
      </c>
      <c r="E155" s="213">
        <f t="shared" si="230"/>
        <v>9180885.7848055139</v>
      </c>
      <c r="F155" s="213">
        <f t="shared" si="230"/>
        <v>6772215.1060730414</v>
      </c>
      <c r="G155" s="213">
        <f t="shared" si="230"/>
        <v>2408670.6787324725</v>
      </c>
      <c r="H155" s="213">
        <f t="shared" si="230"/>
        <v>8164728.4187974343</v>
      </c>
      <c r="I155" s="213">
        <f t="shared" si="230"/>
        <v>9071244.7622657064</v>
      </c>
      <c r="K155" s="213">
        <f t="shared" ref="K155:AB155" si="297">K97*$FK97</f>
        <v>169834.35720827064</v>
      </c>
      <c r="L155" s="213">
        <f t="shared" si="297"/>
        <v>160262.17046660857</v>
      </c>
      <c r="M155" s="213">
        <f t="shared" si="297"/>
        <v>135641.65005783096</v>
      </c>
      <c r="N155" s="213">
        <f t="shared" si="297"/>
        <v>108762.77256119782</v>
      </c>
      <c r="O155" s="213">
        <f t="shared" si="297"/>
        <v>102910.23278776837</v>
      </c>
      <c r="P155" s="213">
        <f t="shared" si="297"/>
        <v>455907.68217380974</v>
      </c>
      <c r="Q155" s="213">
        <f t="shared" si="297"/>
        <v>859312.25218093966</v>
      </c>
      <c r="R155" s="213">
        <f t="shared" si="297"/>
        <v>835665.92502574669</v>
      </c>
      <c r="S155" s="213">
        <f t="shared" si="297"/>
        <v>611424.35065515339</v>
      </c>
      <c r="T155" s="213">
        <f t="shared" si="297"/>
        <v>571703.83481581241</v>
      </c>
      <c r="U155" s="213">
        <f t="shared" si="297"/>
        <v>1741082.6109577757</v>
      </c>
      <c r="V155" s="213">
        <f t="shared" si="297"/>
        <v>1079679.1942929574</v>
      </c>
      <c r="W155" s="213">
        <f t="shared" si="297"/>
        <v>476646.19007209066</v>
      </c>
      <c r="X155" s="213">
        <f t="shared" si="297"/>
        <v>199753.89849639547</v>
      </c>
      <c r="Y155" s="213">
        <f t="shared" si="297"/>
        <v>62562.395535134281</v>
      </c>
      <c r="Z155" s="213">
        <f t="shared" si="297"/>
        <v>189628.19286065121</v>
      </c>
      <c r="AA155" s="213">
        <f t="shared" si="297"/>
        <v>403950.70864929102</v>
      </c>
      <c r="AB155" s="213">
        <f t="shared" si="297"/>
        <v>8164728.4187974343</v>
      </c>
      <c r="AC155" s="213"/>
      <c r="AD155" s="213">
        <f t="shared" ref="AD155:AQ155" si="298">AD97*$FK97</f>
        <v>16369.398760991842</v>
      </c>
      <c r="AE155" s="213">
        <f t="shared" si="298"/>
        <v>21971.00996910402</v>
      </c>
      <c r="AF155" s="213">
        <f t="shared" si="298"/>
        <v>21572.476365364811</v>
      </c>
      <c r="AG155" s="213">
        <f t="shared" si="298"/>
        <v>20893.493188623943</v>
      </c>
      <c r="AH155" s="213">
        <f t="shared" si="298"/>
        <v>29196.276599857407</v>
      </c>
      <c r="AI155" s="213">
        <f t="shared" si="298"/>
        <v>160328.59273389846</v>
      </c>
      <c r="AJ155" s="213">
        <f t="shared" si="298"/>
        <v>506979.02546779695</v>
      </c>
      <c r="AK155" s="213">
        <f t="shared" si="298"/>
        <v>608582.95366553124</v>
      </c>
      <c r="AL155" s="213">
        <f t="shared" si="298"/>
        <v>503377.46253030188</v>
      </c>
      <c r="AM155" s="213">
        <f t="shared" si="298"/>
        <v>430025.13868652465</v>
      </c>
      <c r="AN155" s="213">
        <f t="shared" si="298"/>
        <v>1451363.441543215</v>
      </c>
      <c r="AO155" s="213">
        <f t="shared" si="298"/>
        <v>878988.00380258262</v>
      </c>
      <c r="AP155" s="213">
        <f t="shared" si="298"/>
        <v>405603.88507961662</v>
      </c>
      <c r="AQ155" s="213">
        <f t="shared" si="298"/>
        <v>177450.77719084214</v>
      </c>
      <c r="AR155" s="213">
        <f t="shared" si="233"/>
        <v>62562.395535134281</v>
      </c>
      <c r="AS155" s="213">
        <f t="shared" si="233"/>
        <v>189628.19286065121</v>
      </c>
      <c r="AT155" s="213">
        <f t="shared" si="233"/>
        <v>403950.70864929102</v>
      </c>
      <c r="AU155" s="213">
        <f t="shared" si="233"/>
        <v>5888843.232629328</v>
      </c>
      <c r="AW155" s="213">
        <f t="shared" ref="AW155:BN155" si="299">AW97*$FK97</f>
        <v>2007.4285225382241</v>
      </c>
      <c r="AX155" s="213">
        <f t="shared" si="299"/>
        <v>3431.8171433098314</v>
      </c>
      <c r="AY155" s="213">
        <f t="shared" si="299"/>
        <v>3055.4242953339144</v>
      </c>
      <c r="AZ155" s="213">
        <f t="shared" si="299"/>
        <v>4036.9978008397375</v>
      </c>
      <c r="BA155" s="213">
        <f t="shared" si="299"/>
        <v>1697.4579418521748</v>
      </c>
      <c r="BB155" s="213">
        <f t="shared" si="299"/>
        <v>9616.4682531886247</v>
      </c>
      <c r="BC155" s="213">
        <f t="shared" si="299"/>
        <v>7955.911570941932</v>
      </c>
      <c r="BD155" s="213">
        <f t="shared" si="299"/>
        <v>0</v>
      </c>
      <c r="BE155" s="213">
        <f t="shared" si="299"/>
        <v>0</v>
      </c>
      <c r="BF155" s="213">
        <f t="shared" si="299"/>
        <v>0</v>
      </c>
      <c r="BG155" s="213">
        <f t="shared" si="299"/>
        <v>0</v>
      </c>
      <c r="BH155" s="213">
        <f t="shared" si="299"/>
        <v>0</v>
      </c>
      <c r="BI155" s="213">
        <f t="shared" si="299"/>
        <v>0</v>
      </c>
      <c r="BJ155" s="213">
        <f t="shared" si="299"/>
        <v>0</v>
      </c>
      <c r="BK155" s="213">
        <f t="shared" si="299"/>
        <v>0</v>
      </c>
      <c r="BL155" s="213">
        <f t="shared" si="299"/>
        <v>0</v>
      </c>
      <c r="BM155" s="213">
        <f t="shared" si="299"/>
        <v>0</v>
      </c>
      <c r="BN155" s="213">
        <f t="shared" si="299"/>
        <v>31801.50552800444</v>
      </c>
      <c r="BP155" s="213">
        <f t="shared" ref="BP155:CG155" si="300">BP97*$FK97</f>
        <v>5262.1196197417421</v>
      </c>
      <c r="BQ155" s="213">
        <f t="shared" si="300"/>
        <v>7454.0544403073764</v>
      </c>
      <c r="BR155" s="213">
        <f t="shared" si="300"/>
        <v>7417.1531807018937</v>
      </c>
      <c r="BS155" s="213">
        <f t="shared" si="300"/>
        <v>8258.5018997068855</v>
      </c>
      <c r="BT155" s="213">
        <f t="shared" si="300"/>
        <v>8155.1783728115352</v>
      </c>
      <c r="BU155" s="213">
        <f t="shared" si="300"/>
        <v>49314.843336766222</v>
      </c>
      <c r="BV155" s="213">
        <f t="shared" si="300"/>
        <v>122800.0117151232</v>
      </c>
      <c r="BW155" s="213">
        <f t="shared" si="300"/>
        <v>109404.8544783332</v>
      </c>
      <c r="BX155" s="213">
        <f t="shared" si="300"/>
        <v>79020.357319179282</v>
      </c>
      <c r="BY155" s="213">
        <f t="shared" si="300"/>
        <v>102054.12356492119</v>
      </c>
      <c r="BZ155" s="213">
        <f t="shared" si="300"/>
        <v>224979.59956270302</v>
      </c>
      <c r="CA155" s="213">
        <f t="shared" si="300"/>
        <v>200691.19049037472</v>
      </c>
      <c r="CB155" s="213">
        <f t="shared" si="300"/>
        <v>71042.304992474063</v>
      </c>
      <c r="CC155" s="213">
        <f t="shared" si="300"/>
        <v>22303.121305553355</v>
      </c>
      <c r="CD155" s="213">
        <f t="shared" si="300"/>
        <v>0</v>
      </c>
      <c r="CE155" s="213">
        <f t="shared" si="300"/>
        <v>0</v>
      </c>
      <c r="CF155" s="213">
        <f t="shared" si="300"/>
        <v>0</v>
      </c>
      <c r="CG155" s="213">
        <f t="shared" si="300"/>
        <v>1018157.4142786977</v>
      </c>
      <c r="CI155" s="213">
        <f t="shared" ref="CI155:CZ155" si="301">CI97*$FK97</f>
        <v>12937.58161768201</v>
      </c>
      <c r="CJ155" s="213">
        <f t="shared" si="301"/>
        <v>13055.665648419552</v>
      </c>
      <c r="CK155" s="213">
        <f t="shared" si="301"/>
        <v>13439.438748316566</v>
      </c>
      <c r="CL155" s="213">
        <f t="shared" si="301"/>
        <v>13476.340007922048</v>
      </c>
      <c r="CM155" s="213">
        <f t="shared" si="301"/>
        <v>8435.6279458131994</v>
      </c>
      <c r="CN155" s="213">
        <f t="shared" si="301"/>
        <v>54783.610010298667</v>
      </c>
      <c r="CO155" s="213">
        <f t="shared" si="301"/>
        <v>79227.004372969983</v>
      </c>
      <c r="CP155" s="213">
        <f t="shared" si="301"/>
        <v>54842.652025667434</v>
      </c>
      <c r="CQ155" s="213">
        <f t="shared" si="301"/>
        <v>5321.1616351105131</v>
      </c>
      <c r="CR155" s="213">
        <f t="shared" si="301"/>
        <v>9926.4388338746739</v>
      </c>
      <c r="CS155" s="213">
        <f t="shared" si="301"/>
        <v>38982.49064723125</v>
      </c>
      <c r="CT155" s="213">
        <f t="shared" si="301"/>
        <v>0</v>
      </c>
      <c r="CU155" s="213">
        <f t="shared" si="301"/>
        <v>0</v>
      </c>
      <c r="CV155" s="213">
        <f t="shared" si="301"/>
        <v>0</v>
      </c>
      <c r="CW155" s="213">
        <f t="shared" si="301"/>
        <v>0</v>
      </c>
      <c r="CX155" s="213">
        <f t="shared" si="301"/>
        <v>0</v>
      </c>
      <c r="CY155" s="213">
        <f t="shared" si="301"/>
        <v>0</v>
      </c>
      <c r="CZ155" s="213">
        <f t="shared" si="301"/>
        <v>304428.01149330591</v>
      </c>
      <c r="DB155" s="213">
        <f t="shared" ref="DB155:DS155" si="302">DB97*$FK97</f>
        <v>133257.82868731683</v>
      </c>
      <c r="DC155" s="213">
        <f t="shared" si="302"/>
        <v>114349.6232654678</v>
      </c>
      <c r="DD155" s="213">
        <f t="shared" si="302"/>
        <v>90157.157468113772</v>
      </c>
      <c r="DE155" s="213">
        <f t="shared" si="302"/>
        <v>62097.439664105208</v>
      </c>
      <c r="DF155" s="213">
        <f t="shared" si="302"/>
        <v>55425.691927434054</v>
      </c>
      <c r="DG155" s="213">
        <f t="shared" si="302"/>
        <v>181864.16783965778</v>
      </c>
      <c r="DH155" s="213">
        <f t="shared" si="302"/>
        <v>142350.2990541076</v>
      </c>
      <c r="DI155" s="213">
        <f t="shared" si="302"/>
        <v>62835.46485621485</v>
      </c>
      <c r="DJ155" s="213">
        <f t="shared" si="302"/>
        <v>23705.369170561677</v>
      </c>
      <c r="DK155" s="213">
        <f t="shared" si="302"/>
        <v>29698.133730491962</v>
      </c>
      <c r="DL155" s="213">
        <f t="shared" si="302"/>
        <v>25757.079204626476</v>
      </c>
      <c r="DM155" s="213">
        <f t="shared" si="302"/>
        <v>0</v>
      </c>
      <c r="DN155" s="213">
        <f t="shared" si="302"/>
        <v>0</v>
      </c>
      <c r="DO155" s="213">
        <f t="shared" si="302"/>
        <v>0</v>
      </c>
      <c r="DP155" s="213">
        <f t="shared" si="302"/>
        <v>0</v>
      </c>
      <c r="DQ155" s="213">
        <f t="shared" si="302"/>
        <v>0</v>
      </c>
      <c r="DR155" s="213">
        <f t="shared" si="302"/>
        <v>0</v>
      </c>
      <c r="DS155" s="213">
        <f t="shared" si="302"/>
        <v>921498.25486809795</v>
      </c>
      <c r="DU155" s="213">
        <f t="shared" ref="DU155:EE155" si="303">DU97*$FK97</f>
        <v>136756.06809791652</v>
      </c>
      <c r="DV155" s="213">
        <f t="shared" si="303"/>
        <v>124305.58310702686</v>
      </c>
      <c r="DW155" s="213">
        <f t="shared" si="303"/>
        <v>107183.3986500832</v>
      </c>
      <c r="DX155" s="213">
        <f t="shared" si="303"/>
        <v>84046.308877445932</v>
      </c>
      <c r="DY155" s="213">
        <f t="shared" si="303"/>
        <v>84636.729031133655</v>
      </c>
      <c r="DZ155" s="213">
        <f t="shared" si="303"/>
        <v>349108.05662362359</v>
      </c>
      <c r="EA155" s="213">
        <f t="shared" si="303"/>
        <v>379861.56637883233</v>
      </c>
      <c r="EB155" s="213">
        <f t="shared" si="303"/>
        <v>181487.77499168186</v>
      </c>
      <c r="EC155" s="213">
        <f t="shared" si="303"/>
        <v>100607.59418838628</v>
      </c>
      <c r="ED155" s="213">
        <f t="shared" si="303"/>
        <v>92297.430525231728</v>
      </c>
      <c r="EE155" s="213">
        <f t="shared" si="303"/>
        <v>103692.53949140459</v>
      </c>
      <c r="EF155" s="213">
        <v>15387.825255486019</v>
      </c>
      <c r="EG155" s="213"/>
      <c r="EH155" s="213"/>
      <c r="EI155" s="213"/>
      <c r="EJ155" s="213">
        <v>68643.723118117734</v>
      </c>
      <c r="EK155" s="213"/>
      <c r="EL155" s="210">
        <f t="shared" si="83"/>
        <v>1828014.5983363702</v>
      </c>
      <c r="EN155" s="210">
        <f t="shared" si="72"/>
        <v>3498.2394105996991</v>
      </c>
      <c r="EO155" s="210">
        <f t="shared" ref="EO155:FD155" si="304">EO97*$FK97</f>
        <v>9955.959841559059</v>
      </c>
      <c r="EP155" s="210">
        <f t="shared" si="304"/>
        <v>17026.241181969421</v>
      </c>
      <c r="EQ155" s="210">
        <f t="shared" si="304"/>
        <v>21948.869213340728</v>
      </c>
      <c r="ER155" s="210">
        <f t="shared" si="304"/>
        <v>29211.037103699597</v>
      </c>
      <c r="ES155" s="210">
        <f t="shared" si="304"/>
        <v>167243.88878396578</v>
      </c>
      <c r="ET155" s="210">
        <f t="shared" si="304"/>
        <v>237511.26732472473</v>
      </c>
      <c r="EU155" s="210">
        <f t="shared" si="304"/>
        <v>118652.31013546702</v>
      </c>
      <c r="EV155" s="210">
        <f t="shared" si="304"/>
        <v>76902.225017824618</v>
      </c>
      <c r="EW155" s="210">
        <f t="shared" si="304"/>
        <v>62599.296794739763</v>
      </c>
      <c r="EX155" s="210">
        <f t="shared" si="304"/>
        <v>77935.460286778107</v>
      </c>
      <c r="EY155" s="210">
        <f t="shared" si="304"/>
        <v>15387.825255486019</v>
      </c>
      <c r="EZ155" s="210">
        <f t="shared" si="304"/>
        <v>0</v>
      </c>
      <c r="FA155" s="210">
        <f t="shared" si="304"/>
        <v>0</v>
      </c>
      <c r="FB155" s="210">
        <f t="shared" si="304"/>
        <v>0</v>
      </c>
      <c r="FC155" s="210">
        <f t="shared" si="304"/>
        <v>68643.723118117734</v>
      </c>
      <c r="FD155" s="210">
        <f t="shared" si="304"/>
        <v>0</v>
      </c>
      <c r="FE155" s="363">
        <f t="shared" si="74"/>
        <v>906516.34346827248</v>
      </c>
      <c r="FF155" s="363"/>
      <c r="FG155" s="213">
        <f t="shared" si="240"/>
        <v>66429.6475417888</v>
      </c>
      <c r="FH155" s="213">
        <f t="shared" si="240"/>
        <v>26797.694725501071</v>
      </c>
    </row>
    <row r="156" spans="1:164">
      <c r="A156" s="172"/>
      <c r="B156" s="172">
        <v>33</v>
      </c>
      <c r="C156" s="182">
        <v>5</v>
      </c>
      <c r="D156" s="182" t="s">
        <v>1234</v>
      </c>
      <c r="E156" s="213">
        <f t="shared" si="230"/>
        <v>18047570.282535706</v>
      </c>
      <c r="F156" s="213">
        <f t="shared" si="230"/>
        <v>11108195.384164371</v>
      </c>
      <c r="G156" s="213">
        <f t="shared" si="230"/>
        <v>6939374.8983713361</v>
      </c>
      <c r="H156" s="213">
        <f t="shared" si="230"/>
        <v>15756635.624505136</v>
      </c>
      <c r="I156" s="213">
        <f t="shared" si="230"/>
        <v>17594863.193134554</v>
      </c>
      <c r="K156" s="213">
        <f t="shared" ref="K156:AB156" si="305">K98*$FK98</f>
        <v>1144947.3927336507</v>
      </c>
      <c r="L156" s="213">
        <f t="shared" si="305"/>
        <v>816519.38481583563</v>
      </c>
      <c r="M156" s="213">
        <f t="shared" si="305"/>
        <v>600960.48053119518</v>
      </c>
      <c r="N156" s="213">
        <f t="shared" si="305"/>
        <v>436803.71726384363</v>
      </c>
      <c r="O156" s="213">
        <f t="shared" si="305"/>
        <v>363192.18792282639</v>
      </c>
      <c r="P156" s="213">
        <f t="shared" si="305"/>
        <v>1308560.3694312202</v>
      </c>
      <c r="Q156" s="213">
        <f t="shared" si="305"/>
        <v>1423003.592082185</v>
      </c>
      <c r="R156" s="213">
        <f t="shared" si="305"/>
        <v>972328.54723127035</v>
      </c>
      <c r="S156" s="213">
        <f t="shared" si="305"/>
        <v>751427.17840140313</v>
      </c>
      <c r="T156" s="213">
        <f t="shared" si="305"/>
        <v>660280.91721373086</v>
      </c>
      <c r="U156" s="213">
        <f t="shared" si="305"/>
        <v>2064624.0438486596</v>
      </c>
      <c r="V156" s="213">
        <f t="shared" si="305"/>
        <v>1760866.7739914809</v>
      </c>
      <c r="W156" s="213">
        <f t="shared" si="305"/>
        <v>971660.73916311702</v>
      </c>
      <c r="X156" s="213">
        <f t="shared" si="305"/>
        <v>549157.6546730143</v>
      </c>
      <c r="Y156" s="213">
        <f t="shared" si="305"/>
        <v>549043.17328990228</v>
      </c>
      <c r="Z156" s="213">
        <f t="shared" si="305"/>
        <v>310750.17434227013</v>
      </c>
      <c r="AA156" s="213">
        <f t="shared" si="305"/>
        <v>1072509.2975695315</v>
      </c>
      <c r="AB156" s="213">
        <f t="shared" si="305"/>
        <v>15756635.624505136</v>
      </c>
      <c r="AC156" s="213"/>
      <c r="AD156" s="213">
        <f t="shared" ref="AD156:AQ156" si="306">AD98*$FK98</f>
        <v>152613.22380355801</v>
      </c>
      <c r="AE156" s="213">
        <f t="shared" si="306"/>
        <v>194293.98737158606</v>
      </c>
      <c r="AF156" s="213">
        <f t="shared" si="306"/>
        <v>178133.03212227512</v>
      </c>
      <c r="AG156" s="213">
        <f t="shared" si="306"/>
        <v>168821.87962916563</v>
      </c>
      <c r="AH156" s="213">
        <f t="shared" si="306"/>
        <v>140812.10122776247</v>
      </c>
      <c r="AI156" s="213">
        <f t="shared" si="306"/>
        <v>620565.41738912556</v>
      </c>
      <c r="AJ156" s="213">
        <f t="shared" si="306"/>
        <v>854870.64815835631</v>
      </c>
      <c r="AK156" s="213">
        <f t="shared" si="306"/>
        <v>659698.97018291161</v>
      </c>
      <c r="AL156" s="213">
        <f t="shared" si="306"/>
        <v>551657.16487095971</v>
      </c>
      <c r="AM156" s="213">
        <f t="shared" si="306"/>
        <v>488825.96577298926</v>
      </c>
      <c r="AN156" s="213">
        <f t="shared" si="306"/>
        <v>1691500.595940867</v>
      </c>
      <c r="AO156" s="213">
        <f t="shared" si="306"/>
        <v>1397722.2866449512</v>
      </c>
      <c r="AP156" s="213">
        <f t="shared" si="306"/>
        <v>912254.44144324737</v>
      </c>
      <c r="AQ156" s="213">
        <f t="shared" si="306"/>
        <v>445866.8267602105</v>
      </c>
      <c r="AR156" s="213">
        <f t="shared" si="233"/>
        <v>462915.01272863947</v>
      </c>
      <c r="AS156" s="213">
        <f t="shared" si="233"/>
        <v>310750.17434227013</v>
      </c>
      <c r="AT156" s="213">
        <f t="shared" si="233"/>
        <v>1072509.2975695315</v>
      </c>
      <c r="AU156" s="213">
        <f t="shared" si="233"/>
        <v>10303811.025958406</v>
      </c>
      <c r="AW156" s="213">
        <f t="shared" ref="AW156:BN156" si="307">AW98*$FK98</f>
        <v>67496.315459784513</v>
      </c>
      <c r="AX156" s="213">
        <f t="shared" si="307"/>
        <v>67629.877073415191</v>
      </c>
      <c r="AY156" s="213">
        <f t="shared" si="307"/>
        <v>52756.83738411426</v>
      </c>
      <c r="AZ156" s="213">
        <f t="shared" si="307"/>
        <v>37817.016887997997</v>
      </c>
      <c r="BA156" s="213">
        <f t="shared" si="307"/>
        <v>25691.530393385117</v>
      </c>
      <c r="BB156" s="213">
        <f t="shared" si="307"/>
        <v>81281.782009521427</v>
      </c>
      <c r="BC156" s="213">
        <f t="shared" si="307"/>
        <v>28152.880130293161</v>
      </c>
      <c r="BD156" s="213">
        <f t="shared" si="307"/>
        <v>21741.922676021048</v>
      </c>
      <c r="BE156" s="213">
        <f t="shared" si="307"/>
        <v>12755.134101728891</v>
      </c>
      <c r="BF156" s="213">
        <f t="shared" si="307"/>
        <v>0</v>
      </c>
      <c r="BG156" s="213">
        <f t="shared" si="307"/>
        <v>0</v>
      </c>
      <c r="BH156" s="213">
        <f t="shared" si="307"/>
        <v>0</v>
      </c>
      <c r="BI156" s="213">
        <f t="shared" si="307"/>
        <v>0</v>
      </c>
      <c r="BJ156" s="213">
        <f t="shared" si="307"/>
        <v>0</v>
      </c>
      <c r="BK156" s="213">
        <f t="shared" si="307"/>
        <v>0</v>
      </c>
      <c r="BL156" s="213">
        <f t="shared" si="307"/>
        <v>0</v>
      </c>
      <c r="BM156" s="213">
        <f t="shared" si="307"/>
        <v>0</v>
      </c>
      <c r="BN156" s="213">
        <f t="shared" si="307"/>
        <v>395323.29611626157</v>
      </c>
      <c r="BP156" s="213">
        <f t="shared" ref="BP156:CG156" si="308">BP98*$FK98</f>
        <v>12631.112603357555</v>
      </c>
      <c r="BQ156" s="213">
        <f t="shared" si="308"/>
        <v>16227.736056126285</v>
      </c>
      <c r="BR156" s="213">
        <f t="shared" si="308"/>
        <v>13842.70724129291</v>
      </c>
      <c r="BS156" s="213">
        <f t="shared" si="308"/>
        <v>13919.028163367577</v>
      </c>
      <c r="BT156" s="213">
        <f t="shared" si="308"/>
        <v>10484.586670007517</v>
      </c>
      <c r="BU156" s="213">
        <f t="shared" si="308"/>
        <v>48959.871510899524</v>
      </c>
      <c r="BV156" s="213">
        <f t="shared" si="308"/>
        <v>82073.611576046111</v>
      </c>
      <c r="BW156" s="213">
        <f t="shared" si="308"/>
        <v>85612.994337258831</v>
      </c>
      <c r="BX156" s="213">
        <f t="shared" si="308"/>
        <v>42672.935554998745</v>
      </c>
      <c r="BY156" s="213">
        <f t="shared" si="308"/>
        <v>52480.174041593586</v>
      </c>
      <c r="BZ156" s="213">
        <f t="shared" si="308"/>
        <v>175375.93881232775</v>
      </c>
      <c r="CA156" s="213">
        <f t="shared" si="308"/>
        <v>283389.12377850164</v>
      </c>
      <c r="CB156" s="213">
        <f t="shared" si="308"/>
        <v>19309.193284891004</v>
      </c>
      <c r="CC156" s="213">
        <f t="shared" si="308"/>
        <v>66132.078977699828</v>
      </c>
      <c r="CD156" s="213">
        <f t="shared" si="308"/>
        <v>86128.160561262848</v>
      </c>
      <c r="CE156" s="213">
        <f t="shared" si="308"/>
        <v>0</v>
      </c>
      <c r="CF156" s="213">
        <f t="shared" si="308"/>
        <v>0</v>
      </c>
      <c r="CG156" s="213">
        <f t="shared" si="308"/>
        <v>1009239.2531696317</v>
      </c>
      <c r="CI156" s="213">
        <f t="shared" ref="CI156:CZ156" si="309">CI98*$FK98</f>
        <v>152202.99884740668</v>
      </c>
      <c r="CJ156" s="213">
        <f t="shared" si="309"/>
        <v>91413.384414933607</v>
      </c>
      <c r="CK156" s="213">
        <f t="shared" si="309"/>
        <v>66198.859784515167</v>
      </c>
      <c r="CL156" s="213">
        <f t="shared" si="309"/>
        <v>48568.726785266852</v>
      </c>
      <c r="CM156" s="213">
        <f t="shared" si="309"/>
        <v>36061.635680280633</v>
      </c>
      <c r="CN156" s="213">
        <f t="shared" si="309"/>
        <v>111018.32127286395</v>
      </c>
      <c r="CO156" s="213">
        <f t="shared" si="309"/>
        <v>80394.551290403411</v>
      </c>
      <c r="CP156" s="213">
        <f t="shared" si="309"/>
        <v>61199.839388624408</v>
      </c>
      <c r="CQ156" s="213">
        <f t="shared" si="309"/>
        <v>32932.477875219243</v>
      </c>
      <c r="CR156" s="213">
        <f t="shared" si="309"/>
        <v>17162.667351540968</v>
      </c>
      <c r="CS156" s="213">
        <f t="shared" si="309"/>
        <v>44361.535955900777</v>
      </c>
      <c r="CT156" s="213">
        <f t="shared" si="309"/>
        <v>0</v>
      </c>
      <c r="CU156" s="213">
        <f t="shared" si="309"/>
        <v>19395.054322225005</v>
      </c>
      <c r="CV156" s="213">
        <f t="shared" si="309"/>
        <v>0</v>
      </c>
      <c r="CW156" s="213">
        <f t="shared" si="309"/>
        <v>0</v>
      </c>
      <c r="CX156" s="213">
        <f t="shared" si="309"/>
        <v>0</v>
      </c>
      <c r="CY156" s="213">
        <f t="shared" si="309"/>
        <v>0</v>
      </c>
      <c r="CZ156" s="213">
        <f t="shared" si="309"/>
        <v>760910.05296918063</v>
      </c>
      <c r="DB156" s="213">
        <f t="shared" ref="DB156:DS156" si="310">DB98*$FK98</f>
        <v>760003.74201954401</v>
      </c>
      <c r="DC156" s="213">
        <f t="shared" si="310"/>
        <v>446954.39989977452</v>
      </c>
      <c r="DD156" s="213">
        <f t="shared" si="310"/>
        <v>290029.04399899777</v>
      </c>
      <c r="DE156" s="213">
        <f t="shared" si="310"/>
        <v>167677.0657980456</v>
      </c>
      <c r="DF156" s="213">
        <f t="shared" si="310"/>
        <v>150142.33395139064</v>
      </c>
      <c r="DG156" s="213">
        <f t="shared" si="310"/>
        <v>446734.97724880982</v>
      </c>
      <c r="DH156" s="213">
        <f t="shared" si="310"/>
        <v>377511.90092708595</v>
      </c>
      <c r="DI156" s="213">
        <f t="shared" si="310"/>
        <v>144074.82064645452</v>
      </c>
      <c r="DJ156" s="213">
        <f t="shared" si="310"/>
        <v>111409.46599849661</v>
      </c>
      <c r="DK156" s="213">
        <f t="shared" si="310"/>
        <v>101812.11004760712</v>
      </c>
      <c r="DL156" s="213">
        <f t="shared" si="310"/>
        <v>153385.97313956401</v>
      </c>
      <c r="DM156" s="213">
        <f t="shared" si="310"/>
        <v>79755.363568028071</v>
      </c>
      <c r="DN156" s="213">
        <f t="shared" si="310"/>
        <v>20702.050112753695</v>
      </c>
      <c r="DO156" s="213">
        <f t="shared" si="310"/>
        <v>37158.748935103984</v>
      </c>
      <c r="DP156" s="213">
        <f t="shared" si="310"/>
        <v>0</v>
      </c>
      <c r="DQ156" s="213">
        <f t="shared" si="310"/>
        <v>0</v>
      </c>
      <c r="DR156" s="213">
        <f t="shared" si="310"/>
        <v>0</v>
      </c>
      <c r="DS156" s="213">
        <f t="shared" si="310"/>
        <v>3287351.9962916565</v>
      </c>
      <c r="DU156" s="213">
        <f t="shared" ref="DU156:EE156" si="311">DU98*$FK98</f>
        <v>792869.43908794795</v>
      </c>
      <c r="DV156" s="213">
        <f t="shared" si="311"/>
        <v>534914.2625908294</v>
      </c>
      <c r="DW156" s="213">
        <f t="shared" si="311"/>
        <v>398500.15449761966</v>
      </c>
      <c r="DX156" s="213">
        <f t="shared" si="311"/>
        <v>259424.35424705589</v>
      </c>
      <c r="DY156" s="213">
        <f t="shared" si="311"/>
        <v>259014.12929090453</v>
      </c>
      <c r="DZ156" s="213">
        <f t="shared" si="311"/>
        <v>788328.34422450513</v>
      </c>
      <c r="EA156" s="213">
        <f t="shared" si="311"/>
        <v>717321.26634928596</v>
      </c>
      <c r="EB156" s="213">
        <f t="shared" si="311"/>
        <v>317905.26078677026</v>
      </c>
      <c r="EC156" s="213">
        <f t="shared" si="311"/>
        <v>216942.2209972438</v>
      </c>
      <c r="ED156" s="213">
        <f t="shared" si="311"/>
        <v>178218.89315960911</v>
      </c>
      <c r="EE156" s="213">
        <f t="shared" si="311"/>
        <v>397660.62435479829</v>
      </c>
      <c r="EF156" s="213">
        <v>166417.77058381357</v>
      </c>
      <c r="EG156" s="213">
        <v>60904.095815585068</v>
      </c>
      <c r="EH156" s="213">
        <v>37158.748935103984</v>
      </c>
      <c r="EI156" s="213"/>
      <c r="EJ156" s="213"/>
      <c r="EK156" s="213"/>
      <c r="EL156" s="210">
        <f t="shared" si="83"/>
        <v>5125579.5649210736</v>
      </c>
      <c r="EN156" s="210">
        <f t="shared" si="72"/>
        <v>32865.697068403912</v>
      </c>
      <c r="EO156" s="210">
        <f t="shared" ref="EO156:FD156" si="312">EO98*$FK98</f>
        <v>87959.862691054877</v>
      </c>
      <c r="EP156" s="210">
        <f t="shared" si="312"/>
        <v>108471.1104986219</v>
      </c>
      <c r="EQ156" s="210">
        <f t="shared" si="312"/>
        <v>91747.288449010273</v>
      </c>
      <c r="ER156" s="210">
        <f t="shared" si="312"/>
        <v>108871.7953395139</v>
      </c>
      <c r="ES156" s="210">
        <f t="shared" si="312"/>
        <v>341593.3669756953</v>
      </c>
      <c r="ET156" s="210">
        <f t="shared" si="312"/>
        <v>339809.36542219995</v>
      </c>
      <c r="EU156" s="210">
        <f t="shared" si="312"/>
        <v>173830.44014031571</v>
      </c>
      <c r="EV156" s="210">
        <f t="shared" si="312"/>
        <v>105532.75499874719</v>
      </c>
      <c r="EW156" s="210">
        <f t="shared" si="312"/>
        <v>76406.783112002013</v>
      </c>
      <c r="EX156" s="210">
        <f t="shared" si="312"/>
        <v>244274.65121523428</v>
      </c>
      <c r="EY156" s="210">
        <f t="shared" si="312"/>
        <v>86662.407015785517</v>
      </c>
      <c r="EZ156" s="210">
        <f t="shared" si="312"/>
        <v>40202.045702831369</v>
      </c>
      <c r="FA156" s="210">
        <f t="shared" si="312"/>
        <v>0</v>
      </c>
      <c r="FB156" s="210">
        <f t="shared" si="312"/>
        <v>0</v>
      </c>
      <c r="FC156" s="210">
        <f t="shared" si="312"/>
        <v>0</v>
      </c>
      <c r="FD156" s="210">
        <f t="shared" si="312"/>
        <v>0</v>
      </c>
      <c r="FE156" s="363">
        <f t="shared" si="74"/>
        <v>1838227.5686294166</v>
      </c>
      <c r="FF156" s="363"/>
      <c r="FG156" s="213">
        <f t="shared" si="240"/>
        <v>268353.90212979203</v>
      </c>
      <c r="FH156" s="213">
        <f t="shared" si="240"/>
        <v>23440.06319218241</v>
      </c>
    </row>
    <row r="157" spans="1:164">
      <c r="A157" s="172"/>
      <c r="B157" s="172">
        <v>46</v>
      </c>
      <c r="C157" s="182">
        <v>5</v>
      </c>
      <c r="D157" s="182" t="s">
        <v>713</v>
      </c>
      <c r="E157" s="213">
        <f t="shared" ref="E157:I166" si="313">E99*$FK99</f>
        <v>13413726.07502613</v>
      </c>
      <c r="F157" s="213">
        <f t="shared" si="313"/>
        <v>9782480.9251151178</v>
      </c>
      <c r="G157" s="213">
        <f t="shared" si="313"/>
        <v>3631245.1499110125</v>
      </c>
      <c r="H157" s="213">
        <f t="shared" si="313"/>
        <v>11036809.167450445</v>
      </c>
      <c r="I157" s="213">
        <f t="shared" si="313"/>
        <v>13124009.094200291</v>
      </c>
      <c r="K157" s="213">
        <f t="shared" ref="K157:AB157" si="314">K99*$FK99</f>
        <v>266740.11738594098</v>
      </c>
      <c r="L157" s="213">
        <f t="shared" si="314"/>
        <v>261602.64084184755</v>
      </c>
      <c r="M157" s="213">
        <f t="shared" si="314"/>
        <v>203247.24574603324</v>
      </c>
      <c r="N157" s="213">
        <f t="shared" si="314"/>
        <v>186033.36329959036</v>
      </c>
      <c r="O157" s="213">
        <f t="shared" si="314"/>
        <v>154082.59602617825</v>
      </c>
      <c r="P157" s="213">
        <f t="shared" si="314"/>
        <v>566798.77177456568</v>
      </c>
      <c r="Q157" s="213">
        <f t="shared" si="314"/>
        <v>822880.29334337777</v>
      </c>
      <c r="R157" s="213">
        <f t="shared" si="314"/>
        <v>652884.86412542965</v>
      </c>
      <c r="S157" s="213">
        <f t="shared" si="314"/>
        <v>518226.2662667734</v>
      </c>
      <c r="T157" s="213">
        <f t="shared" si="314"/>
        <v>441264.19881727011</v>
      </c>
      <c r="U157" s="213">
        <f t="shared" si="314"/>
        <v>1650772.9623409763</v>
      </c>
      <c r="V157" s="213">
        <f t="shared" si="314"/>
        <v>1947820.8553133386</v>
      </c>
      <c r="W157" s="213">
        <f t="shared" si="314"/>
        <v>980048.71131974191</v>
      </c>
      <c r="X157" s="213">
        <f t="shared" si="314"/>
        <v>565822.98483356088</v>
      </c>
      <c r="Y157" s="213">
        <f t="shared" si="314"/>
        <v>296013.7256160836</v>
      </c>
      <c r="Z157" s="213">
        <f t="shared" si="314"/>
        <v>904421.05336221098</v>
      </c>
      <c r="AA157" s="213">
        <f t="shared" si="314"/>
        <v>618148.51703752531</v>
      </c>
      <c r="AB157" s="213">
        <f t="shared" si="314"/>
        <v>11036809.167450445</v>
      </c>
      <c r="AC157" s="213"/>
      <c r="AD157" s="213">
        <f t="shared" ref="AD157:AQ157" si="315">AD99*$FK99</f>
        <v>13819.478301238287</v>
      </c>
      <c r="AE157" s="213">
        <f t="shared" si="315"/>
        <v>24394.673525118884</v>
      </c>
      <c r="AF157" s="213">
        <f t="shared" si="315"/>
        <v>30324.455705070861</v>
      </c>
      <c r="AG157" s="213">
        <f t="shared" si="315"/>
        <v>34277.643825038846</v>
      </c>
      <c r="AH157" s="213">
        <f t="shared" si="315"/>
        <v>37863.869334714436</v>
      </c>
      <c r="AI157" s="213">
        <f t="shared" si="315"/>
        <v>179828.3591619191</v>
      </c>
      <c r="AJ157" s="213">
        <f t="shared" si="315"/>
        <v>319424.2721408729</v>
      </c>
      <c r="AK157" s="213">
        <f t="shared" si="315"/>
        <v>312627.12379113893</v>
      </c>
      <c r="AL157" s="213">
        <f t="shared" si="315"/>
        <v>314662.09826639673</v>
      </c>
      <c r="AM157" s="213">
        <f t="shared" si="315"/>
        <v>290159.00397005508</v>
      </c>
      <c r="AN157" s="213">
        <f t="shared" si="315"/>
        <v>1019255.3302057536</v>
      </c>
      <c r="AO157" s="213">
        <f t="shared" si="315"/>
        <v>1308154.9852177599</v>
      </c>
      <c r="AP157" s="213">
        <f t="shared" si="315"/>
        <v>761147.17422100855</v>
      </c>
      <c r="AQ157" s="213">
        <f t="shared" si="315"/>
        <v>509610.98498422711</v>
      </c>
      <c r="AR157" s="213">
        <f t="shared" si="233"/>
        <v>258758.68061208155</v>
      </c>
      <c r="AS157" s="213">
        <f t="shared" si="233"/>
        <v>709447.14646640606</v>
      </c>
      <c r="AT157" s="213">
        <f t="shared" si="233"/>
        <v>618148.51703752531</v>
      </c>
      <c r="AU157" s="213">
        <f t="shared" si="233"/>
        <v>6741903.7967663258</v>
      </c>
      <c r="AW157" s="213">
        <f t="shared" ref="AW157:BN157" si="316">AW99*$FK99</f>
        <v>4261.7703149865811</v>
      </c>
      <c r="AX157" s="213">
        <f t="shared" si="316"/>
        <v>5429.3786204623566</v>
      </c>
      <c r="AY157" s="213">
        <f t="shared" si="316"/>
        <v>6205.0041376712652</v>
      </c>
      <c r="AZ157" s="213">
        <f t="shared" si="316"/>
        <v>9207.4254946089732</v>
      </c>
      <c r="BA157" s="213">
        <f t="shared" si="316"/>
        <v>3894.8077046941944</v>
      </c>
      <c r="BB157" s="213">
        <f t="shared" si="316"/>
        <v>6063.2231291492062</v>
      </c>
      <c r="BC157" s="213">
        <f t="shared" si="316"/>
        <v>14178.100852205847</v>
      </c>
      <c r="BD157" s="213">
        <f t="shared" si="316"/>
        <v>4345.1709082348507</v>
      </c>
      <c r="BE157" s="213">
        <f t="shared" si="316"/>
        <v>0</v>
      </c>
      <c r="BF157" s="213">
        <f t="shared" si="316"/>
        <v>0</v>
      </c>
      <c r="BG157" s="213">
        <f t="shared" si="316"/>
        <v>11409.201156363293</v>
      </c>
      <c r="BH157" s="213">
        <f t="shared" si="316"/>
        <v>0</v>
      </c>
      <c r="BI157" s="213">
        <f t="shared" si="316"/>
        <v>0</v>
      </c>
      <c r="BJ157" s="213">
        <f t="shared" si="316"/>
        <v>0</v>
      </c>
      <c r="BK157" s="213">
        <f t="shared" si="316"/>
        <v>0</v>
      </c>
      <c r="BL157" s="213">
        <f t="shared" si="316"/>
        <v>0</v>
      </c>
      <c r="BM157" s="213">
        <f t="shared" si="316"/>
        <v>0</v>
      </c>
      <c r="BN157" s="213">
        <f t="shared" si="316"/>
        <v>64994.082318376568</v>
      </c>
      <c r="BP157" s="213">
        <f t="shared" ref="BP157:CG157" si="317">BP99*$FK99</f>
        <v>3919.8278826686756</v>
      </c>
      <c r="BQ157" s="213">
        <f t="shared" si="317"/>
        <v>9707.8290540985927</v>
      </c>
      <c r="BR157" s="213">
        <f t="shared" si="317"/>
        <v>5187.5169000423748</v>
      </c>
      <c r="BS157" s="213">
        <f t="shared" si="317"/>
        <v>6496.9062140402084</v>
      </c>
      <c r="BT157" s="213">
        <f t="shared" si="317"/>
        <v>6288.4047309195348</v>
      </c>
      <c r="BU157" s="213">
        <f t="shared" si="317"/>
        <v>31200.16193417769</v>
      </c>
      <c r="BV157" s="213">
        <f t="shared" si="317"/>
        <v>53142.858017797444</v>
      </c>
      <c r="BW157" s="213">
        <f t="shared" si="317"/>
        <v>70081.518506521024</v>
      </c>
      <c r="BX157" s="213">
        <f t="shared" si="317"/>
        <v>45453.323320306983</v>
      </c>
      <c r="BY157" s="213">
        <f t="shared" si="317"/>
        <v>41825.397514007251</v>
      </c>
      <c r="BZ157" s="213">
        <f t="shared" si="317"/>
        <v>292894.54342859832</v>
      </c>
      <c r="CA157" s="213">
        <f t="shared" si="317"/>
        <v>368647.30227600166</v>
      </c>
      <c r="CB157" s="213">
        <f t="shared" si="317"/>
        <v>142172.99131032533</v>
      </c>
      <c r="CC157" s="213">
        <f t="shared" si="317"/>
        <v>56211.99984933377</v>
      </c>
      <c r="CD157" s="213">
        <f t="shared" si="317"/>
        <v>37255.045004002073</v>
      </c>
      <c r="CE157" s="213">
        <f t="shared" si="317"/>
        <v>194973.90689580489</v>
      </c>
      <c r="CF157" s="213">
        <f t="shared" si="317"/>
        <v>0</v>
      </c>
      <c r="CG157" s="213">
        <f t="shared" si="317"/>
        <v>1365459.5328386459</v>
      </c>
      <c r="CI157" s="213">
        <f t="shared" ref="CI157:CZ157" si="318">CI99*$FK99</f>
        <v>31258.54234945148</v>
      </c>
      <c r="CJ157" s="213">
        <f t="shared" si="318"/>
        <v>28906.645619850275</v>
      </c>
      <c r="CK157" s="213">
        <f t="shared" si="318"/>
        <v>22476.459880408682</v>
      </c>
      <c r="CL157" s="213">
        <f t="shared" si="318"/>
        <v>19015.33526060549</v>
      </c>
      <c r="CM157" s="213">
        <f t="shared" si="318"/>
        <v>20258.004100004709</v>
      </c>
      <c r="CN157" s="213">
        <f t="shared" si="318"/>
        <v>61216.03544422995</v>
      </c>
      <c r="CO157" s="213">
        <f t="shared" si="318"/>
        <v>117453.0554715382</v>
      </c>
      <c r="CP157" s="213">
        <f t="shared" si="318"/>
        <v>71832.930964734682</v>
      </c>
      <c r="CQ157" s="213">
        <f t="shared" si="318"/>
        <v>28431.262238335137</v>
      </c>
      <c r="CR157" s="213">
        <f t="shared" si="318"/>
        <v>37905.569631338571</v>
      </c>
      <c r="CS157" s="213">
        <f t="shared" si="318"/>
        <v>103675.27746692405</v>
      </c>
      <c r="CT157" s="213">
        <f t="shared" si="318"/>
        <v>94743.07393003437</v>
      </c>
      <c r="CU157" s="213">
        <f t="shared" si="318"/>
        <v>55911.75771364</v>
      </c>
      <c r="CV157" s="213">
        <f t="shared" si="318"/>
        <v>0</v>
      </c>
      <c r="CW157" s="213">
        <f t="shared" si="318"/>
        <v>0</v>
      </c>
      <c r="CX157" s="213">
        <f t="shared" si="318"/>
        <v>0</v>
      </c>
      <c r="CY157" s="213">
        <f t="shared" si="318"/>
        <v>0</v>
      </c>
      <c r="CZ157" s="213">
        <f t="shared" si="318"/>
        <v>693083.95007109561</v>
      </c>
      <c r="DB157" s="213">
        <f t="shared" ref="DB157:DS157" si="319">DB99*$FK99</f>
        <v>213480.49853759594</v>
      </c>
      <c r="DC157" s="213">
        <f t="shared" si="319"/>
        <v>193164.11402231743</v>
      </c>
      <c r="DD157" s="213">
        <f t="shared" si="319"/>
        <v>139053.80912284006</v>
      </c>
      <c r="DE157" s="213">
        <f t="shared" si="319"/>
        <v>117036.05250529686</v>
      </c>
      <c r="DF157" s="213">
        <f t="shared" si="319"/>
        <v>85777.510155845375</v>
      </c>
      <c r="DG157" s="213">
        <f t="shared" si="319"/>
        <v>288490.99210508971</v>
      </c>
      <c r="DH157" s="213">
        <f t="shared" si="319"/>
        <v>318682.0068609633</v>
      </c>
      <c r="DI157" s="213">
        <f t="shared" si="319"/>
        <v>193998.11995480012</v>
      </c>
      <c r="DJ157" s="213">
        <f t="shared" si="319"/>
        <v>129679.58244173454</v>
      </c>
      <c r="DK157" s="213">
        <f t="shared" si="319"/>
        <v>71374.227701869197</v>
      </c>
      <c r="DL157" s="213">
        <f t="shared" si="319"/>
        <v>223538.61008333726</v>
      </c>
      <c r="DM157" s="213">
        <f t="shared" si="319"/>
        <v>176275.49388954282</v>
      </c>
      <c r="DN157" s="213">
        <f t="shared" si="319"/>
        <v>20816.788074768116</v>
      </c>
      <c r="DO157" s="213">
        <f t="shared" si="319"/>
        <v>0</v>
      </c>
      <c r="DP157" s="213">
        <f t="shared" si="319"/>
        <v>0</v>
      </c>
      <c r="DQ157" s="213">
        <f t="shared" si="319"/>
        <v>0</v>
      </c>
      <c r="DR157" s="213">
        <f t="shared" si="319"/>
        <v>0</v>
      </c>
      <c r="DS157" s="213">
        <f t="shared" si="319"/>
        <v>2171367.8054560008</v>
      </c>
      <c r="DU157" s="213">
        <f t="shared" ref="DU157:EE157" si="320">DU99*$FK99</f>
        <v>216199.35787748953</v>
      </c>
      <c r="DV157" s="213">
        <f t="shared" si="320"/>
        <v>202012.91696595884</v>
      </c>
      <c r="DW157" s="213">
        <f t="shared" si="320"/>
        <v>150179.44826215922</v>
      </c>
      <c r="DX157" s="213">
        <f t="shared" si="320"/>
        <v>130238.36641649794</v>
      </c>
      <c r="DY157" s="213">
        <f t="shared" si="320"/>
        <v>104475.92316210744</v>
      </c>
      <c r="DZ157" s="213">
        <f t="shared" si="320"/>
        <v>376770.52005838318</v>
      </c>
      <c r="EA157" s="213">
        <f t="shared" si="320"/>
        <v>530135.87098262634</v>
      </c>
      <c r="EB157" s="213">
        <f t="shared" si="320"/>
        <v>382975.52419605444</v>
      </c>
      <c r="EC157" s="213">
        <f t="shared" si="320"/>
        <v>267298.90136070433</v>
      </c>
      <c r="ED157" s="213">
        <f t="shared" si="320"/>
        <v>176725.85709308347</v>
      </c>
      <c r="EE157" s="213">
        <f t="shared" si="320"/>
        <v>621776.44284382497</v>
      </c>
      <c r="EF157" s="213">
        <v>553029.33382927626</v>
      </c>
      <c r="EG157" s="213">
        <v>113900.19019916191</v>
      </c>
      <c r="EH157" s="213"/>
      <c r="EI157" s="213">
        <v>69739.576074203113</v>
      </c>
      <c r="EJ157" s="213">
        <v>125718.05426244173</v>
      </c>
      <c r="EK157" s="213">
        <v>237391.44862187485</v>
      </c>
      <c r="EL157" s="210">
        <f t="shared" si="83"/>
        <v>4258567.7322058473</v>
      </c>
      <c r="EN157" s="210">
        <f t="shared" si="72"/>
        <v>2718.8593398935918</v>
      </c>
      <c r="EO157" s="210">
        <f t="shared" ref="EO157:FD157" si="321">EO99*$FK99</f>
        <v>8848.8029436414145</v>
      </c>
      <c r="EP157" s="210">
        <f t="shared" si="321"/>
        <v>11125.639139319177</v>
      </c>
      <c r="EQ157" s="210">
        <f t="shared" si="321"/>
        <v>13202.313911201092</v>
      </c>
      <c r="ER157" s="210">
        <f t="shared" si="321"/>
        <v>18698.413006262064</v>
      </c>
      <c r="ES157" s="210">
        <f t="shared" si="321"/>
        <v>88279.527953293466</v>
      </c>
      <c r="ET157" s="210">
        <f t="shared" si="321"/>
        <v>211453.86412166298</v>
      </c>
      <c r="EU157" s="210">
        <f t="shared" si="321"/>
        <v>188977.40424125429</v>
      </c>
      <c r="EV157" s="210">
        <f t="shared" si="321"/>
        <v>137619.3189189698</v>
      </c>
      <c r="EW157" s="210">
        <f t="shared" si="321"/>
        <v>105351.62939121427</v>
      </c>
      <c r="EX157" s="210">
        <f t="shared" si="321"/>
        <v>398237.83276048774</v>
      </c>
      <c r="EY157" s="210">
        <f t="shared" si="321"/>
        <v>376753.8399397335</v>
      </c>
      <c r="EZ157" s="210">
        <f t="shared" si="321"/>
        <v>93083.402124393804</v>
      </c>
      <c r="FA157" s="210">
        <f t="shared" si="321"/>
        <v>0</v>
      </c>
      <c r="FB157" s="210">
        <f t="shared" si="321"/>
        <v>69739.576074203113</v>
      </c>
      <c r="FC157" s="210">
        <f t="shared" si="321"/>
        <v>125718.05426244173</v>
      </c>
      <c r="FD157" s="210">
        <f t="shared" si="321"/>
        <v>237391.44862187485</v>
      </c>
      <c r="FE157" s="363">
        <f t="shared" si="74"/>
        <v>2087199.9267498469</v>
      </c>
      <c r="FF157" s="363"/>
      <c r="FG157" s="213">
        <f t="shared" si="240"/>
        <v>165366.69629266913</v>
      </c>
      <c r="FH157" s="213">
        <f t="shared" si="240"/>
        <v>10783.696707001271</v>
      </c>
    </row>
    <row r="158" spans="1:164">
      <c r="A158" s="172"/>
      <c r="B158" s="172">
        <v>48</v>
      </c>
      <c r="C158" s="182">
        <v>5</v>
      </c>
      <c r="D158" s="182" t="s">
        <v>425</v>
      </c>
      <c r="E158" s="213">
        <f t="shared" si="313"/>
        <v>11063337.564117435</v>
      </c>
      <c r="F158" s="213">
        <f t="shared" si="313"/>
        <v>5586021.1977875689</v>
      </c>
      <c r="G158" s="213">
        <f t="shared" si="313"/>
        <v>5477316.3663298655</v>
      </c>
      <c r="H158" s="213">
        <f t="shared" si="313"/>
        <v>8750163.2294246033</v>
      </c>
      <c r="I158" s="213">
        <f t="shared" si="313"/>
        <v>10565687.839549109</v>
      </c>
      <c r="K158" s="213">
        <f t="shared" ref="K158:AB158" si="322">K100*$FK100</f>
        <v>984858.01616744371</v>
      </c>
      <c r="L158" s="213">
        <f t="shared" si="322"/>
        <v>622765.11927652813</v>
      </c>
      <c r="M158" s="213">
        <f t="shared" si="322"/>
        <v>388048.0085607419</v>
      </c>
      <c r="N158" s="213">
        <f t="shared" si="322"/>
        <v>270271.31108162116</v>
      </c>
      <c r="O158" s="213">
        <f t="shared" si="322"/>
        <v>225087.72186606546</v>
      </c>
      <c r="P158" s="213">
        <f t="shared" si="322"/>
        <v>671681.68742942042</v>
      </c>
      <c r="Q158" s="213">
        <f t="shared" si="322"/>
        <v>709647.7800307424</v>
      </c>
      <c r="R158" s="213">
        <f t="shared" si="322"/>
        <v>536761.16297996615</v>
      </c>
      <c r="S158" s="213">
        <f t="shared" si="322"/>
        <v>362165.61725982476</v>
      </c>
      <c r="T158" s="213">
        <f t="shared" si="322"/>
        <v>304243.84342368192</v>
      </c>
      <c r="U158" s="213">
        <f t="shared" si="322"/>
        <v>1151690.6625065326</v>
      </c>
      <c r="V158" s="213">
        <f t="shared" si="322"/>
        <v>927524.06531331653</v>
      </c>
      <c r="W158" s="213">
        <f t="shared" si="322"/>
        <v>455762.79207665107</v>
      </c>
      <c r="X158" s="213">
        <f t="shared" si="322"/>
        <v>184685.4969062868</v>
      </c>
      <c r="Y158" s="213">
        <f t="shared" si="322"/>
        <v>235668.53554234767</v>
      </c>
      <c r="Z158" s="213">
        <f t="shared" si="322"/>
        <v>338398.17668801558</v>
      </c>
      <c r="AA158" s="213">
        <f t="shared" si="322"/>
        <v>380903.23231541732</v>
      </c>
      <c r="AB158" s="213">
        <f t="shared" si="322"/>
        <v>8750163.2294246033</v>
      </c>
      <c r="AC158" s="213"/>
      <c r="AD158" s="213">
        <f t="shared" ref="AD158:AQ158" si="323">AD100*$FK100</f>
        <v>85022.231316288351</v>
      </c>
      <c r="AE158" s="213">
        <f t="shared" si="323"/>
        <v>97905.856674693845</v>
      </c>
      <c r="AF158" s="213">
        <f t="shared" si="323"/>
        <v>96815.051141056509</v>
      </c>
      <c r="AG158" s="213">
        <f t="shared" si="323"/>
        <v>89858.135848747232</v>
      </c>
      <c r="AH158" s="213">
        <f t="shared" si="323"/>
        <v>75507.983050673764</v>
      </c>
      <c r="AI158" s="213">
        <f t="shared" si="323"/>
        <v>305213.44834247063</v>
      </c>
      <c r="AJ158" s="213">
        <f t="shared" si="323"/>
        <v>395798.78788030945</v>
      </c>
      <c r="AK158" s="213">
        <f t="shared" si="323"/>
        <v>368892.25138392166</v>
      </c>
      <c r="AL158" s="213">
        <f t="shared" si="323"/>
        <v>234850.43139211967</v>
      </c>
      <c r="AM158" s="213">
        <f t="shared" si="323"/>
        <v>215337.13240149611</v>
      </c>
      <c r="AN158" s="213">
        <f t="shared" si="323"/>
        <v>778998.77184710756</v>
      </c>
      <c r="AO158" s="213">
        <f t="shared" si="323"/>
        <v>704327.0730388891</v>
      </c>
      <c r="AP158" s="213">
        <f t="shared" si="323"/>
        <v>367522.68443613255</v>
      </c>
      <c r="AQ158" s="213">
        <f t="shared" si="323"/>
        <v>140507.87279397447</v>
      </c>
      <c r="AR158" s="213">
        <f t="shared" si="233"/>
        <v>181867.58261105701</v>
      </c>
      <c r="AS158" s="213">
        <f t="shared" si="233"/>
        <v>264696.08279858582</v>
      </c>
      <c r="AT158" s="213">
        <f t="shared" si="233"/>
        <v>380903.23231541732</v>
      </c>
      <c r="AU158" s="213">
        <f t="shared" si="233"/>
        <v>4784024.609272941</v>
      </c>
      <c r="AW158" s="213">
        <f t="shared" ref="AW158:BN158" si="324">AW100*$FK100</f>
        <v>22900.856175641748</v>
      </c>
      <c r="AX158" s="213">
        <f t="shared" si="324"/>
        <v>20676.824893170055</v>
      </c>
      <c r="AY158" s="213">
        <f t="shared" si="324"/>
        <v>15501.558639135112</v>
      </c>
      <c r="AZ158" s="213">
        <f t="shared" si="324"/>
        <v>12592.743882768867</v>
      </c>
      <c r="BA158" s="213">
        <f t="shared" si="324"/>
        <v>7787.1395040221341</v>
      </c>
      <c r="BB158" s="213">
        <f t="shared" si="324"/>
        <v>27245.898217963826</v>
      </c>
      <c r="BC158" s="213">
        <f t="shared" si="324"/>
        <v>10144.491462827278</v>
      </c>
      <c r="BD158" s="213">
        <f t="shared" si="324"/>
        <v>4417.7624112312342</v>
      </c>
      <c r="BE158" s="213">
        <f t="shared" si="324"/>
        <v>1824.0692534713326</v>
      </c>
      <c r="BF158" s="213">
        <f t="shared" si="324"/>
        <v>0</v>
      </c>
      <c r="BG158" s="213">
        <f t="shared" si="324"/>
        <v>4054.1605666854534</v>
      </c>
      <c r="BH158" s="213">
        <f t="shared" si="324"/>
        <v>0</v>
      </c>
      <c r="BI158" s="213">
        <f t="shared" si="324"/>
        <v>0</v>
      </c>
      <c r="BJ158" s="213">
        <f t="shared" si="324"/>
        <v>0</v>
      </c>
      <c r="BK158" s="213">
        <f t="shared" si="324"/>
        <v>0</v>
      </c>
      <c r="BL158" s="213">
        <f t="shared" si="324"/>
        <v>0</v>
      </c>
      <c r="BM158" s="213">
        <f t="shared" si="324"/>
        <v>0</v>
      </c>
      <c r="BN158" s="213">
        <f t="shared" si="324"/>
        <v>127145.50500691704</v>
      </c>
      <c r="BP158" s="213">
        <f t="shared" ref="BP158:CG158" si="325">BP100*$FK100</f>
        <v>16537.823896090587</v>
      </c>
      <c r="BQ158" s="213">
        <f t="shared" si="325"/>
        <v>16077.261559665931</v>
      </c>
      <c r="BR158" s="213">
        <f t="shared" si="325"/>
        <v>14495.593535891785</v>
      </c>
      <c r="BS158" s="213">
        <f t="shared" si="325"/>
        <v>9187.0066055233892</v>
      </c>
      <c r="BT158" s="213">
        <f t="shared" si="325"/>
        <v>11647.379086949837</v>
      </c>
      <c r="BU158" s="213">
        <f t="shared" si="325"/>
        <v>33221.088529999484</v>
      </c>
      <c r="BV158" s="213">
        <f t="shared" si="325"/>
        <v>59091.359769431772</v>
      </c>
      <c r="BW158" s="213">
        <f t="shared" si="325"/>
        <v>45868.372689450218</v>
      </c>
      <c r="BX158" s="213">
        <f t="shared" si="325"/>
        <v>34651.255785212888</v>
      </c>
      <c r="BY158" s="213">
        <f t="shared" si="325"/>
        <v>35651.160857713789</v>
      </c>
      <c r="BZ158" s="213">
        <f t="shared" si="325"/>
        <v>184649.13672183224</v>
      </c>
      <c r="CA158" s="213">
        <f t="shared" si="325"/>
        <v>135774.98878413689</v>
      </c>
      <c r="CB158" s="213">
        <f t="shared" si="325"/>
        <v>88240.107640518516</v>
      </c>
      <c r="CC158" s="213">
        <f t="shared" si="325"/>
        <v>44177.62411231234</v>
      </c>
      <c r="CD158" s="213">
        <f t="shared" si="325"/>
        <v>53800.952931290667</v>
      </c>
      <c r="CE158" s="213">
        <f t="shared" si="325"/>
        <v>37335.849404109234</v>
      </c>
      <c r="CF158" s="213">
        <f t="shared" si="325"/>
        <v>0</v>
      </c>
      <c r="CG158" s="213">
        <f t="shared" si="325"/>
        <v>820406.96191012952</v>
      </c>
      <c r="CI158" s="213">
        <f t="shared" ref="CI158:CZ158" si="326">CI100*$FK100</f>
        <v>93948.656599887268</v>
      </c>
      <c r="CJ158" s="213">
        <f t="shared" si="326"/>
        <v>54546.336712609518</v>
      </c>
      <c r="CK158" s="213">
        <f t="shared" si="326"/>
        <v>32524.184994620071</v>
      </c>
      <c r="CL158" s="213">
        <f t="shared" si="326"/>
        <v>21664.609904186091</v>
      </c>
      <c r="CM158" s="213">
        <f t="shared" si="326"/>
        <v>21761.570396064966</v>
      </c>
      <c r="CN158" s="213">
        <f t="shared" si="326"/>
        <v>61739.593203873541</v>
      </c>
      <c r="CO158" s="213">
        <f t="shared" si="326"/>
        <v>63187.940551314234</v>
      </c>
      <c r="CP158" s="213">
        <f t="shared" si="326"/>
        <v>42989.858086796121</v>
      </c>
      <c r="CQ158" s="213">
        <f t="shared" si="326"/>
        <v>32475.704748680633</v>
      </c>
      <c r="CR158" s="213">
        <f t="shared" si="326"/>
        <v>21143.44726033714</v>
      </c>
      <c r="CS158" s="213">
        <f t="shared" si="326"/>
        <v>86646.319555259513</v>
      </c>
      <c r="CT158" s="213">
        <f t="shared" si="326"/>
        <v>46141.074072859556</v>
      </c>
      <c r="CU158" s="213">
        <f t="shared" si="326"/>
        <v>0</v>
      </c>
      <c r="CV158" s="213">
        <f t="shared" si="326"/>
        <v>0</v>
      </c>
      <c r="CW158" s="213">
        <f t="shared" si="326"/>
        <v>0</v>
      </c>
      <c r="CX158" s="213">
        <f t="shared" si="326"/>
        <v>36366.244485320487</v>
      </c>
      <c r="CY158" s="213">
        <f t="shared" si="326"/>
        <v>0</v>
      </c>
      <c r="CZ158" s="213">
        <f t="shared" si="326"/>
        <v>615135.54057180916</v>
      </c>
      <c r="DB158" s="213">
        <f t="shared" ref="DB158:DS158" si="327">DB100*$FK100</f>
        <v>766448.44817953568</v>
      </c>
      <c r="DC158" s="213">
        <f t="shared" si="327"/>
        <v>433558.83943638875</v>
      </c>
      <c r="DD158" s="213">
        <f t="shared" si="327"/>
        <v>228711.62025003842</v>
      </c>
      <c r="DE158" s="213">
        <f t="shared" si="327"/>
        <v>136968.81484039553</v>
      </c>
      <c r="DF158" s="213">
        <f t="shared" si="327"/>
        <v>108383.64982835476</v>
      </c>
      <c r="DG158" s="213">
        <f t="shared" si="327"/>
        <v>244261.65913511295</v>
      </c>
      <c r="DH158" s="213">
        <f t="shared" si="327"/>
        <v>181425.20036685964</v>
      </c>
      <c r="DI158" s="213">
        <f t="shared" si="327"/>
        <v>74592.918408566882</v>
      </c>
      <c r="DJ158" s="213">
        <f t="shared" si="327"/>
        <v>58364.15608034021</v>
      </c>
      <c r="DK158" s="213">
        <f t="shared" si="327"/>
        <v>32112.102904134856</v>
      </c>
      <c r="DL158" s="213">
        <f t="shared" si="327"/>
        <v>97342.273815647888</v>
      </c>
      <c r="DM158" s="213">
        <f t="shared" si="327"/>
        <v>41280.929417430954</v>
      </c>
      <c r="DN158" s="213">
        <f t="shared" si="327"/>
        <v>0</v>
      </c>
      <c r="DO158" s="213">
        <f t="shared" si="327"/>
        <v>0</v>
      </c>
      <c r="DP158" s="213">
        <f t="shared" si="327"/>
        <v>0</v>
      </c>
      <c r="DQ158" s="213">
        <f t="shared" si="327"/>
        <v>0</v>
      </c>
      <c r="DR158" s="213">
        <f t="shared" si="327"/>
        <v>0</v>
      </c>
      <c r="DS158" s="213">
        <f t="shared" si="327"/>
        <v>2403450.6126628066</v>
      </c>
      <c r="DU158" s="213">
        <f t="shared" ref="DU158:EE158" si="328">DU100*$FK100</f>
        <v>792215.69889634673</v>
      </c>
      <c r="DV158" s="213">
        <f t="shared" si="328"/>
        <v>474512.52719372849</v>
      </c>
      <c r="DW158" s="213">
        <f t="shared" si="328"/>
        <v>273319.50654506328</v>
      </c>
      <c r="DX158" s="213">
        <f t="shared" si="328"/>
        <v>181667.60159655684</v>
      </c>
      <c r="DY158" s="213">
        <f t="shared" si="328"/>
        <v>148955.55564892144</v>
      </c>
      <c r="DZ158" s="213">
        <f t="shared" si="328"/>
        <v>427886.65066147456</v>
      </c>
      <c r="EA158" s="213">
        <f t="shared" si="328"/>
        <v>428686.57471947529</v>
      </c>
      <c r="EB158" s="213">
        <f t="shared" si="328"/>
        <v>246806.87204693342</v>
      </c>
      <c r="EC158" s="213">
        <f t="shared" si="328"/>
        <v>210173.98620894604</v>
      </c>
      <c r="ED158" s="213">
        <f t="shared" si="328"/>
        <v>151118.98662396884</v>
      </c>
      <c r="EE158" s="213">
        <f t="shared" si="328"/>
        <v>349887.99497566221</v>
      </c>
      <c r="EF158" s="213">
        <v>254781.87250397087</v>
      </c>
      <c r="EG158" s="213">
        <v>129090.77487523697</v>
      </c>
      <c r="EH158" s="213">
        <v>63169.760459086945</v>
      </c>
      <c r="EI158" s="213">
        <v>86700.859831941372</v>
      </c>
      <c r="EJ158" s="213"/>
      <c r="EK158" s="213"/>
      <c r="EL158" s="210">
        <f t="shared" si="83"/>
        <v>4218975.2227873132</v>
      </c>
      <c r="EN158" s="210">
        <f t="shared" si="72"/>
        <v>25767.250716810984</v>
      </c>
      <c r="EO158" s="210">
        <f t="shared" ref="EO158:FD158" si="329">EO100*$FK100</f>
        <v>40953.687757339751</v>
      </c>
      <c r="EP158" s="210">
        <f t="shared" si="329"/>
        <v>44607.886295024844</v>
      </c>
      <c r="EQ158" s="210">
        <f t="shared" si="329"/>
        <v>44698.786756161295</v>
      </c>
      <c r="ER158" s="210">
        <f t="shared" si="329"/>
        <v>40571.905820566681</v>
      </c>
      <c r="ES158" s="210">
        <f t="shared" si="329"/>
        <v>183624.99152636161</v>
      </c>
      <c r="ET158" s="210">
        <f t="shared" si="329"/>
        <v>247261.37435261565</v>
      </c>
      <c r="EU158" s="210">
        <f t="shared" si="329"/>
        <v>172213.95363836654</v>
      </c>
      <c r="EV158" s="210">
        <f t="shared" si="329"/>
        <v>151809.83012860583</v>
      </c>
      <c r="EW158" s="210">
        <f t="shared" si="329"/>
        <v>119006.88371983398</v>
      </c>
      <c r="EX158" s="210">
        <f t="shared" si="329"/>
        <v>252545.72116001433</v>
      </c>
      <c r="EY158" s="210">
        <f t="shared" si="329"/>
        <v>213500.94308653992</v>
      </c>
      <c r="EZ158" s="210">
        <f t="shared" si="329"/>
        <v>129090.77487523697</v>
      </c>
      <c r="FA158" s="210">
        <f t="shared" si="329"/>
        <v>63169.760459086945</v>
      </c>
      <c r="FB158" s="210">
        <f t="shared" si="329"/>
        <v>86700.859831941372</v>
      </c>
      <c r="FC158" s="210">
        <f t="shared" si="329"/>
        <v>0</v>
      </c>
      <c r="FD158" s="210">
        <f t="shared" si="329"/>
        <v>0</v>
      </c>
      <c r="FE158" s="363">
        <f t="shared" si="74"/>
        <v>1815524.6101245065</v>
      </c>
      <c r="FF158" s="363"/>
      <c r="FG158" s="213">
        <f t="shared" si="240"/>
        <v>137144.555731926</v>
      </c>
      <c r="FH158" s="213">
        <f t="shared" si="240"/>
        <v>34463.394832197569</v>
      </c>
    </row>
    <row r="159" spans="1:164">
      <c r="A159" s="172"/>
      <c r="B159" s="172">
        <v>19</v>
      </c>
      <c r="C159" s="182">
        <v>6</v>
      </c>
      <c r="D159" s="182" t="s">
        <v>471</v>
      </c>
      <c r="E159" s="213">
        <f t="shared" si="313"/>
        <v>4586090.7618395602</v>
      </c>
      <c r="F159" s="213">
        <f t="shared" si="313"/>
        <v>4064796.1989692305</v>
      </c>
      <c r="G159" s="213">
        <f t="shared" si="313"/>
        <v>521294.56287032965</v>
      </c>
      <c r="H159" s="213">
        <f t="shared" si="313"/>
        <v>8650004.9666241761</v>
      </c>
      <c r="I159" s="213">
        <f t="shared" si="313"/>
        <v>8651903.9541032966</v>
      </c>
      <c r="K159" s="213">
        <f t="shared" ref="K159:AB159" si="330">K101*$FK101</f>
        <v>9616.4365945054942</v>
      </c>
      <c r="L159" s="213">
        <f t="shared" si="330"/>
        <v>365478.5902351648</v>
      </c>
      <c r="M159" s="213">
        <f t="shared" si="330"/>
        <v>715076.78517692303</v>
      </c>
      <c r="N159" s="213">
        <f t="shared" si="330"/>
        <v>1404121.2419967032</v>
      </c>
      <c r="O159" s="213">
        <f t="shared" si="330"/>
        <v>1116397.6390879122</v>
      </c>
      <c r="P159" s="213">
        <f t="shared" si="330"/>
        <v>567662.25714725268</v>
      </c>
      <c r="Q159" s="213">
        <f t="shared" si="330"/>
        <v>35513.765841758242</v>
      </c>
      <c r="R159" s="213">
        <f t="shared" si="330"/>
        <v>8027.947068131868</v>
      </c>
      <c r="S159" s="213">
        <f t="shared" si="330"/>
        <v>31738.290735164835</v>
      </c>
      <c r="T159" s="213">
        <f t="shared" si="330"/>
        <v>36305.760619780216</v>
      </c>
      <c r="U159" s="213">
        <f t="shared" si="330"/>
        <v>297308.53971098899</v>
      </c>
      <c r="V159" s="213">
        <f t="shared" si="330"/>
        <v>620721.40730439557</v>
      </c>
      <c r="W159" s="213">
        <f t="shared" si="330"/>
        <v>454150.50558131869</v>
      </c>
      <c r="X159" s="213">
        <f t="shared" si="330"/>
        <v>455113.49923186813</v>
      </c>
      <c r="Y159" s="213">
        <f t="shared" si="330"/>
        <v>284371.12501318683</v>
      </c>
      <c r="Z159" s="213">
        <f t="shared" si="330"/>
        <v>1158634.3606021977</v>
      </c>
      <c r="AA159" s="213">
        <f t="shared" si="330"/>
        <v>1089766.814676923</v>
      </c>
      <c r="AB159" s="213">
        <f t="shared" si="330"/>
        <v>8650004.9666241761</v>
      </c>
      <c r="AC159" s="213"/>
      <c r="AD159" s="213">
        <f t="shared" ref="AD159:AQ159" si="331">AD101*$FK101</f>
        <v>0</v>
      </c>
      <c r="AE159" s="213">
        <f t="shared" si="331"/>
        <v>89.99940659340659</v>
      </c>
      <c r="AF159" s="213">
        <f t="shared" si="331"/>
        <v>130.49913956043954</v>
      </c>
      <c r="AG159" s="213">
        <f t="shared" si="331"/>
        <v>0</v>
      </c>
      <c r="AH159" s="213">
        <f t="shared" si="331"/>
        <v>220.49854615384615</v>
      </c>
      <c r="AI159" s="213">
        <f t="shared" si="331"/>
        <v>2695.4822274725275</v>
      </c>
      <c r="AJ159" s="213">
        <f t="shared" si="331"/>
        <v>12329.918703296702</v>
      </c>
      <c r="AK159" s="213">
        <f t="shared" si="331"/>
        <v>6682.4559395604392</v>
      </c>
      <c r="AL159" s="213">
        <f t="shared" si="331"/>
        <v>22274.853131868131</v>
      </c>
      <c r="AM159" s="213">
        <f t="shared" si="331"/>
        <v>30361.299814285714</v>
      </c>
      <c r="AN159" s="213">
        <f t="shared" si="331"/>
        <v>248249.86317692307</v>
      </c>
      <c r="AO159" s="213">
        <f t="shared" si="331"/>
        <v>581499.66591098905</v>
      </c>
      <c r="AP159" s="213">
        <f t="shared" si="331"/>
        <v>425247.19615384616</v>
      </c>
      <c r="AQ159" s="213">
        <f t="shared" si="331"/>
        <v>422142.21662637359</v>
      </c>
      <c r="AR159" s="213">
        <f t="shared" si="233"/>
        <v>264499.25603736262</v>
      </c>
      <c r="AS159" s="213">
        <f t="shared" si="233"/>
        <v>1120857.1096846154</v>
      </c>
      <c r="AT159" s="213">
        <f t="shared" si="233"/>
        <v>1089766.814676923</v>
      </c>
      <c r="AU159" s="213">
        <f t="shared" si="233"/>
        <v>4227047.1291758241</v>
      </c>
      <c r="AW159" s="213">
        <f t="shared" ref="AW159:BN159" si="332">AW101*$FK101</f>
        <v>152.99899120879121</v>
      </c>
      <c r="AX159" s="213">
        <f t="shared" si="332"/>
        <v>80.999465934065938</v>
      </c>
      <c r="AY159" s="213">
        <f t="shared" si="332"/>
        <v>134.99910989010988</v>
      </c>
      <c r="AZ159" s="213">
        <f t="shared" si="332"/>
        <v>305.99798241758242</v>
      </c>
      <c r="BA159" s="213">
        <f t="shared" si="332"/>
        <v>0</v>
      </c>
      <c r="BB159" s="213">
        <f t="shared" si="332"/>
        <v>823.4945703296703</v>
      </c>
      <c r="BC159" s="213">
        <f t="shared" si="332"/>
        <v>1471.4902978021978</v>
      </c>
      <c r="BD159" s="213">
        <f t="shared" si="332"/>
        <v>0</v>
      </c>
      <c r="BE159" s="213">
        <f t="shared" si="332"/>
        <v>0</v>
      </c>
      <c r="BF159" s="213">
        <f t="shared" si="332"/>
        <v>2155.4857879120877</v>
      </c>
      <c r="BG159" s="213">
        <f t="shared" si="332"/>
        <v>2897.9808923076921</v>
      </c>
      <c r="BH159" s="213">
        <f t="shared" si="332"/>
        <v>0</v>
      </c>
      <c r="BI159" s="213">
        <f t="shared" si="332"/>
        <v>0</v>
      </c>
      <c r="BJ159" s="213">
        <f t="shared" si="332"/>
        <v>0</v>
      </c>
      <c r="BK159" s="213">
        <f t="shared" si="332"/>
        <v>0</v>
      </c>
      <c r="BL159" s="213">
        <f t="shared" si="332"/>
        <v>0</v>
      </c>
      <c r="BM159" s="213">
        <f t="shared" si="332"/>
        <v>0</v>
      </c>
      <c r="BN159" s="213">
        <f t="shared" si="332"/>
        <v>8023.4470978021973</v>
      </c>
      <c r="BP159" s="213">
        <f t="shared" ref="BP159:CG159" si="333">BP101*$FK101</f>
        <v>13.499910989010989</v>
      </c>
      <c r="BQ159" s="213">
        <f t="shared" si="333"/>
        <v>0</v>
      </c>
      <c r="BR159" s="213">
        <f t="shared" si="333"/>
        <v>0</v>
      </c>
      <c r="BS159" s="213">
        <f t="shared" si="333"/>
        <v>0</v>
      </c>
      <c r="BT159" s="213">
        <f t="shared" si="333"/>
        <v>0</v>
      </c>
      <c r="BU159" s="213">
        <f t="shared" si="333"/>
        <v>0</v>
      </c>
      <c r="BV159" s="213">
        <f t="shared" si="333"/>
        <v>4121.9728219780218</v>
      </c>
      <c r="BW159" s="213">
        <f t="shared" si="333"/>
        <v>1345.4911285714286</v>
      </c>
      <c r="BX159" s="213">
        <f t="shared" si="333"/>
        <v>4801.4683417582419</v>
      </c>
      <c r="BY159" s="213">
        <f t="shared" si="333"/>
        <v>3788.9750175824174</v>
      </c>
      <c r="BZ159" s="213">
        <f t="shared" si="333"/>
        <v>36085.262073626371</v>
      </c>
      <c r="CA159" s="213">
        <f t="shared" si="333"/>
        <v>34447.272873626374</v>
      </c>
      <c r="CB159" s="213">
        <f t="shared" si="333"/>
        <v>28903.309427472526</v>
      </c>
      <c r="CC159" s="213">
        <f t="shared" si="333"/>
        <v>32971.282605494504</v>
      </c>
      <c r="CD159" s="213">
        <f t="shared" si="333"/>
        <v>19871.868975824174</v>
      </c>
      <c r="CE159" s="213">
        <f t="shared" si="333"/>
        <v>37777.250917582416</v>
      </c>
      <c r="CF159" s="213">
        <f t="shared" si="333"/>
        <v>0</v>
      </c>
      <c r="CG159" s="213">
        <f t="shared" si="333"/>
        <v>204127.65409450547</v>
      </c>
      <c r="CI159" s="213">
        <f t="shared" ref="CI159:CZ159" si="334">CI101*$FK101</f>
        <v>0</v>
      </c>
      <c r="CJ159" s="213">
        <f t="shared" si="334"/>
        <v>0</v>
      </c>
      <c r="CK159" s="213">
        <f t="shared" si="334"/>
        <v>0</v>
      </c>
      <c r="CL159" s="213">
        <f t="shared" si="334"/>
        <v>0</v>
      </c>
      <c r="CM159" s="213">
        <f t="shared" si="334"/>
        <v>0</v>
      </c>
      <c r="CN159" s="213">
        <f t="shared" si="334"/>
        <v>0</v>
      </c>
      <c r="CO159" s="213">
        <f t="shared" si="334"/>
        <v>2528.9833252747253</v>
      </c>
      <c r="CP159" s="213">
        <f t="shared" si="334"/>
        <v>0</v>
      </c>
      <c r="CQ159" s="213">
        <f t="shared" si="334"/>
        <v>4661.9692615384611</v>
      </c>
      <c r="CR159" s="213">
        <f t="shared" si="334"/>
        <v>0</v>
      </c>
      <c r="CS159" s="213">
        <f t="shared" si="334"/>
        <v>10075.433568131868</v>
      </c>
      <c r="CT159" s="213">
        <f t="shared" si="334"/>
        <v>4774.46851978022</v>
      </c>
      <c r="CU159" s="213">
        <f t="shared" si="334"/>
        <v>0</v>
      </c>
      <c r="CV159" s="213">
        <f t="shared" si="334"/>
        <v>0</v>
      </c>
      <c r="CW159" s="213">
        <f t="shared" si="334"/>
        <v>0</v>
      </c>
      <c r="CX159" s="213">
        <f t="shared" si="334"/>
        <v>0</v>
      </c>
      <c r="CY159" s="213">
        <f t="shared" si="334"/>
        <v>0</v>
      </c>
      <c r="CZ159" s="213">
        <f t="shared" si="334"/>
        <v>22040.854674725273</v>
      </c>
      <c r="DB159" s="213">
        <f t="shared" ref="DB159:DS159" si="335">DB101*$FK101</f>
        <v>9449.9376923076925</v>
      </c>
      <c r="DC159" s="213">
        <f t="shared" si="335"/>
        <v>365307.59136263735</v>
      </c>
      <c r="DD159" s="213">
        <f t="shared" si="335"/>
        <v>714811.28692747245</v>
      </c>
      <c r="DE159" s="213">
        <f t="shared" si="335"/>
        <v>1403815.2440142857</v>
      </c>
      <c r="DF159" s="213">
        <f t="shared" si="335"/>
        <v>1116177.1405417582</v>
      </c>
      <c r="DG159" s="213">
        <f t="shared" si="335"/>
        <v>564143.28034945054</v>
      </c>
      <c r="DH159" s="213">
        <f t="shared" si="335"/>
        <v>15061.400693406593</v>
      </c>
      <c r="DI159" s="213">
        <f t="shared" si="335"/>
        <v>0</v>
      </c>
      <c r="DJ159" s="213">
        <f t="shared" si="335"/>
        <v>0</v>
      </c>
      <c r="DK159" s="213">
        <f t="shared" si="335"/>
        <v>0</v>
      </c>
      <c r="DL159" s="213">
        <f t="shared" si="335"/>
        <v>0</v>
      </c>
      <c r="DM159" s="213">
        <f t="shared" si="335"/>
        <v>0</v>
      </c>
      <c r="DN159" s="213">
        <f t="shared" si="335"/>
        <v>0</v>
      </c>
      <c r="DO159" s="213">
        <f t="shared" si="335"/>
        <v>0</v>
      </c>
      <c r="DP159" s="213">
        <f t="shared" si="335"/>
        <v>0</v>
      </c>
      <c r="DQ159" s="213">
        <f t="shared" si="335"/>
        <v>0</v>
      </c>
      <c r="DR159" s="213">
        <f t="shared" si="335"/>
        <v>0</v>
      </c>
      <c r="DS159" s="213">
        <f t="shared" si="335"/>
        <v>4188765.8815813186</v>
      </c>
      <c r="DU159" s="213">
        <f t="shared" ref="DU159:EA161" si="336">DU101*$FK101</f>
        <v>10120.43327142857</v>
      </c>
      <c r="DV159" s="213">
        <f t="shared" si="336"/>
        <v>365460.59035384614</v>
      </c>
      <c r="DW159" s="213">
        <f t="shared" si="336"/>
        <v>715031.78547362634</v>
      </c>
      <c r="DX159" s="213">
        <f t="shared" si="336"/>
        <v>1403815.2440142857</v>
      </c>
      <c r="DY159" s="213">
        <f t="shared" si="336"/>
        <v>1116177.1405417582</v>
      </c>
      <c r="DZ159" s="213">
        <f t="shared" si="336"/>
        <v>564503.2779758242</v>
      </c>
      <c r="EA159" s="213">
        <f t="shared" si="336"/>
        <v>15556.397429670329</v>
      </c>
      <c r="EB159" s="213"/>
      <c r="EC159" s="213"/>
      <c r="ED159" s="213"/>
      <c r="EE159" s="213"/>
      <c r="EF159" s="213"/>
      <c r="EG159" s="213"/>
      <c r="EH159" s="213"/>
      <c r="EI159" s="213"/>
      <c r="EJ159" s="213"/>
      <c r="EK159" s="213"/>
      <c r="EL159" s="210">
        <f t="shared" si="83"/>
        <v>4190664.8690604395</v>
      </c>
      <c r="EN159" s="210">
        <f t="shared" si="72"/>
        <v>670.49557912087914</v>
      </c>
      <c r="EO159" s="210">
        <f t="shared" ref="EO159:FD159" si="337">EO101*$FK101</f>
        <v>152.99899120879121</v>
      </c>
      <c r="EP159" s="210">
        <f t="shared" si="337"/>
        <v>220.49854615384615</v>
      </c>
      <c r="EQ159" s="210">
        <f t="shared" si="337"/>
        <v>0</v>
      </c>
      <c r="ER159" s="210">
        <f t="shared" si="337"/>
        <v>0</v>
      </c>
      <c r="ES159" s="210">
        <f t="shared" si="337"/>
        <v>359.99762637362636</v>
      </c>
      <c r="ET159" s="210">
        <f t="shared" si="337"/>
        <v>494.99673626373624</v>
      </c>
      <c r="EU159" s="210">
        <f t="shared" si="337"/>
        <v>0</v>
      </c>
      <c r="EV159" s="210">
        <f t="shared" si="337"/>
        <v>0</v>
      </c>
      <c r="EW159" s="210">
        <f t="shared" si="337"/>
        <v>0</v>
      </c>
      <c r="EX159" s="210">
        <f t="shared" si="337"/>
        <v>0</v>
      </c>
      <c r="EY159" s="210">
        <f t="shared" si="337"/>
        <v>0</v>
      </c>
      <c r="EZ159" s="210">
        <f t="shared" si="337"/>
        <v>0</v>
      </c>
      <c r="FA159" s="210">
        <f t="shared" si="337"/>
        <v>0</v>
      </c>
      <c r="FB159" s="210">
        <f t="shared" si="337"/>
        <v>0</v>
      </c>
      <c r="FC159" s="210">
        <f t="shared" si="337"/>
        <v>0</v>
      </c>
      <c r="FD159" s="210">
        <f t="shared" si="337"/>
        <v>0</v>
      </c>
      <c r="FE159" s="363">
        <f t="shared" si="74"/>
        <v>1898.987479120879</v>
      </c>
      <c r="FF159" s="363"/>
      <c r="FG159" s="213">
        <f t="shared" si="240"/>
        <v>100106.33995384615</v>
      </c>
      <c r="FH159" s="213">
        <f t="shared" si="240"/>
        <v>0</v>
      </c>
    </row>
    <row r="160" spans="1:164">
      <c r="A160" s="172"/>
      <c r="B160" s="172">
        <v>21</v>
      </c>
      <c r="C160" s="182">
        <v>6</v>
      </c>
      <c r="D160" s="182" t="s">
        <v>597</v>
      </c>
      <c r="E160" s="213">
        <f t="shared" si="313"/>
        <v>5151294.2170675453</v>
      </c>
      <c r="F160" s="213">
        <f t="shared" si="313"/>
        <v>4416075.3671169691</v>
      </c>
      <c r="G160" s="213">
        <f t="shared" si="313"/>
        <v>735218.84995057655</v>
      </c>
      <c r="H160" s="213">
        <f t="shared" si="313"/>
        <v>6660776.2398682041</v>
      </c>
      <c r="I160" s="213">
        <f t="shared" si="313"/>
        <v>6660776.2398682041</v>
      </c>
      <c r="K160" s="213">
        <f t="shared" ref="K160:AB160" si="338">K102*$FK102</f>
        <v>3294.542866556837</v>
      </c>
      <c r="L160" s="213">
        <f t="shared" si="338"/>
        <v>10040.375881383856</v>
      </c>
      <c r="M160" s="213">
        <f t="shared" si="338"/>
        <v>208528.03373970345</v>
      </c>
      <c r="N160" s="213">
        <f t="shared" si="338"/>
        <v>705941.30767710053</v>
      </c>
      <c r="O160" s="213">
        <f t="shared" si="338"/>
        <v>760879.80494233943</v>
      </c>
      <c r="P160" s="213">
        <f t="shared" si="338"/>
        <v>1081023.3030642504</v>
      </c>
      <c r="Q160" s="213">
        <f t="shared" si="338"/>
        <v>28419.707149917627</v>
      </c>
      <c r="R160" s="213">
        <f t="shared" si="338"/>
        <v>26855.084283360789</v>
      </c>
      <c r="S160" s="213">
        <f t="shared" si="338"/>
        <v>47377.578385502471</v>
      </c>
      <c r="T160" s="213">
        <f t="shared" si="338"/>
        <v>49235.746161449752</v>
      </c>
      <c r="U160" s="213">
        <f t="shared" si="338"/>
        <v>342928.8529818781</v>
      </c>
      <c r="V160" s="213">
        <f t="shared" si="338"/>
        <v>801933.3429983526</v>
      </c>
      <c r="W160" s="213">
        <f t="shared" si="338"/>
        <v>609000.23881383857</v>
      </c>
      <c r="X160" s="213">
        <f t="shared" si="338"/>
        <v>435218.80250411859</v>
      </c>
      <c r="Y160" s="213">
        <f t="shared" si="338"/>
        <v>311642.09555189457</v>
      </c>
      <c r="Z160" s="213">
        <f t="shared" si="338"/>
        <v>940919.73271828669</v>
      </c>
      <c r="AA160" s="213">
        <f t="shared" si="338"/>
        <v>297537.69014827017</v>
      </c>
      <c r="AB160" s="213">
        <f t="shared" si="338"/>
        <v>6660776.2398682041</v>
      </c>
      <c r="AC160" s="213"/>
      <c r="AD160" s="213">
        <f t="shared" ref="AD160:AQ160" si="339">AD102*$FK102</f>
        <v>45.599209225700164</v>
      </c>
      <c r="AE160" s="213">
        <f t="shared" si="339"/>
        <v>148.19742998352552</v>
      </c>
      <c r="AF160" s="213">
        <f t="shared" si="339"/>
        <v>0</v>
      </c>
      <c r="AG160" s="213">
        <f t="shared" si="339"/>
        <v>302.09476112026357</v>
      </c>
      <c r="AH160" s="213">
        <f t="shared" si="339"/>
        <v>404.69298187808897</v>
      </c>
      <c r="AI160" s="213">
        <f t="shared" si="339"/>
        <v>2795.8015156507413</v>
      </c>
      <c r="AJ160" s="213">
        <f t="shared" si="339"/>
        <v>10279.77172981878</v>
      </c>
      <c r="AK160" s="213">
        <f t="shared" si="339"/>
        <v>26855.084283360789</v>
      </c>
      <c r="AL160" s="213">
        <f t="shared" si="339"/>
        <v>47377.578385502471</v>
      </c>
      <c r="AM160" s="213">
        <f t="shared" si="339"/>
        <v>49235.746161449752</v>
      </c>
      <c r="AN160" s="213">
        <f t="shared" si="339"/>
        <v>342928.8529818781</v>
      </c>
      <c r="AO160" s="213">
        <f t="shared" si="339"/>
        <v>801933.3429983526</v>
      </c>
      <c r="AP160" s="213">
        <f t="shared" si="339"/>
        <v>609000.23881383857</v>
      </c>
      <c r="AQ160" s="213">
        <f t="shared" si="339"/>
        <v>435218.80250411859</v>
      </c>
      <c r="AR160" s="213">
        <f t="shared" si="233"/>
        <v>299227.71084019769</v>
      </c>
      <c r="AS160" s="213">
        <f t="shared" si="233"/>
        <v>940919.73271828669</v>
      </c>
      <c r="AT160" s="213">
        <f t="shared" si="233"/>
        <v>297537.69014827017</v>
      </c>
      <c r="AU160" s="213">
        <f t="shared" si="233"/>
        <v>3864210.9374629324</v>
      </c>
      <c r="AW160" s="213">
        <f t="shared" ref="AW160:BN160" si="340">AW102*$FK102</f>
        <v>0</v>
      </c>
      <c r="AX160" s="213">
        <f t="shared" si="340"/>
        <v>0</v>
      </c>
      <c r="AY160" s="213">
        <f t="shared" si="340"/>
        <v>0</v>
      </c>
      <c r="AZ160" s="213">
        <f t="shared" si="340"/>
        <v>0</v>
      </c>
      <c r="BA160" s="213">
        <f t="shared" si="340"/>
        <v>0</v>
      </c>
      <c r="BB160" s="213">
        <f t="shared" si="340"/>
        <v>0</v>
      </c>
      <c r="BC160" s="213">
        <f t="shared" si="340"/>
        <v>0</v>
      </c>
      <c r="BD160" s="213">
        <f t="shared" si="340"/>
        <v>0</v>
      </c>
      <c r="BE160" s="213">
        <f t="shared" si="340"/>
        <v>0</v>
      </c>
      <c r="BF160" s="213">
        <f t="shared" si="340"/>
        <v>0</v>
      </c>
      <c r="BG160" s="213">
        <f t="shared" si="340"/>
        <v>0</v>
      </c>
      <c r="BH160" s="213">
        <f t="shared" si="340"/>
        <v>0</v>
      </c>
      <c r="BI160" s="213">
        <f t="shared" si="340"/>
        <v>0</v>
      </c>
      <c r="BJ160" s="213">
        <f t="shared" si="340"/>
        <v>0</v>
      </c>
      <c r="BK160" s="213">
        <f t="shared" si="340"/>
        <v>0</v>
      </c>
      <c r="BL160" s="213">
        <f t="shared" si="340"/>
        <v>0</v>
      </c>
      <c r="BM160" s="213">
        <f t="shared" si="340"/>
        <v>0</v>
      </c>
      <c r="BN160" s="213">
        <f t="shared" si="340"/>
        <v>0</v>
      </c>
      <c r="BP160" s="213">
        <f t="shared" ref="BP160:CG160" si="341">BP102*$FK102</f>
        <v>0</v>
      </c>
      <c r="BQ160" s="213">
        <f t="shared" si="341"/>
        <v>37.049357495881381</v>
      </c>
      <c r="BR160" s="213">
        <f t="shared" si="341"/>
        <v>0</v>
      </c>
      <c r="BS160" s="213">
        <f t="shared" si="341"/>
        <v>0</v>
      </c>
      <c r="BT160" s="213">
        <f t="shared" si="341"/>
        <v>0</v>
      </c>
      <c r="BU160" s="213">
        <f t="shared" si="341"/>
        <v>0</v>
      </c>
      <c r="BV160" s="213">
        <f t="shared" si="341"/>
        <v>0</v>
      </c>
      <c r="BW160" s="213">
        <f t="shared" si="341"/>
        <v>0</v>
      </c>
      <c r="BX160" s="213">
        <f t="shared" si="341"/>
        <v>0</v>
      </c>
      <c r="BY160" s="213">
        <f t="shared" si="341"/>
        <v>0</v>
      </c>
      <c r="BZ160" s="213">
        <f t="shared" si="341"/>
        <v>0</v>
      </c>
      <c r="CA160" s="213">
        <f t="shared" si="341"/>
        <v>0</v>
      </c>
      <c r="CB160" s="213">
        <f t="shared" si="341"/>
        <v>0</v>
      </c>
      <c r="CC160" s="213">
        <f t="shared" si="341"/>
        <v>0</v>
      </c>
      <c r="CD160" s="213">
        <f t="shared" si="341"/>
        <v>12414.38471169687</v>
      </c>
      <c r="CE160" s="213">
        <f t="shared" si="341"/>
        <v>0</v>
      </c>
      <c r="CF160" s="213">
        <f t="shared" si="341"/>
        <v>0</v>
      </c>
      <c r="CG160" s="213">
        <f t="shared" si="341"/>
        <v>12451.434069192752</v>
      </c>
      <c r="CI160" s="213">
        <f t="shared" ref="CI160:CZ160" si="342">CI102*$FK102</f>
        <v>0</v>
      </c>
      <c r="CJ160" s="213">
        <f t="shared" si="342"/>
        <v>0</v>
      </c>
      <c r="CK160" s="213">
        <f t="shared" si="342"/>
        <v>0</v>
      </c>
      <c r="CL160" s="213">
        <f t="shared" si="342"/>
        <v>0</v>
      </c>
      <c r="CM160" s="213">
        <f t="shared" si="342"/>
        <v>0</v>
      </c>
      <c r="CN160" s="213">
        <f t="shared" si="342"/>
        <v>0</v>
      </c>
      <c r="CO160" s="213">
        <f t="shared" si="342"/>
        <v>0</v>
      </c>
      <c r="CP160" s="213">
        <f t="shared" si="342"/>
        <v>0</v>
      </c>
      <c r="CQ160" s="213">
        <f t="shared" si="342"/>
        <v>0</v>
      </c>
      <c r="CR160" s="213">
        <f t="shared" si="342"/>
        <v>0</v>
      </c>
      <c r="CS160" s="213">
        <f t="shared" si="342"/>
        <v>0</v>
      </c>
      <c r="CT160" s="213">
        <f t="shared" si="342"/>
        <v>0</v>
      </c>
      <c r="CU160" s="213">
        <f t="shared" si="342"/>
        <v>0</v>
      </c>
      <c r="CV160" s="213">
        <f t="shared" si="342"/>
        <v>0</v>
      </c>
      <c r="CW160" s="213">
        <f t="shared" si="342"/>
        <v>0</v>
      </c>
      <c r="CX160" s="213">
        <f t="shared" si="342"/>
        <v>0</v>
      </c>
      <c r="CY160" s="213">
        <f t="shared" si="342"/>
        <v>0</v>
      </c>
      <c r="CZ160" s="213">
        <f t="shared" si="342"/>
        <v>0</v>
      </c>
      <c r="DB160" s="213">
        <f t="shared" ref="DB160:DS160" si="343">DB102*$FK102</f>
        <v>3248.9436573311368</v>
      </c>
      <c r="DC160" s="213">
        <f t="shared" si="343"/>
        <v>9855.1290939044484</v>
      </c>
      <c r="DD160" s="213">
        <f t="shared" si="343"/>
        <v>208528.03373970345</v>
      </c>
      <c r="DE160" s="213">
        <f t="shared" si="343"/>
        <v>705639.21291598026</v>
      </c>
      <c r="DF160" s="213">
        <f t="shared" si="343"/>
        <v>760475.11196046125</v>
      </c>
      <c r="DG160" s="213">
        <f t="shared" si="343"/>
        <v>1078227.5015485997</v>
      </c>
      <c r="DH160" s="213">
        <f t="shared" si="343"/>
        <v>18139.935420098845</v>
      </c>
      <c r="DI160" s="213">
        <f t="shared" si="343"/>
        <v>0</v>
      </c>
      <c r="DJ160" s="213">
        <f t="shared" si="343"/>
        <v>0</v>
      </c>
      <c r="DK160" s="213">
        <f t="shared" si="343"/>
        <v>0</v>
      </c>
      <c r="DL160" s="213">
        <f t="shared" si="343"/>
        <v>0</v>
      </c>
      <c r="DM160" s="213">
        <f t="shared" si="343"/>
        <v>0</v>
      </c>
      <c r="DN160" s="213">
        <f t="shared" si="343"/>
        <v>0</v>
      </c>
      <c r="DO160" s="213">
        <f t="shared" si="343"/>
        <v>0</v>
      </c>
      <c r="DP160" s="213">
        <f t="shared" si="343"/>
        <v>0</v>
      </c>
      <c r="DQ160" s="213">
        <f t="shared" si="343"/>
        <v>0</v>
      </c>
      <c r="DR160" s="213">
        <f t="shared" si="343"/>
        <v>0</v>
      </c>
      <c r="DS160" s="213">
        <f t="shared" si="343"/>
        <v>2784113.8683360792</v>
      </c>
      <c r="DU160" s="213">
        <f t="shared" si="336"/>
        <v>3248.9436573311368</v>
      </c>
      <c r="DV160" s="213">
        <f t="shared" si="336"/>
        <v>9855.1290939044484</v>
      </c>
      <c r="DW160" s="213">
        <f t="shared" si="336"/>
        <v>208528.03373970345</v>
      </c>
      <c r="DX160" s="213">
        <f t="shared" si="336"/>
        <v>705639.21291598026</v>
      </c>
      <c r="DY160" s="213">
        <f t="shared" si="336"/>
        <v>760475.11196046125</v>
      </c>
      <c r="DZ160" s="213">
        <f t="shared" si="336"/>
        <v>1078227.5015485997</v>
      </c>
      <c r="EA160" s="213">
        <f t="shared" si="336"/>
        <v>18139.935420098845</v>
      </c>
      <c r="EB160" s="213"/>
      <c r="EC160" s="213"/>
      <c r="ED160" s="213"/>
      <c r="EE160" s="213"/>
      <c r="EF160" s="213"/>
      <c r="EG160" s="213"/>
      <c r="EH160" s="213"/>
      <c r="EI160" s="213"/>
      <c r="EJ160" s="213"/>
      <c r="EK160" s="213"/>
      <c r="EL160" s="210">
        <f t="shared" si="83"/>
        <v>2784113.8683360787</v>
      </c>
      <c r="EN160" s="210">
        <f t="shared" si="72"/>
        <v>0</v>
      </c>
      <c r="EO160" s="210">
        <f t="shared" ref="EO160:FD160" si="344">EO102*$FK102</f>
        <v>0</v>
      </c>
      <c r="EP160" s="210">
        <f t="shared" si="344"/>
        <v>0</v>
      </c>
      <c r="EQ160" s="210">
        <f t="shared" si="344"/>
        <v>0</v>
      </c>
      <c r="ER160" s="210">
        <f t="shared" si="344"/>
        <v>0</v>
      </c>
      <c r="ES160" s="210">
        <f t="shared" si="344"/>
        <v>0</v>
      </c>
      <c r="ET160" s="210">
        <f t="shared" si="344"/>
        <v>0</v>
      </c>
      <c r="EU160" s="210">
        <f t="shared" si="344"/>
        <v>0</v>
      </c>
      <c r="EV160" s="210">
        <f t="shared" si="344"/>
        <v>0</v>
      </c>
      <c r="EW160" s="210">
        <f t="shared" si="344"/>
        <v>0</v>
      </c>
      <c r="EX160" s="210">
        <f t="shared" si="344"/>
        <v>0</v>
      </c>
      <c r="EY160" s="210">
        <f t="shared" si="344"/>
        <v>0</v>
      </c>
      <c r="EZ160" s="210">
        <f t="shared" si="344"/>
        <v>0</v>
      </c>
      <c r="FA160" s="210">
        <f t="shared" si="344"/>
        <v>0</v>
      </c>
      <c r="FB160" s="210">
        <f t="shared" si="344"/>
        <v>0</v>
      </c>
      <c r="FC160" s="210">
        <f t="shared" si="344"/>
        <v>0</v>
      </c>
      <c r="FD160" s="210">
        <f t="shared" si="344"/>
        <v>0</v>
      </c>
      <c r="FE160" s="363">
        <f t="shared" si="74"/>
        <v>0</v>
      </c>
      <c r="FF160" s="363"/>
      <c r="FG160" s="213">
        <f t="shared" si="240"/>
        <v>1273460.515848435</v>
      </c>
      <c r="FH160" s="213">
        <f t="shared" si="240"/>
        <v>0</v>
      </c>
    </row>
    <row r="161" spans="1:164">
      <c r="A161" s="172"/>
      <c r="B161" s="172">
        <v>49</v>
      </c>
      <c r="C161" s="182">
        <v>6</v>
      </c>
      <c r="D161" s="182" t="s">
        <v>953</v>
      </c>
      <c r="E161" s="213">
        <f t="shared" si="313"/>
        <v>2503761.9182507396</v>
      </c>
      <c r="F161" s="213">
        <f t="shared" si="313"/>
        <v>2072299.9846153846</v>
      </c>
      <c r="G161" s="213">
        <f t="shared" si="313"/>
        <v>431461.93363535503</v>
      </c>
      <c r="H161" s="213">
        <f t="shared" si="313"/>
        <v>3228248.4960244084</v>
      </c>
      <c r="I161" s="213">
        <f t="shared" si="313"/>
        <v>3228876.7921042899</v>
      </c>
      <c r="K161" s="213">
        <f t="shared" ref="K161:AB161" si="345">K103*$FK103</f>
        <v>10260.809356508877</v>
      </c>
      <c r="L161" s="213">
        <f t="shared" si="345"/>
        <v>65385.630676775152</v>
      </c>
      <c r="M161" s="213">
        <f t="shared" si="345"/>
        <v>140928.034670858</v>
      </c>
      <c r="N161" s="213">
        <f t="shared" si="345"/>
        <v>186605.97564718936</v>
      </c>
      <c r="O161" s="213">
        <f t="shared" si="345"/>
        <v>167410.30645340236</v>
      </c>
      <c r="P161" s="213">
        <f t="shared" si="345"/>
        <v>161863.7576183432</v>
      </c>
      <c r="Q161" s="213">
        <f t="shared" si="345"/>
        <v>82206.830269970422</v>
      </c>
      <c r="R161" s="213">
        <f t="shared" si="345"/>
        <v>6566.5100036982249</v>
      </c>
      <c r="S161" s="213">
        <f t="shared" si="345"/>
        <v>9499.9183247041419</v>
      </c>
      <c r="T161" s="213">
        <f t="shared" si="345"/>
        <v>11870.308080621302</v>
      </c>
      <c r="U161" s="213">
        <f t="shared" si="345"/>
        <v>129380.03431952663</v>
      </c>
      <c r="V161" s="213">
        <f t="shared" si="345"/>
        <v>404553.31808431953</v>
      </c>
      <c r="W161" s="213">
        <f t="shared" si="345"/>
        <v>223300.09865014793</v>
      </c>
      <c r="X161" s="213">
        <f t="shared" si="345"/>
        <v>311371.7056397929</v>
      </c>
      <c r="Y161" s="213">
        <f t="shared" si="345"/>
        <v>135122.4156989645</v>
      </c>
      <c r="Z161" s="213">
        <f t="shared" si="345"/>
        <v>743635.32875369827</v>
      </c>
      <c r="AA161" s="213">
        <f t="shared" si="345"/>
        <v>438287.51377588761</v>
      </c>
      <c r="AB161" s="213">
        <f t="shared" si="345"/>
        <v>3228248.4960244084</v>
      </c>
      <c r="AC161" s="213"/>
      <c r="AD161" s="213">
        <f t="shared" ref="AD161:AQ161" si="346">AD103*$FK103</f>
        <v>22.439145710059172</v>
      </c>
      <c r="AE161" s="213">
        <f t="shared" si="346"/>
        <v>69.357359467455623</v>
      </c>
      <c r="AF161" s="213">
        <f t="shared" si="346"/>
        <v>44.878291420118344</v>
      </c>
      <c r="AG161" s="213">
        <f t="shared" si="346"/>
        <v>77.51704881656805</v>
      </c>
      <c r="AH161" s="213">
        <f t="shared" si="346"/>
        <v>377.38563239644969</v>
      </c>
      <c r="AI161" s="213">
        <f t="shared" si="346"/>
        <v>1395.3068786982249</v>
      </c>
      <c r="AJ161" s="213">
        <f t="shared" si="346"/>
        <v>1927.7266087278108</v>
      </c>
      <c r="AK161" s="213">
        <f t="shared" si="346"/>
        <v>4041.0861501479289</v>
      </c>
      <c r="AL161" s="213">
        <f t="shared" si="346"/>
        <v>5265.0395525147933</v>
      </c>
      <c r="AM161" s="213">
        <f t="shared" si="346"/>
        <v>8255.5656989644976</v>
      </c>
      <c r="AN161" s="213">
        <f t="shared" si="346"/>
        <v>104731.65271819527</v>
      </c>
      <c r="AO161" s="213">
        <f t="shared" si="346"/>
        <v>362390.16329511837</v>
      </c>
      <c r="AP161" s="213">
        <f t="shared" si="346"/>
        <v>212937.29317677516</v>
      </c>
      <c r="AQ161" s="213">
        <f t="shared" si="346"/>
        <v>283392.13086168643</v>
      </c>
      <c r="AR161" s="213">
        <f t="shared" si="233"/>
        <v>135122.4156989645</v>
      </c>
      <c r="AS161" s="213">
        <f t="shared" si="233"/>
        <v>697004.74404585804</v>
      </c>
      <c r="AT161" s="213">
        <f t="shared" si="233"/>
        <v>438287.51377588761</v>
      </c>
      <c r="AU161" s="213">
        <f t="shared" si="233"/>
        <v>2255342.215939349</v>
      </c>
      <c r="AW161" s="213">
        <f t="shared" ref="AW161:BN161" si="347">AW103*$FK103</f>
        <v>10.199611686390533</v>
      </c>
      <c r="AX161" s="213">
        <f t="shared" si="347"/>
        <v>0</v>
      </c>
      <c r="AY161" s="213">
        <f t="shared" si="347"/>
        <v>89.756582840236689</v>
      </c>
      <c r="AZ161" s="213">
        <f t="shared" si="347"/>
        <v>77.51704881656805</v>
      </c>
      <c r="BA161" s="213">
        <f t="shared" si="347"/>
        <v>0</v>
      </c>
      <c r="BB161" s="213">
        <f t="shared" si="347"/>
        <v>293.74881656804735</v>
      </c>
      <c r="BC161" s="213">
        <f t="shared" si="347"/>
        <v>767.01079881656801</v>
      </c>
      <c r="BD161" s="213">
        <f t="shared" si="347"/>
        <v>461.0224482248521</v>
      </c>
      <c r="BE161" s="213">
        <f t="shared" si="347"/>
        <v>0</v>
      </c>
      <c r="BF161" s="213">
        <f t="shared" si="347"/>
        <v>0</v>
      </c>
      <c r="BG161" s="213">
        <f t="shared" si="347"/>
        <v>0</v>
      </c>
      <c r="BH161" s="213">
        <f t="shared" si="347"/>
        <v>0</v>
      </c>
      <c r="BI161" s="213">
        <f t="shared" si="347"/>
        <v>0</v>
      </c>
      <c r="BJ161" s="213">
        <f t="shared" si="347"/>
        <v>0</v>
      </c>
      <c r="BK161" s="213">
        <f t="shared" si="347"/>
        <v>0</v>
      </c>
      <c r="BL161" s="213">
        <f t="shared" si="347"/>
        <v>0</v>
      </c>
      <c r="BM161" s="213">
        <f t="shared" si="347"/>
        <v>0</v>
      </c>
      <c r="BN161" s="213">
        <f t="shared" si="347"/>
        <v>1699.2553069526627</v>
      </c>
      <c r="BP161" s="213">
        <f t="shared" ref="BP161:CG161" si="348">BP103*$FK103</f>
        <v>10.199611686390533</v>
      </c>
      <c r="BQ161" s="213">
        <f t="shared" si="348"/>
        <v>185.63293269230769</v>
      </c>
      <c r="BR161" s="213">
        <f t="shared" si="348"/>
        <v>155.0340976331361</v>
      </c>
      <c r="BS161" s="213">
        <f t="shared" si="348"/>
        <v>210.11200073964497</v>
      </c>
      <c r="BT161" s="213">
        <f t="shared" si="348"/>
        <v>342.7069526627219</v>
      </c>
      <c r="BU161" s="213">
        <f t="shared" si="348"/>
        <v>104.03603920118343</v>
      </c>
      <c r="BV161" s="213">
        <f t="shared" si="348"/>
        <v>246.8306028106509</v>
      </c>
      <c r="BW161" s="213">
        <f t="shared" si="348"/>
        <v>414.10423446745563</v>
      </c>
      <c r="BX161" s="213">
        <f t="shared" si="348"/>
        <v>0</v>
      </c>
      <c r="BY161" s="213">
        <f t="shared" si="348"/>
        <v>0</v>
      </c>
      <c r="BZ161" s="213">
        <f t="shared" si="348"/>
        <v>5114.0852995562136</v>
      </c>
      <c r="CA161" s="213">
        <f t="shared" si="348"/>
        <v>27506.31279585799</v>
      </c>
      <c r="CB161" s="213">
        <f t="shared" si="348"/>
        <v>10362.805473372782</v>
      </c>
      <c r="CC161" s="213">
        <f t="shared" si="348"/>
        <v>12578.161131656805</v>
      </c>
      <c r="CD161" s="213">
        <f t="shared" si="348"/>
        <v>0</v>
      </c>
      <c r="CE161" s="213">
        <f t="shared" si="348"/>
        <v>46630.584707840237</v>
      </c>
      <c r="CF161" s="213">
        <f t="shared" si="348"/>
        <v>0</v>
      </c>
      <c r="CG161" s="213">
        <f t="shared" si="348"/>
        <v>103860.60588017752</v>
      </c>
      <c r="CI161" s="213">
        <f t="shared" ref="CI161:CZ161" si="349">CI103*$FK103</f>
        <v>53.037980769230771</v>
      </c>
      <c r="CJ161" s="213">
        <f t="shared" si="349"/>
        <v>214.1918454142012</v>
      </c>
      <c r="CK161" s="213">
        <f t="shared" si="349"/>
        <v>346.78679733727813</v>
      </c>
      <c r="CL161" s="213">
        <f t="shared" si="349"/>
        <v>361.06625369822484</v>
      </c>
      <c r="CM161" s="213">
        <f t="shared" si="349"/>
        <v>554.85887573964499</v>
      </c>
      <c r="CN161" s="213">
        <f t="shared" si="349"/>
        <v>1446.3049371301774</v>
      </c>
      <c r="CO161" s="213">
        <f t="shared" si="349"/>
        <v>1403.4665680473372</v>
      </c>
      <c r="CP161" s="213">
        <f t="shared" si="349"/>
        <v>1650.2971708579882</v>
      </c>
      <c r="CQ161" s="213">
        <f t="shared" si="349"/>
        <v>4234.8787721893495</v>
      </c>
      <c r="CR161" s="213">
        <f t="shared" si="349"/>
        <v>3614.7423816568048</v>
      </c>
      <c r="CS161" s="213">
        <f t="shared" si="349"/>
        <v>19534.29630177515</v>
      </c>
      <c r="CT161" s="213">
        <f t="shared" si="349"/>
        <v>14656.841993343196</v>
      </c>
      <c r="CU161" s="213">
        <f t="shared" si="349"/>
        <v>0</v>
      </c>
      <c r="CV161" s="213">
        <f t="shared" si="349"/>
        <v>15401.413646449704</v>
      </c>
      <c r="CW161" s="213">
        <f t="shared" si="349"/>
        <v>0</v>
      </c>
      <c r="CX161" s="213">
        <f t="shared" si="349"/>
        <v>0</v>
      </c>
      <c r="CY161" s="213">
        <f t="shared" si="349"/>
        <v>0</v>
      </c>
      <c r="CZ161" s="213">
        <f t="shared" si="349"/>
        <v>63472.183524408283</v>
      </c>
      <c r="DB161" s="213">
        <f t="shared" ref="DB161:DS161" si="350">DB103*$FK103</f>
        <v>10164.933006656805</v>
      </c>
      <c r="DC161" s="213">
        <f t="shared" si="350"/>
        <v>64916.448539201185</v>
      </c>
      <c r="DD161" s="213">
        <f t="shared" si="350"/>
        <v>140291.57890162722</v>
      </c>
      <c r="DE161" s="213">
        <f t="shared" si="350"/>
        <v>185879.76329511835</v>
      </c>
      <c r="DF161" s="213">
        <f t="shared" si="350"/>
        <v>166135.35499260356</v>
      </c>
      <c r="DG161" s="213">
        <f t="shared" si="350"/>
        <v>158624.36094674555</v>
      </c>
      <c r="DH161" s="213">
        <f t="shared" si="350"/>
        <v>77861.795691568055</v>
      </c>
      <c r="DI161" s="213">
        <f t="shared" si="350"/>
        <v>0</v>
      </c>
      <c r="DJ161" s="213">
        <f t="shared" si="350"/>
        <v>0</v>
      </c>
      <c r="DK161" s="213">
        <f t="shared" si="350"/>
        <v>0</v>
      </c>
      <c r="DL161" s="213">
        <f t="shared" si="350"/>
        <v>0</v>
      </c>
      <c r="DM161" s="213">
        <f t="shared" si="350"/>
        <v>0</v>
      </c>
      <c r="DN161" s="213">
        <f t="shared" si="350"/>
        <v>0</v>
      </c>
      <c r="DO161" s="213">
        <f t="shared" si="350"/>
        <v>0</v>
      </c>
      <c r="DP161" s="213">
        <f t="shared" si="350"/>
        <v>0</v>
      </c>
      <c r="DQ161" s="213">
        <f t="shared" si="350"/>
        <v>0</v>
      </c>
      <c r="DR161" s="213">
        <f t="shared" si="350"/>
        <v>0</v>
      </c>
      <c r="DS161" s="213">
        <f t="shared" si="350"/>
        <v>803874.23537352076</v>
      </c>
      <c r="DU161" s="213">
        <f t="shared" si="336"/>
        <v>10187.372152366865</v>
      </c>
      <c r="DV161" s="213">
        <f t="shared" si="336"/>
        <v>65042.923724112428</v>
      </c>
      <c r="DW161" s="213">
        <f t="shared" si="336"/>
        <v>140436.41338757396</v>
      </c>
      <c r="DX161" s="213">
        <f t="shared" si="336"/>
        <v>185947.08073224852</v>
      </c>
      <c r="DY161" s="213">
        <f t="shared" si="336"/>
        <v>166135.35499260356</v>
      </c>
      <c r="DZ161" s="213">
        <f t="shared" si="336"/>
        <v>158891.59077292899</v>
      </c>
      <c r="EA161" s="213">
        <f t="shared" si="336"/>
        <v>77861.795691568055</v>
      </c>
      <c r="EB161" s="213"/>
      <c r="EC161" s="213"/>
      <c r="ED161" s="213"/>
      <c r="EE161" s="213"/>
      <c r="EF161" s="213"/>
      <c r="EG161" s="213"/>
      <c r="EH161" s="213"/>
      <c r="EI161" s="213"/>
      <c r="EJ161" s="213"/>
      <c r="EK161" s="213"/>
      <c r="EL161" s="210">
        <f t="shared" si="83"/>
        <v>804502.53145340236</v>
      </c>
      <c r="EN161" s="210">
        <f t="shared" si="72"/>
        <v>22.439145710059172</v>
      </c>
      <c r="EO161" s="210">
        <f t="shared" ref="EO161:FD161" si="351">EO103*$FK103</f>
        <v>126.47518491124261</v>
      </c>
      <c r="EP161" s="210">
        <f t="shared" si="351"/>
        <v>144.83448594674556</v>
      </c>
      <c r="EQ161" s="210">
        <f t="shared" si="351"/>
        <v>67.317437130177524</v>
      </c>
      <c r="ER161" s="210">
        <f t="shared" si="351"/>
        <v>0</v>
      </c>
      <c r="ES161" s="210">
        <f t="shared" si="351"/>
        <v>267.22982618343195</v>
      </c>
      <c r="ET161" s="210">
        <f t="shared" si="351"/>
        <v>0</v>
      </c>
      <c r="EU161" s="210">
        <f t="shared" si="351"/>
        <v>0</v>
      </c>
      <c r="EV161" s="210">
        <f t="shared" si="351"/>
        <v>0</v>
      </c>
      <c r="EW161" s="210">
        <f t="shared" si="351"/>
        <v>0</v>
      </c>
      <c r="EX161" s="210">
        <f t="shared" si="351"/>
        <v>0</v>
      </c>
      <c r="EY161" s="210">
        <f t="shared" si="351"/>
        <v>0</v>
      </c>
      <c r="EZ161" s="210">
        <f t="shared" si="351"/>
        <v>0</v>
      </c>
      <c r="FA161" s="210">
        <f t="shared" si="351"/>
        <v>0</v>
      </c>
      <c r="FB161" s="210">
        <f t="shared" si="351"/>
        <v>0</v>
      </c>
      <c r="FC161" s="210">
        <f t="shared" si="351"/>
        <v>0</v>
      </c>
      <c r="FD161" s="210">
        <f t="shared" si="351"/>
        <v>0</v>
      </c>
      <c r="FE161" s="363">
        <f t="shared" si="74"/>
        <v>628.29607988165685</v>
      </c>
      <c r="FF161" s="363"/>
      <c r="FG161" s="213">
        <f t="shared" si="240"/>
        <v>3975.8086353550298</v>
      </c>
      <c r="FH161" s="213">
        <f t="shared" si="240"/>
        <v>64351.390051775146</v>
      </c>
    </row>
    <row r="162" spans="1:164">
      <c r="A162" s="172"/>
      <c r="B162" s="172">
        <v>4</v>
      </c>
      <c r="C162" s="182">
        <v>7</v>
      </c>
      <c r="D162" s="182" t="s">
        <v>954</v>
      </c>
      <c r="E162" s="213">
        <f t="shared" si="313"/>
        <v>6034257.7034197524</v>
      </c>
      <c r="F162" s="213">
        <f t="shared" si="313"/>
        <v>4343637.2079594946</v>
      </c>
      <c r="G162" s="213">
        <f t="shared" si="313"/>
        <v>1690620.4954602574</v>
      </c>
      <c r="H162" s="213">
        <f t="shared" si="313"/>
        <v>6009309.5650680168</v>
      </c>
      <c r="I162" s="213">
        <f t="shared" si="313"/>
        <v>6062635.2207893617</v>
      </c>
      <c r="K162" s="213">
        <f t="shared" ref="K162:AB162" si="352">K104*$FK104</f>
        <v>52224.769616299644</v>
      </c>
      <c r="L162" s="213">
        <f t="shared" si="352"/>
        <v>137721.64374550112</v>
      </c>
      <c r="M162" s="213">
        <f t="shared" si="352"/>
        <v>131856.85122186301</v>
      </c>
      <c r="N162" s="213">
        <f t="shared" si="352"/>
        <v>134371.46516683951</v>
      </c>
      <c r="O162" s="213">
        <f t="shared" si="352"/>
        <v>105182.14329530898</v>
      </c>
      <c r="P162" s="213">
        <f t="shared" si="352"/>
        <v>369113.64694686758</v>
      </c>
      <c r="Q162" s="213">
        <f t="shared" si="352"/>
        <v>464859.05791008356</v>
      </c>
      <c r="R162" s="213">
        <f t="shared" si="352"/>
        <v>352414.23433904717</v>
      </c>
      <c r="S162" s="213">
        <f t="shared" si="352"/>
        <v>277807.42060147627</v>
      </c>
      <c r="T162" s="213">
        <f t="shared" si="352"/>
        <v>222521.55400963826</v>
      </c>
      <c r="U162" s="213">
        <f t="shared" si="352"/>
        <v>801314.40374794125</v>
      </c>
      <c r="V162" s="213">
        <f t="shared" si="352"/>
        <v>813083.58901482343</v>
      </c>
      <c r="W162" s="213">
        <f t="shared" si="352"/>
        <v>464110.61375953152</v>
      </c>
      <c r="X162" s="213">
        <f t="shared" si="352"/>
        <v>321189.46117977187</v>
      </c>
      <c r="Y162" s="213">
        <f t="shared" si="352"/>
        <v>140533.25933752212</v>
      </c>
      <c r="Z162" s="213">
        <f t="shared" si="352"/>
        <v>575284.27028121764</v>
      </c>
      <c r="AA162" s="213">
        <f t="shared" si="352"/>
        <v>645721.18089428416</v>
      </c>
      <c r="AB162" s="213">
        <f t="shared" si="352"/>
        <v>6009309.5650680168</v>
      </c>
      <c r="AC162" s="213"/>
      <c r="AD162" s="213">
        <f t="shared" ref="AD162:AQ162" si="353">AD104*$FK104</f>
        <v>11967.186364911853</v>
      </c>
      <c r="AE162" s="213">
        <f t="shared" si="353"/>
        <v>40752.585996461909</v>
      </c>
      <c r="AF162" s="213">
        <f t="shared" si="353"/>
        <v>47710.344581223697</v>
      </c>
      <c r="AG162" s="213">
        <f t="shared" si="353"/>
        <v>52204.96950649668</v>
      </c>
      <c r="AH162" s="213">
        <f t="shared" si="353"/>
        <v>44954.169296651009</v>
      </c>
      <c r="AI162" s="213">
        <f t="shared" si="353"/>
        <v>191502.70199231379</v>
      </c>
      <c r="AJ162" s="213">
        <f t="shared" si="353"/>
        <v>319926.21417434269</v>
      </c>
      <c r="AK162" s="213">
        <f t="shared" si="353"/>
        <v>296863.04627584945</v>
      </c>
      <c r="AL162" s="213">
        <f t="shared" si="353"/>
        <v>252277.15902153359</v>
      </c>
      <c r="AM162" s="213">
        <f t="shared" si="353"/>
        <v>203410.48802781675</v>
      </c>
      <c r="AN162" s="213">
        <f t="shared" si="353"/>
        <v>752146.77108521934</v>
      </c>
      <c r="AO162" s="213">
        <f t="shared" si="353"/>
        <v>783244.82354175567</v>
      </c>
      <c r="AP162" s="213">
        <f t="shared" si="353"/>
        <v>438497.1917184164</v>
      </c>
      <c r="AQ162" s="213">
        <f t="shared" si="353"/>
        <v>290721.05221496982</v>
      </c>
      <c r="AR162" s="213">
        <f t="shared" si="233"/>
        <v>140533.25933752212</v>
      </c>
      <c r="AS162" s="213">
        <f t="shared" si="233"/>
        <v>554648.59584456787</v>
      </c>
      <c r="AT162" s="213">
        <f t="shared" si="233"/>
        <v>507064.9719660831</v>
      </c>
      <c r="AU162" s="213">
        <f t="shared" si="233"/>
        <v>4928425.5309461355</v>
      </c>
      <c r="AW162" s="213">
        <f t="shared" ref="AW162:BN162" si="354">AW104*$FK104</f>
        <v>348.48193253217835</v>
      </c>
      <c r="AX162" s="213">
        <f t="shared" si="354"/>
        <v>1366.207576404563</v>
      </c>
      <c r="AY162" s="213">
        <f t="shared" si="354"/>
        <v>1873.0903873604589</v>
      </c>
      <c r="AZ162" s="213">
        <f t="shared" si="354"/>
        <v>2867.0558994692856</v>
      </c>
      <c r="BA162" s="213">
        <f t="shared" si="354"/>
        <v>1659.2492014884401</v>
      </c>
      <c r="BB162" s="213">
        <f t="shared" si="354"/>
        <v>5615.3111401207834</v>
      </c>
      <c r="BC162" s="213">
        <f t="shared" si="354"/>
        <v>3817.4611700115902</v>
      </c>
      <c r="BD162" s="213">
        <f t="shared" si="354"/>
        <v>1188.0065881778808</v>
      </c>
      <c r="BE162" s="213">
        <f t="shared" si="354"/>
        <v>1580.0487622765816</v>
      </c>
      <c r="BF162" s="213">
        <f t="shared" si="354"/>
        <v>0</v>
      </c>
      <c r="BG162" s="213">
        <f t="shared" si="354"/>
        <v>0</v>
      </c>
      <c r="BH162" s="213">
        <f t="shared" si="354"/>
        <v>0</v>
      </c>
      <c r="BI162" s="213">
        <f t="shared" si="354"/>
        <v>0</v>
      </c>
      <c r="BJ162" s="213">
        <f t="shared" si="354"/>
        <v>0</v>
      </c>
      <c r="BK162" s="213">
        <f t="shared" si="354"/>
        <v>0</v>
      </c>
      <c r="BL162" s="213">
        <f t="shared" si="354"/>
        <v>0</v>
      </c>
      <c r="BM162" s="213">
        <f t="shared" si="354"/>
        <v>0</v>
      </c>
      <c r="BN162" s="213">
        <f t="shared" si="354"/>
        <v>20314.912657841764</v>
      </c>
      <c r="BP162" s="213">
        <f t="shared" ref="BP162:CG162" si="355">BP104*$FK104</f>
        <v>15.840087842371744</v>
      </c>
      <c r="BQ162" s="213">
        <f t="shared" si="355"/>
        <v>138.60076862075277</v>
      </c>
      <c r="BR162" s="213">
        <f t="shared" si="355"/>
        <v>198.00109802964681</v>
      </c>
      <c r="BS162" s="213">
        <f t="shared" si="355"/>
        <v>0</v>
      </c>
      <c r="BT162" s="213">
        <f t="shared" si="355"/>
        <v>0</v>
      </c>
      <c r="BU162" s="213">
        <f t="shared" si="355"/>
        <v>1033.5657317147563</v>
      </c>
      <c r="BV162" s="213">
        <f t="shared" si="355"/>
        <v>3274.9381614103581</v>
      </c>
      <c r="BW162" s="213">
        <f t="shared" si="355"/>
        <v>2914.5761629964009</v>
      </c>
      <c r="BX162" s="213">
        <f t="shared" si="355"/>
        <v>1453.3280595376075</v>
      </c>
      <c r="BY162" s="213">
        <f t="shared" si="355"/>
        <v>0</v>
      </c>
      <c r="BZ162" s="213">
        <f t="shared" si="355"/>
        <v>0</v>
      </c>
      <c r="CA162" s="213">
        <f t="shared" si="355"/>
        <v>4395.6243762581589</v>
      </c>
      <c r="CB162" s="213">
        <f t="shared" si="355"/>
        <v>8997.1698944671516</v>
      </c>
      <c r="CC162" s="213">
        <f t="shared" si="355"/>
        <v>30468.408964802049</v>
      </c>
      <c r="CD162" s="213">
        <f t="shared" si="355"/>
        <v>0</v>
      </c>
      <c r="CE162" s="213">
        <f t="shared" si="355"/>
        <v>20635.674436649791</v>
      </c>
      <c r="CF162" s="213">
        <f t="shared" si="355"/>
        <v>138656.20892820106</v>
      </c>
      <c r="CG162" s="213">
        <f t="shared" si="355"/>
        <v>212181.93667053012</v>
      </c>
      <c r="CI162" s="213">
        <f t="shared" ref="CI162:CZ162" si="356">CI104*$FK104</f>
        <v>7432.9612200329411</v>
      </c>
      <c r="CJ162" s="213">
        <f t="shared" si="356"/>
        <v>20077.311340206186</v>
      </c>
      <c r="CK162" s="213">
        <f t="shared" si="356"/>
        <v>18105.220403830903</v>
      </c>
      <c r="CL162" s="213">
        <f t="shared" si="356"/>
        <v>19910.990417861281</v>
      </c>
      <c r="CM162" s="213">
        <f t="shared" si="356"/>
        <v>11626.62447630086</v>
      </c>
      <c r="CN162" s="213">
        <f t="shared" si="356"/>
        <v>31406.934169462576</v>
      </c>
      <c r="CO162" s="213">
        <f t="shared" si="356"/>
        <v>23732.411609833467</v>
      </c>
      <c r="CP162" s="213">
        <f t="shared" si="356"/>
        <v>11939.466211187702</v>
      </c>
      <c r="CQ162" s="213">
        <f t="shared" si="356"/>
        <v>8086.3648435307759</v>
      </c>
      <c r="CR162" s="213">
        <f t="shared" si="356"/>
        <v>6676.5970255596903</v>
      </c>
      <c r="CS162" s="213">
        <f t="shared" si="356"/>
        <v>12438.428978222411</v>
      </c>
      <c r="CT162" s="213">
        <f t="shared" si="356"/>
        <v>0</v>
      </c>
      <c r="CU162" s="213">
        <f t="shared" si="356"/>
        <v>0</v>
      </c>
      <c r="CV162" s="213">
        <f t="shared" si="356"/>
        <v>0</v>
      </c>
      <c r="CW162" s="213">
        <f t="shared" si="356"/>
        <v>0</v>
      </c>
      <c r="CX162" s="213">
        <f t="shared" si="356"/>
        <v>0</v>
      </c>
      <c r="CY162" s="213">
        <f t="shared" si="356"/>
        <v>0</v>
      </c>
      <c r="CZ162" s="213">
        <f t="shared" si="356"/>
        <v>171433.31069602878</v>
      </c>
      <c r="DB162" s="213">
        <f t="shared" ref="DB162:DS162" si="357">DB104*$FK104</f>
        <v>32460.300010980296</v>
      </c>
      <c r="DC162" s="213">
        <f t="shared" si="357"/>
        <v>75386.938063807727</v>
      </c>
      <c r="DD162" s="213">
        <f t="shared" si="357"/>
        <v>63970.19475141829</v>
      </c>
      <c r="DE162" s="213">
        <f t="shared" si="357"/>
        <v>59388.44934301226</v>
      </c>
      <c r="DF162" s="213">
        <f t="shared" si="357"/>
        <v>46942.100320868667</v>
      </c>
      <c r="DG162" s="213">
        <f t="shared" si="357"/>
        <v>139555.13391325567</v>
      </c>
      <c r="DH162" s="213">
        <f t="shared" si="357"/>
        <v>114108.03279448545</v>
      </c>
      <c r="DI162" s="213">
        <f t="shared" si="357"/>
        <v>39509.139100835724</v>
      </c>
      <c r="DJ162" s="213">
        <f t="shared" si="357"/>
        <v>14410.519914597695</v>
      </c>
      <c r="DK162" s="213">
        <f t="shared" si="357"/>
        <v>12434.468956261819</v>
      </c>
      <c r="DL162" s="213">
        <f t="shared" si="357"/>
        <v>36729.20368449948</v>
      </c>
      <c r="DM162" s="213">
        <f t="shared" si="357"/>
        <v>25443.141096809613</v>
      </c>
      <c r="DN162" s="213">
        <f t="shared" si="357"/>
        <v>16616.252146647959</v>
      </c>
      <c r="DO162" s="213">
        <f t="shared" si="357"/>
        <v>0</v>
      </c>
      <c r="DP162" s="213">
        <f t="shared" si="357"/>
        <v>0</v>
      </c>
      <c r="DQ162" s="213">
        <f t="shared" si="357"/>
        <v>0</v>
      </c>
      <c r="DR162" s="213">
        <f t="shared" si="357"/>
        <v>0</v>
      </c>
      <c r="DS162" s="213">
        <f t="shared" si="357"/>
        <v>676953.87409748067</v>
      </c>
      <c r="DU162" s="213">
        <f t="shared" ref="DU162:EG162" si="358">DU104*$FK104</f>
        <v>32646.421043128164</v>
      </c>
      <c r="DV162" s="213">
        <f t="shared" si="358"/>
        <v>75790.860303788199</v>
      </c>
      <c r="DW162" s="213">
        <f t="shared" si="358"/>
        <v>64675.078660403829</v>
      </c>
      <c r="DX162" s="213">
        <f t="shared" si="358"/>
        <v>60964.538083328254</v>
      </c>
      <c r="DY162" s="213">
        <f t="shared" si="358"/>
        <v>47967.746008662238</v>
      </c>
      <c r="DZ162" s="213">
        <f t="shared" si="358"/>
        <v>146497.05241017506</v>
      </c>
      <c r="EA162" s="213">
        <f t="shared" si="358"/>
        <v>132470.65462575489</v>
      </c>
      <c r="EB162" s="213">
        <f t="shared" si="358"/>
        <v>49860.636505825656</v>
      </c>
      <c r="EC162" s="213">
        <f t="shared" si="358"/>
        <v>18818.024356737631</v>
      </c>
      <c r="ED162" s="213">
        <f t="shared" si="358"/>
        <v>17392.416450924175</v>
      </c>
      <c r="EE162" s="213">
        <f t="shared" si="358"/>
        <v>41136.708126639423</v>
      </c>
      <c r="EF162" s="213">
        <f t="shared" si="358"/>
        <v>25443.141096809613</v>
      </c>
      <c r="EG162" s="213">
        <f t="shared" si="358"/>
        <v>16616.252146647959</v>
      </c>
      <c r="EH162" s="213"/>
      <c r="EI162" s="213"/>
      <c r="EJ162" s="213"/>
      <c r="EK162" s="213"/>
      <c r="EL162" s="210">
        <f t="shared" si="83"/>
        <v>730279.52981882519</v>
      </c>
      <c r="EN162" s="210">
        <f t="shared" si="72"/>
        <v>186.12103214786799</v>
      </c>
      <c r="EO162" s="210">
        <f t="shared" ref="EO162:FD162" si="359">EO104*$FK104</f>
        <v>403.9222399804795</v>
      </c>
      <c r="EP162" s="210">
        <f t="shared" si="359"/>
        <v>704.88390898554258</v>
      </c>
      <c r="EQ162" s="210">
        <f t="shared" si="359"/>
        <v>1576.0887403159886</v>
      </c>
      <c r="ER162" s="210">
        <f t="shared" si="359"/>
        <v>1025.6456877935705</v>
      </c>
      <c r="ES162" s="210">
        <f t="shared" si="359"/>
        <v>6941.9184969194166</v>
      </c>
      <c r="ET162" s="210">
        <f t="shared" si="359"/>
        <v>18362.621831269444</v>
      </c>
      <c r="EU162" s="210">
        <f t="shared" si="359"/>
        <v>10351.497404989936</v>
      </c>
      <c r="EV162" s="210">
        <f t="shared" si="359"/>
        <v>4407.504442139938</v>
      </c>
      <c r="EW162" s="210">
        <f t="shared" si="359"/>
        <v>4957.9474946623559</v>
      </c>
      <c r="EX162" s="210">
        <f t="shared" si="359"/>
        <v>4407.504442139938</v>
      </c>
      <c r="EY162" s="210">
        <f t="shared" si="359"/>
        <v>0</v>
      </c>
      <c r="EZ162" s="210">
        <f t="shared" si="359"/>
        <v>0</v>
      </c>
      <c r="FA162" s="210">
        <f t="shared" si="359"/>
        <v>0</v>
      </c>
      <c r="FB162" s="210">
        <f t="shared" si="359"/>
        <v>0</v>
      </c>
      <c r="FC162" s="210">
        <f t="shared" si="359"/>
        <v>0</v>
      </c>
      <c r="FD162" s="210">
        <f t="shared" si="359"/>
        <v>0</v>
      </c>
      <c r="FE162" s="363">
        <f t="shared" si="74"/>
        <v>53325.655721344476</v>
      </c>
      <c r="FF162" s="363"/>
      <c r="FG162" s="213">
        <f t="shared" si="240"/>
        <v>5848.9524357957662</v>
      </c>
      <c r="FH162" s="213">
        <f t="shared" si="240"/>
        <v>1306.8072469956689</v>
      </c>
    </row>
    <row r="163" spans="1:164">
      <c r="A163" s="172"/>
      <c r="B163" s="172">
        <v>5</v>
      </c>
      <c r="C163" s="182">
        <v>7</v>
      </c>
      <c r="D163" s="182" t="s">
        <v>955</v>
      </c>
      <c r="E163" s="213">
        <f t="shared" si="313"/>
        <v>7172122.8602958703</v>
      </c>
      <c r="F163" s="213">
        <f t="shared" si="313"/>
        <v>4369701.5940175569</v>
      </c>
      <c r="G163" s="213">
        <f t="shared" si="313"/>
        <v>2802421.2662783135</v>
      </c>
      <c r="H163" s="213">
        <f t="shared" si="313"/>
        <v>6318359.7515010294</v>
      </c>
      <c r="I163" s="213">
        <f t="shared" si="313"/>
        <v>6926827.7958057867</v>
      </c>
      <c r="K163" s="213">
        <f t="shared" ref="K163:AB163" si="360">K105*$FK105</f>
        <v>47602.087292727861</v>
      </c>
      <c r="L163" s="213">
        <f t="shared" si="360"/>
        <v>94444.799154654815</v>
      </c>
      <c r="M163" s="213">
        <f t="shared" si="360"/>
        <v>85920.305933672906</v>
      </c>
      <c r="N163" s="213">
        <f t="shared" si="360"/>
        <v>85933.746206784432</v>
      </c>
      <c r="O163" s="213">
        <f t="shared" si="360"/>
        <v>74862.321231169393</v>
      </c>
      <c r="P163" s="213">
        <f t="shared" si="360"/>
        <v>259155.34613633898</v>
      </c>
      <c r="Q163" s="213">
        <f t="shared" si="360"/>
        <v>356795.57022325782</v>
      </c>
      <c r="R163" s="213">
        <f t="shared" si="360"/>
        <v>220857.28790506121</v>
      </c>
      <c r="S163" s="213">
        <f t="shared" si="360"/>
        <v>178711.9514956107</v>
      </c>
      <c r="T163" s="213">
        <f t="shared" si="360"/>
        <v>195018.36284816297</v>
      </c>
      <c r="U163" s="213">
        <f t="shared" si="360"/>
        <v>747679.03312560951</v>
      </c>
      <c r="V163" s="213">
        <f t="shared" si="360"/>
        <v>801900.45492576133</v>
      </c>
      <c r="W163" s="213">
        <f t="shared" si="360"/>
        <v>595521.70123008557</v>
      </c>
      <c r="X163" s="213">
        <f t="shared" si="360"/>
        <v>413799.12855749426</v>
      </c>
      <c r="Y163" s="213">
        <f t="shared" si="360"/>
        <v>409891.36915031966</v>
      </c>
      <c r="Z163" s="213">
        <f t="shared" si="360"/>
        <v>469042.01111412153</v>
      </c>
      <c r="AA163" s="213">
        <f t="shared" si="360"/>
        <v>1281224.274970196</v>
      </c>
      <c r="AB163" s="213">
        <f t="shared" si="360"/>
        <v>6318359.7515010294</v>
      </c>
      <c r="AC163" s="213"/>
      <c r="AD163" s="213">
        <f t="shared" ref="AD163:AQ163" si="361">AD105*$FK105</f>
        <v>3746.4761298363496</v>
      </c>
      <c r="AE163" s="213">
        <f t="shared" si="361"/>
        <v>10214.607564755608</v>
      </c>
      <c r="AF163" s="213">
        <f t="shared" si="361"/>
        <v>11377.191188902134</v>
      </c>
      <c r="AG163" s="213">
        <f t="shared" si="361"/>
        <v>13399.952292185975</v>
      </c>
      <c r="AH163" s="213">
        <f t="shared" si="361"/>
        <v>10779.099035439471</v>
      </c>
      <c r="AI163" s="213">
        <f t="shared" si="361"/>
        <v>68172.425289910039</v>
      </c>
      <c r="AJ163" s="213">
        <f t="shared" si="361"/>
        <v>144603.89840684945</v>
      </c>
      <c r="AK163" s="213">
        <f t="shared" si="361"/>
        <v>136882.46150428089</v>
      </c>
      <c r="AL163" s="213">
        <f t="shared" si="361"/>
        <v>115666.99039774573</v>
      </c>
      <c r="AM163" s="213">
        <f t="shared" si="361"/>
        <v>141307.67142624903</v>
      </c>
      <c r="AN163" s="213">
        <f t="shared" si="361"/>
        <v>569034.28299555648</v>
      </c>
      <c r="AO163" s="213">
        <f t="shared" si="361"/>
        <v>708769.44246775762</v>
      </c>
      <c r="AP163" s="213">
        <f t="shared" si="361"/>
        <v>480842.57090603659</v>
      </c>
      <c r="AQ163" s="213">
        <f t="shared" si="361"/>
        <v>351305.21865720168</v>
      </c>
      <c r="AR163" s="213">
        <f t="shared" si="233"/>
        <v>335042.48819226184</v>
      </c>
      <c r="AS163" s="213">
        <f t="shared" si="233"/>
        <v>395883.2444998374</v>
      </c>
      <c r="AT163" s="213">
        <f t="shared" si="233"/>
        <v>853306.13950904948</v>
      </c>
      <c r="AU163" s="213">
        <f t="shared" si="233"/>
        <v>4350334.1604638556</v>
      </c>
      <c r="AW163" s="213">
        <f t="shared" ref="AW163:BN163" si="362">AW105*$FK105</f>
        <v>33.600682778801342</v>
      </c>
      <c r="AX163" s="213">
        <f t="shared" si="362"/>
        <v>36.960751056681474</v>
      </c>
      <c r="AY163" s="213">
        <f t="shared" si="362"/>
        <v>0</v>
      </c>
      <c r="AZ163" s="213">
        <f t="shared" si="362"/>
        <v>134.40273111520537</v>
      </c>
      <c r="BA163" s="213">
        <f t="shared" si="362"/>
        <v>618.25256312994463</v>
      </c>
      <c r="BB163" s="213">
        <f t="shared" si="362"/>
        <v>0</v>
      </c>
      <c r="BC163" s="213">
        <f t="shared" si="362"/>
        <v>1404.5085401538961</v>
      </c>
      <c r="BD163" s="213">
        <f t="shared" si="362"/>
        <v>1599.3925002709439</v>
      </c>
      <c r="BE163" s="213">
        <f t="shared" si="362"/>
        <v>0</v>
      </c>
      <c r="BF163" s="213">
        <f t="shared" si="362"/>
        <v>0</v>
      </c>
      <c r="BG163" s="213">
        <f t="shared" si="362"/>
        <v>0</v>
      </c>
      <c r="BH163" s="213">
        <f t="shared" si="362"/>
        <v>0</v>
      </c>
      <c r="BI163" s="213">
        <f t="shared" si="362"/>
        <v>0</v>
      </c>
      <c r="BJ163" s="213">
        <f t="shared" si="362"/>
        <v>0</v>
      </c>
      <c r="BK163" s="213">
        <f t="shared" si="362"/>
        <v>0</v>
      </c>
      <c r="BL163" s="213">
        <f t="shared" si="362"/>
        <v>0</v>
      </c>
      <c r="BM163" s="213">
        <f t="shared" si="362"/>
        <v>0</v>
      </c>
      <c r="BN163" s="213">
        <f t="shared" si="362"/>
        <v>3827.1177685054727</v>
      </c>
      <c r="BP163" s="213">
        <f t="shared" ref="BP163:CG163" si="363">BP105*$FK105</f>
        <v>540.97099273870163</v>
      </c>
      <c r="BQ163" s="213">
        <f t="shared" si="363"/>
        <v>1081.9419854774033</v>
      </c>
      <c r="BR163" s="213">
        <f t="shared" si="363"/>
        <v>860.17747913731432</v>
      </c>
      <c r="BS163" s="213">
        <f t="shared" si="363"/>
        <v>1525.4709981575809</v>
      </c>
      <c r="BT163" s="213">
        <f t="shared" si="363"/>
        <v>2180.6843123442072</v>
      </c>
      <c r="BU163" s="213">
        <f t="shared" si="363"/>
        <v>8504.3328113146199</v>
      </c>
      <c r="BV163" s="213">
        <f t="shared" si="363"/>
        <v>16212.329440771648</v>
      </c>
      <c r="BW163" s="213">
        <f t="shared" si="363"/>
        <v>8588.3345182616231</v>
      </c>
      <c r="BX163" s="213">
        <f t="shared" si="363"/>
        <v>8403.5307629782146</v>
      </c>
      <c r="BY163" s="213">
        <f t="shared" si="363"/>
        <v>11629.196309743144</v>
      </c>
      <c r="BZ163" s="213">
        <f t="shared" si="363"/>
        <v>67819.61812073263</v>
      </c>
      <c r="CA163" s="213">
        <f t="shared" si="363"/>
        <v>59479.928655034135</v>
      </c>
      <c r="CB163" s="213">
        <f t="shared" si="363"/>
        <v>85050.048249701955</v>
      </c>
      <c r="CC163" s="213">
        <f t="shared" si="363"/>
        <v>62493.909900292616</v>
      </c>
      <c r="CD163" s="213">
        <f t="shared" si="363"/>
        <v>58545.829673783453</v>
      </c>
      <c r="CE163" s="213">
        <f t="shared" si="363"/>
        <v>73158.766614284163</v>
      </c>
      <c r="CF163" s="213">
        <f t="shared" si="363"/>
        <v>427918.13546114659</v>
      </c>
      <c r="CG163" s="213">
        <f t="shared" si="363"/>
        <v>893993.20628589997</v>
      </c>
      <c r="CI163" s="213">
        <f t="shared" ref="CI163:CZ163" si="364">CI105*$FK105</f>
        <v>15741.919881868429</v>
      </c>
      <c r="CJ163" s="213">
        <f t="shared" si="364"/>
        <v>24743.542798309307</v>
      </c>
      <c r="CK163" s="213">
        <f t="shared" si="364"/>
        <v>26386.616186192692</v>
      </c>
      <c r="CL163" s="213">
        <f t="shared" si="364"/>
        <v>29662.682757125822</v>
      </c>
      <c r="CM163" s="213">
        <f t="shared" si="364"/>
        <v>27710.483087677465</v>
      </c>
      <c r="CN163" s="213">
        <f t="shared" si="364"/>
        <v>81982.305911997391</v>
      </c>
      <c r="CO163" s="213">
        <f t="shared" si="364"/>
        <v>84068.908312560961</v>
      </c>
      <c r="CP163" s="213">
        <f t="shared" si="364"/>
        <v>37894.850037932149</v>
      </c>
      <c r="CQ163" s="213">
        <f t="shared" si="364"/>
        <v>24017.768050287199</v>
      </c>
      <c r="CR163" s="213">
        <f t="shared" si="364"/>
        <v>24562.099111303782</v>
      </c>
      <c r="CS163" s="213">
        <f t="shared" si="364"/>
        <v>47729.769887287308</v>
      </c>
      <c r="CT163" s="213">
        <f t="shared" si="364"/>
        <v>14545.735574943101</v>
      </c>
      <c r="CU163" s="213">
        <f t="shared" si="364"/>
        <v>15523.51544380622</v>
      </c>
      <c r="CV163" s="213">
        <f t="shared" si="364"/>
        <v>0</v>
      </c>
      <c r="CW163" s="213">
        <f t="shared" si="364"/>
        <v>16303.05128427441</v>
      </c>
      <c r="CX163" s="213">
        <f t="shared" si="364"/>
        <v>0</v>
      </c>
      <c r="CY163" s="213">
        <f t="shared" si="364"/>
        <v>0</v>
      </c>
      <c r="CZ163" s="213">
        <f t="shared" si="364"/>
        <v>470873.24832556624</v>
      </c>
      <c r="DB163" s="213">
        <f t="shared" ref="DB163:DS163" si="365">DB105*$FK105</f>
        <v>27539.119605505577</v>
      </c>
      <c r="DC163" s="213">
        <f t="shared" si="365"/>
        <v>58367.74605505581</v>
      </c>
      <c r="DD163" s="213">
        <f t="shared" si="365"/>
        <v>47296.321079440764</v>
      </c>
      <c r="DE163" s="213">
        <f t="shared" si="365"/>
        <v>41211.237428199842</v>
      </c>
      <c r="DF163" s="213">
        <f t="shared" si="365"/>
        <v>33573.802232578302</v>
      </c>
      <c r="DG163" s="213">
        <f t="shared" si="365"/>
        <v>100496.28212311694</v>
      </c>
      <c r="DH163" s="213">
        <f t="shared" si="365"/>
        <v>110505.92552292185</v>
      </c>
      <c r="DI163" s="213">
        <f t="shared" si="365"/>
        <v>35892.249344315591</v>
      </c>
      <c r="DJ163" s="213">
        <f t="shared" si="365"/>
        <v>30623.662284599541</v>
      </c>
      <c r="DK163" s="213">
        <f t="shared" si="365"/>
        <v>17519.396000867018</v>
      </c>
      <c r="DL163" s="213">
        <f t="shared" si="365"/>
        <v>63095.362122033155</v>
      </c>
      <c r="DM163" s="213">
        <f t="shared" si="365"/>
        <v>19105.348228026443</v>
      </c>
      <c r="DN163" s="213">
        <f t="shared" si="365"/>
        <v>14105.566630540803</v>
      </c>
      <c r="DO163" s="213">
        <f t="shared" si="365"/>
        <v>0</v>
      </c>
      <c r="DP163" s="213">
        <f t="shared" si="365"/>
        <v>0</v>
      </c>
      <c r="DQ163" s="213">
        <f t="shared" si="365"/>
        <v>0</v>
      </c>
      <c r="DR163" s="213">
        <f t="shared" si="365"/>
        <v>0</v>
      </c>
      <c r="DS163" s="213">
        <f t="shared" si="365"/>
        <v>599332.01865720167</v>
      </c>
      <c r="DU163" s="213">
        <f t="shared" ref="DU163:EG163" si="366">DU105*$FK105</f>
        <v>31221.754438062206</v>
      </c>
      <c r="DV163" s="213">
        <f t="shared" si="366"/>
        <v>75698.978232361536</v>
      </c>
      <c r="DW163" s="213">
        <f t="shared" si="366"/>
        <v>73430.932144792445</v>
      </c>
      <c r="DX163" s="213">
        <f t="shared" si="366"/>
        <v>72654.756372602133</v>
      </c>
      <c r="DY163" s="213">
        <f t="shared" si="366"/>
        <v>67369.368971496689</v>
      </c>
      <c r="DZ163" s="213">
        <f t="shared" si="366"/>
        <v>226095.63435027635</v>
      </c>
      <c r="EA163" s="213">
        <f t="shared" si="366"/>
        <v>245019.53889129727</v>
      </c>
      <c r="EB163" s="213">
        <f t="shared" si="366"/>
        <v>102072.15414544271</v>
      </c>
      <c r="EC163" s="213">
        <f t="shared" si="366"/>
        <v>70816.7990246017</v>
      </c>
      <c r="ED163" s="213">
        <f t="shared" si="366"/>
        <v>47289.600942885008</v>
      </c>
      <c r="EE163" s="213">
        <f t="shared" si="366"/>
        <v>116339.00405332177</v>
      </c>
      <c r="EF163" s="213">
        <f t="shared" si="366"/>
        <v>56244.182903435561</v>
      </c>
      <c r="EG163" s="213">
        <f t="shared" si="366"/>
        <v>23547.35849138398</v>
      </c>
      <c r="EH163" s="213"/>
      <c r="EI163" s="213"/>
      <c r="EJ163" s="213"/>
      <c r="EK163" s="213"/>
      <c r="EL163" s="210">
        <f t="shared" si="83"/>
        <v>1207800.0629619593</v>
      </c>
      <c r="EN163" s="210">
        <f t="shared" si="72"/>
        <v>3682.6348325566269</v>
      </c>
      <c r="EO163" s="210">
        <f t="shared" ref="EO163:FD163" si="367">EO105*$FK105</f>
        <v>17331.23217730573</v>
      </c>
      <c r="EP163" s="210">
        <f t="shared" si="367"/>
        <v>26134.611065351684</v>
      </c>
      <c r="EQ163" s="210">
        <f t="shared" si="367"/>
        <v>31443.518944402294</v>
      </c>
      <c r="ER163" s="210">
        <f t="shared" si="367"/>
        <v>33795.566738918387</v>
      </c>
      <c r="ES163" s="210">
        <f t="shared" si="367"/>
        <v>125599.35222715941</v>
      </c>
      <c r="ET163" s="210">
        <f t="shared" si="367"/>
        <v>134513.6133683754</v>
      </c>
      <c r="EU163" s="210">
        <f t="shared" si="367"/>
        <v>66179.904801127122</v>
      </c>
      <c r="EV163" s="210">
        <f t="shared" si="367"/>
        <v>40193.136740002163</v>
      </c>
      <c r="EW163" s="210">
        <f t="shared" si="367"/>
        <v>29770.204942017986</v>
      </c>
      <c r="EX163" s="210">
        <f t="shared" si="367"/>
        <v>53243.641931288606</v>
      </c>
      <c r="EY163" s="210">
        <f t="shared" si="367"/>
        <v>37138.834675409125</v>
      </c>
      <c r="EZ163" s="210">
        <f t="shared" si="367"/>
        <v>9441.7918608431773</v>
      </c>
      <c r="FA163" s="210">
        <f t="shared" si="367"/>
        <v>0</v>
      </c>
      <c r="FB163" s="210">
        <f t="shared" si="367"/>
        <v>0</v>
      </c>
      <c r="FC163" s="210">
        <f t="shared" si="367"/>
        <v>0</v>
      </c>
      <c r="FD163" s="210">
        <f t="shared" si="367"/>
        <v>0</v>
      </c>
      <c r="FE163" s="363">
        <f t="shared" si="74"/>
        <v>608468.04430475773</v>
      </c>
      <c r="FF163" s="363"/>
      <c r="FG163" s="213">
        <f t="shared" si="240"/>
        <v>210985.40730464939</v>
      </c>
      <c r="FH163" s="213">
        <f t="shared" si="240"/>
        <v>0</v>
      </c>
    </row>
    <row r="164" spans="1:164">
      <c r="A164" s="172"/>
      <c r="B164" s="172">
        <v>11</v>
      </c>
      <c r="C164" s="182">
        <v>7</v>
      </c>
      <c r="D164" s="182" t="s">
        <v>844</v>
      </c>
      <c r="E164" s="213">
        <f t="shared" si="313"/>
        <v>4693586.7419419885</v>
      </c>
      <c r="F164" s="213">
        <f t="shared" si="313"/>
        <v>3063562.9630923066</v>
      </c>
      <c r="G164" s="213">
        <f t="shared" si="313"/>
        <v>1630023.7788496818</v>
      </c>
      <c r="H164" s="213">
        <f t="shared" si="313"/>
        <v>4169764.3275018595</v>
      </c>
      <c r="I164" s="213">
        <f t="shared" si="313"/>
        <v>4672284.2378084455</v>
      </c>
      <c r="K164" s="213">
        <f t="shared" ref="K164:AB164" si="368">K106*$FK106</f>
        <v>299892.61265845801</v>
      </c>
      <c r="L164" s="213">
        <f t="shared" si="368"/>
        <v>190673.40252375838</v>
      </c>
      <c r="M164" s="213">
        <f t="shared" si="368"/>
        <v>90206.081674241796</v>
      </c>
      <c r="N164" s="213">
        <f t="shared" si="368"/>
        <v>57952.015547475421</v>
      </c>
      <c r="O164" s="213">
        <f t="shared" si="368"/>
        <v>45307.7976051566</v>
      </c>
      <c r="P164" s="213">
        <f t="shared" si="368"/>
        <v>152420.93812577473</v>
      </c>
      <c r="Q164" s="213">
        <f t="shared" si="368"/>
        <v>221067.10715808612</v>
      </c>
      <c r="R164" s="213">
        <f t="shared" si="368"/>
        <v>223457.88618296009</v>
      </c>
      <c r="S164" s="213">
        <f t="shared" si="368"/>
        <v>210544.55934550863</v>
      </c>
      <c r="T164" s="213">
        <f t="shared" si="368"/>
        <v>180587.66914965707</v>
      </c>
      <c r="U164" s="213">
        <f t="shared" si="368"/>
        <v>664964.1797438229</v>
      </c>
      <c r="V164" s="213">
        <f t="shared" si="368"/>
        <v>585955.36818444764</v>
      </c>
      <c r="W164" s="213">
        <f t="shared" si="368"/>
        <v>251612.91682009751</v>
      </c>
      <c r="X164" s="213">
        <f t="shared" si="368"/>
        <v>203754.43490455335</v>
      </c>
      <c r="Y164" s="213">
        <f t="shared" si="368"/>
        <v>214081.97627138253</v>
      </c>
      <c r="Z164" s="213">
        <f t="shared" si="368"/>
        <v>411366.09730600781</v>
      </c>
      <c r="AA164" s="213">
        <f t="shared" si="368"/>
        <v>165919.28430047104</v>
      </c>
      <c r="AB164" s="213">
        <f t="shared" si="368"/>
        <v>4169764.3275018595</v>
      </c>
      <c r="AC164" s="213"/>
      <c r="AD164" s="213">
        <f t="shared" ref="AD164:AQ164" si="369">AD106*$FK106</f>
        <v>21435.108516651519</v>
      </c>
      <c r="AE164" s="213">
        <f t="shared" si="369"/>
        <v>23463.175552433684</v>
      </c>
      <c r="AF164" s="213">
        <f t="shared" si="369"/>
        <v>17804.088496818444</v>
      </c>
      <c r="AG164" s="213">
        <f t="shared" si="369"/>
        <v>15077.898385257417</v>
      </c>
      <c r="AH164" s="213">
        <f t="shared" si="369"/>
        <v>14321.27337575407</v>
      </c>
      <c r="AI164" s="213">
        <f t="shared" si="369"/>
        <v>69730.404870671846</v>
      </c>
      <c r="AJ164" s="213">
        <f t="shared" si="369"/>
        <v>128497.54736137509</v>
      </c>
      <c r="AK164" s="213">
        <f t="shared" si="369"/>
        <v>160700.91181224692</v>
      </c>
      <c r="AL164" s="213">
        <f t="shared" si="369"/>
        <v>175412.19807949758</v>
      </c>
      <c r="AM164" s="213">
        <f t="shared" si="369"/>
        <v>154488.00645070657</v>
      </c>
      <c r="AN164" s="213">
        <f t="shared" si="369"/>
        <v>584141.80823898851</v>
      </c>
      <c r="AO164" s="213">
        <f t="shared" si="369"/>
        <v>555565.56367903482</v>
      </c>
      <c r="AP164" s="213">
        <f t="shared" si="369"/>
        <v>230521.019647963</v>
      </c>
      <c r="AQ164" s="213">
        <f t="shared" si="369"/>
        <v>176586.13688290224</v>
      </c>
      <c r="AR164" s="213">
        <f t="shared" si="233"/>
        <v>178458.19876208578</v>
      </c>
      <c r="AS164" s="213">
        <f t="shared" si="233"/>
        <v>411366.09730600781</v>
      </c>
      <c r="AT164" s="213">
        <f t="shared" si="233"/>
        <v>165919.28430047104</v>
      </c>
      <c r="AU164" s="213">
        <f t="shared" si="233"/>
        <v>3083488.7217188664</v>
      </c>
      <c r="AW164" s="213">
        <f t="shared" ref="AW164:BN164" si="370">AW106*$FK106</f>
        <v>269.10889513263368</v>
      </c>
      <c r="AX164" s="213">
        <f t="shared" si="370"/>
        <v>869.72874803735226</v>
      </c>
      <c r="AY164" s="213">
        <f t="shared" si="370"/>
        <v>713.72359143872404</v>
      </c>
      <c r="AZ164" s="213">
        <f t="shared" si="370"/>
        <v>409.51353607139907</v>
      </c>
      <c r="BA164" s="213">
        <f t="shared" si="370"/>
        <v>729.32410709858686</v>
      </c>
      <c r="BB164" s="213">
        <f t="shared" si="370"/>
        <v>1513.2500190066937</v>
      </c>
      <c r="BC164" s="213">
        <f t="shared" si="370"/>
        <v>3225.4066126766384</v>
      </c>
      <c r="BD164" s="213">
        <f t="shared" si="370"/>
        <v>1809.6598165440873</v>
      </c>
      <c r="BE164" s="213">
        <f t="shared" si="370"/>
        <v>7769.0567986116857</v>
      </c>
      <c r="BF164" s="213">
        <f t="shared" si="370"/>
        <v>3381.4117692752666</v>
      </c>
      <c r="BG164" s="213">
        <f t="shared" si="370"/>
        <v>14453.877758862904</v>
      </c>
      <c r="BH164" s="213">
        <f t="shared" si="370"/>
        <v>5003.8653979010005</v>
      </c>
      <c r="BI164" s="213">
        <f t="shared" si="370"/>
        <v>0</v>
      </c>
      <c r="BJ164" s="213">
        <f t="shared" si="370"/>
        <v>0</v>
      </c>
      <c r="BK164" s="213">
        <f t="shared" si="370"/>
        <v>0</v>
      </c>
      <c r="BL164" s="213">
        <f t="shared" si="370"/>
        <v>0</v>
      </c>
      <c r="BM164" s="213">
        <f t="shared" si="370"/>
        <v>0</v>
      </c>
      <c r="BN164" s="213">
        <f t="shared" si="370"/>
        <v>40147.927050656974</v>
      </c>
      <c r="BP164" s="213">
        <f t="shared" ref="BP164:CG164" si="371">BP106*$FK106</f>
        <v>7.8002578299314109</v>
      </c>
      <c r="BQ164" s="213">
        <f t="shared" si="371"/>
        <v>46.801546979588466</v>
      </c>
      <c r="BR164" s="213">
        <f t="shared" si="371"/>
        <v>0</v>
      </c>
      <c r="BS164" s="213">
        <f t="shared" si="371"/>
        <v>0</v>
      </c>
      <c r="BT164" s="213">
        <f t="shared" si="371"/>
        <v>0</v>
      </c>
      <c r="BU164" s="213">
        <f t="shared" si="371"/>
        <v>237.90786381290803</v>
      </c>
      <c r="BV164" s="213">
        <f t="shared" si="371"/>
        <v>0</v>
      </c>
      <c r="BW164" s="213">
        <f t="shared" si="371"/>
        <v>0</v>
      </c>
      <c r="BX164" s="213">
        <f t="shared" si="371"/>
        <v>0</v>
      </c>
      <c r="BY164" s="213">
        <f t="shared" si="371"/>
        <v>0</v>
      </c>
      <c r="BZ164" s="213">
        <f t="shared" si="371"/>
        <v>1985.1656177175441</v>
      </c>
      <c r="CA164" s="213">
        <f t="shared" si="371"/>
        <v>0</v>
      </c>
      <c r="CB164" s="213">
        <f t="shared" si="371"/>
        <v>0</v>
      </c>
      <c r="CC164" s="213">
        <f t="shared" si="371"/>
        <v>0</v>
      </c>
      <c r="CD164" s="213">
        <f t="shared" si="371"/>
        <v>0</v>
      </c>
      <c r="CE164" s="213">
        <f t="shared" si="371"/>
        <v>0</v>
      </c>
      <c r="CF164" s="213">
        <f t="shared" si="371"/>
        <v>0</v>
      </c>
      <c r="CG164" s="213">
        <f t="shared" si="371"/>
        <v>2277.675286339972</v>
      </c>
      <c r="CI164" s="213">
        <f t="shared" ref="CI164:CZ164" si="372">CI106*$FK106</f>
        <v>185096.21817535741</v>
      </c>
      <c r="CJ164" s="213">
        <f t="shared" si="372"/>
        <v>88185.814896289565</v>
      </c>
      <c r="CK164" s="213">
        <f t="shared" si="372"/>
        <v>33283.700160317334</v>
      </c>
      <c r="CL164" s="213">
        <f t="shared" si="372"/>
        <v>18182.401001570121</v>
      </c>
      <c r="CM164" s="213">
        <f t="shared" si="372"/>
        <v>12012.397058094373</v>
      </c>
      <c r="CN164" s="213">
        <f t="shared" si="372"/>
        <v>27394.505498719114</v>
      </c>
      <c r="CO164" s="213">
        <f t="shared" si="372"/>
        <v>34325.034580613174</v>
      </c>
      <c r="CP164" s="213">
        <f t="shared" si="372"/>
        <v>28989.658224940089</v>
      </c>
      <c r="CQ164" s="213">
        <f t="shared" si="372"/>
        <v>11033.46470043798</v>
      </c>
      <c r="CR164" s="213">
        <f t="shared" si="372"/>
        <v>15440.610374349228</v>
      </c>
      <c r="CS164" s="213">
        <f t="shared" si="372"/>
        <v>39757.914159160398</v>
      </c>
      <c r="CT164" s="213">
        <f t="shared" si="372"/>
        <v>20428.875256590367</v>
      </c>
      <c r="CU164" s="213">
        <f t="shared" si="372"/>
        <v>21091.897172134537</v>
      </c>
      <c r="CV164" s="213">
        <f t="shared" si="372"/>
        <v>27168.298021651106</v>
      </c>
      <c r="CW164" s="213">
        <f t="shared" si="372"/>
        <v>35623.777509296757</v>
      </c>
      <c r="CX164" s="213">
        <f t="shared" si="372"/>
        <v>0</v>
      </c>
      <c r="CY164" s="213">
        <f t="shared" si="372"/>
        <v>0</v>
      </c>
      <c r="CZ164" s="213">
        <f t="shared" si="372"/>
        <v>598014.5667895216</v>
      </c>
      <c r="DB164" s="213">
        <f t="shared" ref="DB164:DS164" si="373">DB106*$FK106</f>
        <v>93084.376813486495</v>
      </c>
      <c r="DC164" s="213">
        <f t="shared" si="373"/>
        <v>78107.881780018186</v>
      </c>
      <c r="DD164" s="213">
        <f t="shared" si="373"/>
        <v>38404.569425667301</v>
      </c>
      <c r="DE164" s="213">
        <f t="shared" si="373"/>
        <v>24282.202624576483</v>
      </c>
      <c r="DF164" s="213">
        <f t="shared" si="373"/>
        <v>18244.803064209569</v>
      </c>
      <c r="DG164" s="213">
        <f t="shared" si="373"/>
        <v>53544.869873564174</v>
      </c>
      <c r="DH164" s="213">
        <f t="shared" si="373"/>
        <v>55019.118603421208</v>
      </c>
      <c r="DI164" s="213">
        <f t="shared" si="373"/>
        <v>31957.65632922899</v>
      </c>
      <c r="DJ164" s="213">
        <f t="shared" si="373"/>
        <v>16329.83976696141</v>
      </c>
      <c r="DK164" s="213">
        <f t="shared" si="373"/>
        <v>7277.6405553260065</v>
      </c>
      <c r="DL164" s="213">
        <f t="shared" si="373"/>
        <v>24625.413969093464</v>
      </c>
      <c r="DM164" s="213">
        <f t="shared" si="373"/>
        <v>4957.0638509214114</v>
      </c>
      <c r="DN164" s="213">
        <f t="shared" si="373"/>
        <v>0</v>
      </c>
      <c r="DO164" s="213">
        <f t="shared" si="373"/>
        <v>0</v>
      </c>
      <c r="DP164" s="213">
        <f t="shared" si="373"/>
        <v>0</v>
      </c>
      <c r="DQ164" s="213">
        <f t="shared" si="373"/>
        <v>0</v>
      </c>
      <c r="DR164" s="213">
        <f t="shared" si="373"/>
        <v>0</v>
      </c>
      <c r="DS164" s="213">
        <f t="shared" si="373"/>
        <v>445835.43665647466</v>
      </c>
      <c r="DU164" s="213">
        <f t="shared" ref="DU164:EG164" si="374">DU106*$FK106</f>
        <v>95947.071437071325</v>
      </c>
      <c r="DV164" s="213">
        <f t="shared" si="374"/>
        <v>87709.999168663751</v>
      </c>
      <c r="DW164" s="213">
        <f t="shared" si="374"/>
        <v>48973.918785224363</v>
      </c>
      <c r="DX164" s="213">
        <f t="shared" si="374"/>
        <v>35549.675059912406</v>
      </c>
      <c r="DY164" s="213">
        <f t="shared" si="374"/>
        <v>31427.238796793656</v>
      </c>
      <c r="DZ164" s="213">
        <f t="shared" si="374"/>
        <v>110455.55100074374</v>
      </c>
      <c r="EA164" s="213">
        <f t="shared" si="374"/>
        <v>136726.81937195273</v>
      </c>
      <c r="EB164" s="213">
        <f t="shared" si="374"/>
        <v>87749.00045781341</v>
      </c>
      <c r="EC164" s="213">
        <f t="shared" si="374"/>
        <v>70038.515054954143</v>
      </c>
      <c r="ED164" s="213">
        <f t="shared" si="374"/>
        <v>45393.600441285846</v>
      </c>
      <c r="EE164" s="213">
        <f t="shared" si="374"/>
        <v>135428.07644326915</v>
      </c>
      <c r="EF164" s="213">
        <f t="shared" si="374"/>
        <v>54301.49488306752</v>
      </c>
      <c r="EG164" s="213">
        <f t="shared" si="374"/>
        <v>8654.3860623089004</v>
      </c>
      <c r="EH164" s="213"/>
      <c r="EI164" s="213"/>
      <c r="EJ164" s="213"/>
      <c r="EK164" s="213"/>
      <c r="EL164" s="210">
        <f t="shared" si="83"/>
        <v>948355.34696306102</v>
      </c>
      <c r="EN164" s="210">
        <f t="shared" si="72"/>
        <v>2862.6946235848277</v>
      </c>
      <c r="EO164" s="210">
        <f t="shared" ref="EO164:FD164" si="375">EO106*$FK106</f>
        <v>9602.1173886455672</v>
      </c>
      <c r="EP164" s="210">
        <f t="shared" si="375"/>
        <v>10569.349359557062</v>
      </c>
      <c r="EQ164" s="210">
        <f t="shared" si="375"/>
        <v>11267.472435335923</v>
      </c>
      <c r="ER164" s="210">
        <f t="shared" si="375"/>
        <v>13182.435732584085</v>
      </c>
      <c r="ES164" s="210">
        <f t="shared" si="375"/>
        <v>56910.681127179574</v>
      </c>
      <c r="ET164" s="210">
        <f t="shared" si="375"/>
        <v>81707.700768531533</v>
      </c>
      <c r="EU164" s="210">
        <f t="shared" si="375"/>
        <v>55791.344128584416</v>
      </c>
      <c r="EV164" s="210">
        <f t="shared" si="375"/>
        <v>53708.67528799273</v>
      </c>
      <c r="EW164" s="210">
        <f t="shared" si="375"/>
        <v>38115.959885959841</v>
      </c>
      <c r="EX164" s="210">
        <f t="shared" si="375"/>
        <v>110802.6624741757</v>
      </c>
      <c r="EY164" s="210">
        <f t="shared" si="375"/>
        <v>49344.431032146109</v>
      </c>
      <c r="EZ164" s="210">
        <f t="shared" si="375"/>
        <v>8654.3860623089004</v>
      </c>
      <c r="FA164" s="210">
        <f t="shared" si="375"/>
        <v>0</v>
      </c>
      <c r="FB164" s="210">
        <f t="shared" si="375"/>
        <v>0</v>
      </c>
      <c r="FC164" s="210">
        <f t="shared" si="375"/>
        <v>0</v>
      </c>
      <c r="FD164" s="210">
        <f t="shared" si="375"/>
        <v>0</v>
      </c>
      <c r="FE164" s="363">
        <f t="shared" si="74"/>
        <v>502519.9103065863</v>
      </c>
      <c r="FF164" s="363"/>
      <c r="FG164" s="213">
        <f t="shared" si="240"/>
        <v>2078.7687116767211</v>
      </c>
      <c r="FH164" s="213">
        <f t="shared" si="240"/>
        <v>2593.585728452194</v>
      </c>
    </row>
    <row r="165" spans="1:164">
      <c r="A165" s="172"/>
      <c r="B165" s="172">
        <v>17</v>
      </c>
      <c r="C165" s="182">
        <v>7</v>
      </c>
      <c r="D165" s="182" t="s">
        <v>942</v>
      </c>
      <c r="E165" s="213">
        <f t="shared" si="313"/>
        <v>8605557.6451550964</v>
      </c>
      <c r="F165" s="213">
        <f t="shared" si="313"/>
        <v>5663937.6605760716</v>
      </c>
      <c r="G165" s="213">
        <f t="shared" si="313"/>
        <v>2941619.9845790253</v>
      </c>
      <c r="H165" s="213">
        <f t="shared" si="313"/>
        <v>8586016.2990398835</v>
      </c>
      <c r="I165" s="213">
        <f t="shared" si="313"/>
        <v>8601802.7585672084</v>
      </c>
      <c r="K165" s="213">
        <f t="shared" ref="K165:AB165" si="376">K107*$FK107</f>
        <v>66905.704652880362</v>
      </c>
      <c r="L165" s="213">
        <f t="shared" si="376"/>
        <v>163133.38838995571</v>
      </c>
      <c r="M165" s="213">
        <f t="shared" si="376"/>
        <v>238629.51660265881</v>
      </c>
      <c r="N165" s="213">
        <f t="shared" si="376"/>
        <v>236592.71472673563</v>
      </c>
      <c r="O165" s="213">
        <f t="shared" si="376"/>
        <v>184432.65886262927</v>
      </c>
      <c r="P165" s="213">
        <f t="shared" si="376"/>
        <v>616732.65212703112</v>
      </c>
      <c r="Q165" s="213">
        <f t="shared" si="376"/>
        <v>641861.50852289516</v>
      </c>
      <c r="R165" s="213">
        <f t="shared" si="376"/>
        <v>557690.2975036928</v>
      </c>
      <c r="S165" s="213">
        <f t="shared" si="376"/>
        <v>406752.82059084199</v>
      </c>
      <c r="T165" s="213">
        <f t="shared" si="376"/>
        <v>349961.40593796165</v>
      </c>
      <c r="U165" s="213">
        <f t="shared" si="376"/>
        <v>1179243.5467355982</v>
      </c>
      <c r="V165" s="213">
        <f t="shared" si="376"/>
        <v>966888.27633678005</v>
      </c>
      <c r="W165" s="213">
        <f t="shared" si="376"/>
        <v>472941.41162481543</v>
      </c>
      <c r="X165" s="213">
        <f t="shared" si="376"/>
        <v>573984.71251107834</v>
      </c>
      <c r="Y165" s="213">
        <f t="shared" si="376"/>
        <v>210512.68679468243</v>
      </c>
      <c r="Z165" s="213">
        <f t="shared" si="376"/>
        <v>716306.86608567217</v>
      </c>
      <c r="AA165" s="213">
        <f t="shared" si="376"/>
        <v>1003446.1310339735</v>
      </c>
      <c r="AB165" s="213">
        <f t="shared" si="376"/>
        <v>8586016.2990398835</v>
      </c>
      <c r="AC165" s="213"/>
      <c r="AD165" s="213">
        <f t="shared" ref="AD165:AQ165" si="377">AD107*$FK107</f>
        <v>7544.6328655834568</v>
      </c>
      <c r="AE165" s="213">
        <f t="shared" si="377"/>
        <v>45845.472053175778</v>
      </c>
      <c r="AF165" s="213">
        <f t="shared" si="377"/>
        <v>86526.730059084206</v>
      </c>
      <c r="AG165" s="213">
        <f t="shared" si="377"/>
        <v>92034.561048744465</v>
      </c>
      <c r="AH165" s="213">
        <f t="shared" si="377"/>
        <v>80879.460310192037</v>
      </c>
      <c r="AI165" s="213">
        <f t="shared" si="377"/>
        <v>354946.34158050222</v>
      </c>
      <c r="AJ165" s="213">
        <f t="shared" si="377"/>
        <v>457294.39085672086</v>
      </c>
      <c r="AK165" s="213">
        <f t="shared" si="377"/>
        <v>444207.06731166918</v>
      </c>
      <c r="AL165" s="213">
        <f t="shared" si="377"/>
        <v>355947.31267355988</v>
      </c>
      <c r="AM165" s="213">
        <f t="shared" si="377"/>
        <v>313418.49110782868</v>
      </c>
      <c r="AN165" s="213">
        <f t="shared" si="377"/>
        <v>1115271.0359822749</v>
      </c>
      <c r="AO165" s="213">
        <f t="shared" si="377"/>
        <v>926052.63970457914</v>
      </c>
      <c r="AP165" s="213">
        <f t="shared" si="377"/>
        <v>458658.89871491882</v>
      </c>
      <c r="AQ165" s="213">
        <f t="shared" si="377"/>
        <v>557491.09927621868</v>
      </c>
      <c r="AR165" s="213">
        <f t="shared" si="233"/>
        <v>210512.68679468243</v>
      </c>
      <c r="AS165" s="213">
        <f t="shared" si="233"/>
        <v>716306.86608567217</v>
      </c>
      <c r="AT165" s="213">
        <f t="shared" si="233"/>
        <v>1003446.1310339735</v>
      </c>
      <c r="AU165" s="213">
        <f t="shared" si="233"/>
        <v>7226383.8174593803</v>
      </c>
      <c r="AW165" s="213">
        <f t="shared" ref="AW165:BN165" si="378">AW107*$FK107</f>
        <v>433.25614475627776</v>
      </c>
      <c r="AX165" s="213">
        <f t="shared" si="378"/>
        <v>1185.2294534711966</v>
      </c>
      <c r="AY165" s="213">
        <f t="shared" si="378"/>
        <v>5209.0336484490408</v>
      </c>
      <c r="AZ165" s="213">
        <f t="shared" si="378"/>
        <v>21493.488744460858</v>
      </c>
      <c r="BA165" s="213">
        <f t="shared" si="378"/>
        <v>4063.6438404726741</v>
      </c>
      <c r="BB165" s="213">
        <f t="shared" si="378"/>
        <v>7459.9736189069436</v>
      </c>
      <c r="BC165" s="213">
        <f t="shared" si="378"/>
        <v>6832.4992023633686</v>
      </c>
      <c r="BD165" s="213">
        <f t="shared" si="378"/>
        <v>4118.4233530280653</v>
      </c>
      <c r="BE165" s="213">
        <f t="shared" si="378"/>
        <v>0</v>
      </c>
      <c r="BF165" s="213">
        <f t="shared" si="378"/>
        <v>2489.9778434268837</v>
      </c>
      <c r="BG165" s="213">
        <f t="shared" si="378"/>
        <v>0</v>
      </c>
      <c r="BH165" s="213">
        <f t="shared" si="378"/>
        <v>0</v>
      </c>
      <c r="BI165" s="213">
        <f t="shared" si="378"/>
        <v>0</v>
      </c>
      <c r="BJ165" s="213">
        <f t="shared" si="378"/>
        <v>0</v>
      </c>
      <c r="BK165" s="213">
        <f t="shared" si="378"/>
        <v>0</v>
      </c>
      <c r="BL165" s="213">
        <f t="shared" si="378"/>
        <v>0</v>
      </c>
      <c r="BM165" s="213">
        <f t="shared" si="378"/>
        <v>0</v>
      </c>
      <c r="BN165" s="213">
        <f t="shared" si="378"/>
        <v>53285.52584933531</v>
      </c>
      <c r="BP165" s="213">
        <f t="shared" ref="BP165:CG165" si="379">BP107*$FK107</f>
        <v>114.53898079763664</v>
      </c>
      <c r="BQ165" s="213">
        <f t="shared" si="379"/>
        <v>0</v>
      </c>
      <c r="BR165" s="213">
        <f t="shared" si="379"/>
        <v>104.57906942392911</v>
      </c>
      <c r="BS165" s="213">
        <f t="shared" si="379"/>
        <v>174.29844903988186</v>
      </c>
      <c r="BT165" s="213">
        <f t="shared" si="379"/>
        <v>234.05791728212705</v>
      </c>
      <c r="BU165" s="213">
        <f t="shared" si="379"/>
        <v>2111.5012112259974</v>
      </c>
      <c r="BV165" s="213">
        <f t="shared" si="379"/>
        <v>1424.2673264401774</v>
      </c>
      <c r="BW165" s="213">
        <f t="shared" si="379"/>
        <v>1439.2071935007386</v>
      </c>
      <c r="BX165" s="213">
        <f t="shared" si="379"/>
        <v>5423.1717429837527</v>
      </c>
      <c r="BY165" s="213">
        <f t="shared" si="379"/>
        <v>2335.5992171344169</v>
      </c>
      <c r="BZ165" s="213">
        <f t="shared" si="379"/>
        <v>4003.8843722304287</v>
      </c>
      <c r="CA165" s="213">
        <f t="shared" si="379"/>
        <v>18804.312673559823</v>
      </c>
      <c r="CB165" s="213">
        <f t="shared" si="379"/>
        <v>0</v>
      </c>
      <c r="CC165" s="213">
        <f t="shared" si="379"/>
        <v>0</v>
      </c>
      <c r="CD165" s="213">
        <f t="shared" si="379"/>
        <v>0</v>
      </c>
      <c r="CE165" s="213">
        <f t="shared" si="379"/>
        <v>0</v>
      </c>
      <c r="CF165" s="213">
        <f t="shared" si="379"/>
        <v>0</v>
      </c>
      <c r="CG165" s="213">
        <f t="shared" si="379"/>
        <v>36169.418153618913</v>
      </c>
      <c r="CI165" s="213">
        <f t="shared" ref="CI165:CZ165" si="380">CI107*$FK107</f>
        <v>4950.0759527326445</v>
      </c>
      <c r="CJ165" s="213">
        <f t="shared" si="380"/>
        <v>15945.818109305763</v>
      </c>
      <c r="CK165" s="213">
        <f t="shared" si="380"/>
        <v>24586.041225997047</v>
      </c>
      <c r="CL165" s="213">
        <f t="shared" si="380"/>
        <v>22758.397488921717</v>
      </c>
      <c r="CM165" s="213">
        <f t="shared" si="380"/>
        <v>18311.297060561301</v>
      </c>
      <c r="CN165" s="213">
        <f t="shared" si="380"/>
        <v>53763.601595273271</v>
      </c>
      <c r="CO165" s="213">
        <f t="shared" si="380"/>
        <v>47035.681462333829</v>
      </c>
      <c r="CP165" s="213">
        <f t="shared" si="380"/>
        <v>42972.037621861156</v>
      </c>
      <c r="CQ165" s="213">
        <f t="shared" si="380"/>
        <v>15388.06307237814</v>
      </c>
      <c r="CR165" s="213">
        <f t="shared" si="380"/>
        <v>15955.778020679471</v>
      </c>
      <c r="CS165" s="213">
        <f t="shared" si="380"/>
        <v>26279.22615952733</v>
      </c>
      <c r="CT165" s="213">
        <f t="shared" si="380"/>
        <v>22031.323958641067</v>
      </c>
      <c r="CU165" s="213">
        <f t="shared" si="380"/>
        <v>14282.512909896604</v>
      </c>
      <c r="CV165" s="213">
        <f t="shared" si="380"/>
        <v>16493.613234859677</v>
      </c>
      <c r="CW165" s="213">
        <f t="shared" si="380"/>
        <v>0</v>
      </c>
      <c r="CX165" s="213">
        <f t="shared" si="380"/>
        <v>0</v>
      </c>
      <c r="CY165" s="213">
        <f t="shared" si="380"/>
        <v>0</v>
      </c>
      <c r="CZ165" s="213">
        <f t="shared" si="380"/>
        <v>340753.46787296899</v>
      </c>
      <c r="DB165" s="213">
        <f t="shared" ref="DB165:DS165" si="381">DB107*$FK107</f>
        <v>53863.200709010343</v>
      </c>
      <c r="DC165" s="213">
        <f t="shared" si="381"/>
        <v>100156.86877400297</v>
      </c>
      <c r="DD165" s="213">
        <f t="shared" si="381"/>
        <v>122203.13259970459</v>
      </c>
      <c r="DE165" s="213">
        <f t="shared" si="381"/>
        <v>100131.96899556869</v>
      </c>
      <c r="DF165" s="213">
        <f t="shared" si="381"/>
        <v>80944.199734121124</v>
      </c>
      <c r="DG165" s="213">
        <f t="shared" si="381"/>
        <v>198451.23412112263</v>
      </c>
      <c r="DH165" s="213">
        <f t="shared" si="381"/>
        <v>129274.66967503694</v>
      </c>
      <c r="DI165" s="213">
        <f t="shared" si="381"/>
        <v>64953.562023633684</v>
      </c>
      <c r="DJ165" s="213">
        <f t="shared" si="381"/>
        <v>29994.27310192024</v>
      </c>
      <c r="DK165" s="213">
        <f t="shared" si="381"/>
        <v>15761.559748892172</v>
      </c>
      <c r="DL165" s="213">
        <f t="shared" si="381"/>
        <v>33689.400221565731</v>
      </c>
      <c r="DM165" s="213">
        <f t="shared" si="381"/>
        <v>0</v>
      </c>
      <c r="DN165" s="213">
        <f t="shared" si="381"/>
        <v>0</v>
      </c>
      <c r="DO165" s="213">
        <f t="shared" si="381"/>
        <v>0</v>
      </c>
      <c r="DP165" s="213">
        <f t="shared" si="381"/>
        <v>0</v>
      </c>
      <c r="DQ165" s="213">
        <f t="shared" si="381"/>
        <v>0</v>
      </c>
      <c r="DR165" s="213">
        <f t="shared" si="381"/>
        <v>0</v>
      </c>
      <c r="DS165" s="213">
        <f t="shared" si="381"/>
        <v>929424.06970457907</v>
      </c>
      <c r="DU165" s="213">
        <f t="shared" ref="DU165:EE165" si="382">DU107*$FK107</f>
        <v>53917.98022156574</v>
      </c>
      <c r="DV165" s="213">
        <f t="shared" si="382"/>
        <v>100156.86877400297</v>
      </c>
      <c r="DW165" s="213">
        <f t="shared" si="382"/>
        <v>122203.13259970459</v>
      </c>
      <c r="DX165" s="213">
        <f t="shared" si="382"/>
        <v>100316.22735598228</v>
      </c>
      <c r="DY165" s="213">
        <f t="shared" si="382"/>
        <v>81621.473707533238</v>
      </c>
      <c r="DZ165" s="213">
        <f t="shared" si="382"/>
        <v>199038.86889217136</v>
      </c>
      <c r="EA165" s="213">
        <f t="shared" si="382"/>
        <v>130210.90134416545</v>
      </c>
      <c r="EB165" s="213">
        <f t="shared" si="382"/>
        <v>68444.510960118176</v>
      </c>
      <c r="EC165" s="213">
        <f t="shared" si="382"/>
        <v>29994.27310192024</v>
      </c>
      <c r="ED165" s="213">
        <f t="shared" si="382"/>
        <v>22683.698153618909</v>
      </c>
      <c r="EE165" s="213">
        <f t="shared" si="382"/>
        <v>36622.594121122602</v>
      </c>
      <c r="EF165" s="213"/>
      <c r="EG165" s="213"/>
      <c r="EH165" s="213"/>
      <c r="EI165" s="213"/>
      <c r="EJ165" s="213"/>
      <c r="EK165" s="213"/>
      <c r="EL165" s="210">
        <f t="shared" si="83"/>
        <v>945210.52923190559</v>
      </c>
      <c r="EN165" s="210">
        <f t="shared" si="72"/>
        <v>54.779512555391435</v>
      </c>
      <c r="EO165" s="210">
        <f t="shared" ref="EO165:FD165" si="383">EO107*$FK107</f>
        <v>0</v>
      </c>
      <c r="EP165" s="210">
        <f t="shared" si="383"/>
        <v>0</v>
      </c>
      <c r="EQ165" s="210">
        <f t="shared" si="383"/>
        <v>184.25836041358937</v>
      </c>
      <c r="ER165" s="210">
        <f t="shared" si="383"/>
        <v>677.27397341211235</v>
      </c>
      <c r="ES165" s="210">
        <f t="shared" si="383"/>
        <v>587.63477104874448</v>
      </c>
      <c r="ET165" s="210">
        <f t="shared" si="383"/>
        <v>936.2316691285082</v>
      </c>
      <c r="EU165" s="210">
        <f t="shared" si="383"/>
        <v>3490.9489364844908</v>
      </c>
      <c r="EV165" s="210">
        <f t="shared" si="383"/>
        <v>0</v>
      </c>
      <c r="EW165" s="210">
        <f t="shared" si="383"/>
        <v>6922.1384047267366</v>
      </c>
      <c r="EX165" s="210">
        <f t="shared" si="383"/>
        <v>2933.1938995568689</v>
      </c>
      <c r="EY165" s="210">
        <f t="shared" si="383"/>
        <v>0</v>
      </c>
      <c r="EZ165" s="210">
        <f t="shared" si="383"/>
        <v>0</v>
      </c>
      <c r="FA165" s="210">
        <f t="shared" si="383"/>
        <v>0</v>
      </c>
      <c r="FB165" s="210">
        <f t="shared" si="383"/>
        <v>0</v>
      </c>
      <c r="FC165" s="210">
        <f t="shared" si="383"/>
        <v>0</v>
      </c>
      <c r="FD165" s="210">
        <f t="shared" si="383"/>
        <v>0</v>
      </c>
      <c r="FE165" s="363">
        <f t="shared" si="74"/>
        <v>15786.459527326442</v>
      </c>
      <c r="FF165" s="363"/>
      <c r="FG165" s="213">
        <f t="shared" si="240"/>
        <v>0</v>
      </c>
      <c r="FH165" s="213">
        <f t="shared" si="240"/>
        <v>3754.8865878877405</v>
      </c>
    </row>
    <row r="166" spans="1:164">
      <c r="A166" s="172"/>
      <c r="B166" s="172">
        <v>22</v>
      </c>
      <c r="C166" s="182">
        <v>7</v>
      </c>
      <c r="D166" s="182" t="s">
        <v>1058</v>
      </c>
      <c r="E166" s="213">
        <f t="shared" si="313"/>
        <v>10724159.788193138</v>
      </c>
      <c r="F166" s="213">
        <f t="shared" si="313"/>
        <v>6447188.2581726909</v>
      </c>
      <c r="G166" s="213">
        <f t="shared" si="313"/>
        <v>4276971.5300204465</v>
      </c>
      <c r="H166" s="213">
        <f t="shared" si="313"/>
        <v>9294229.5207231138</v>
      </c>
      <c r="I166" s="213">
        <f t="shared" si="313"/>
        <v>9992798.2665154729</v>
      </c>
      <c r="K166" s="213">
        <f t="shared" ref="K166:AB166" si="384">K108*$FK108</f>
        <v>40073.486126963464</v>
      </c>
      <c r="L166" s="213">
        <f t="shared" si="384"/>
        <v>67252.220380146842</v>
      </c>
      <c r="M166" s="213">
        <f t="shared" si="384"/>
        <v>52168.563465935484</v>
      </c>
      <c r="N166" s="213">
        <f t="shared" si="384"/>
        <v>52503.121179477632</v>
      </c>
      <c r="O166" s="213">
        <f t="shared" si="384"/>
        <v>37845.821351426704</v>
      </c>
      <c r="P166" s="213">
        <f t="shared" si="384"/>
        <v>150406.13208383674</v>
      </c>
      <c r="Q166" s="213">
        <f t="shared" si="384"/>
        <v>215116.52983548652</v>
      </c>
      <c r="R166" s="213">
        <f t="shared" si="384"/>
        <v>178321.3013040245</v>
      </c>
      <c r="S166" s="213">
        <f t="shared" si="384"/>
        <v>175540.8003067199</v>
      </c>
      <c r="T166" s="213">
        <f t="shared" si="384"/>
        <v>140654.99872571797</v>
      </c>
      <c r="U166" s="213">
        <f t="shared" si="384"/>
        <v>572405.80802397977</v>
      </c>
      <c r="V166" s="213">
        <f t="shared" si="384"/>
        <v>866237.23990054813</v>
      </c>
      <c r="W166" s="213">
        <f t="shared" si="384"/>
        <v>680076.27217492322</v>
      </c>
      <c r="X166" s="213">
        <f t="shared" si="384"/>
        <v>392226.0794209498</v>
      </c>
      <c r="Y166" s="213">
        <f t="shared" si="384"/>
        <v>398131.83905939205</v>
      </c>
      <c r="Z166" s="213">
        <f t="shared" si="384"/>
        <v>1125111.4706840783</v>
      </c>
      <c r="AA166" s="213">
        <f t="shared" si="384"/>
        <v>4150157.8366995063</v>
      </c>
      <c r="AB166" s="213">
        <f t="shared" si="384"/>
        <v>9294229.5207231138</v>
      </c>
      <c r="AC166" s="213"/>
      <c r="AD166" s="213">
        <f t="shared" ref="AD166:AQ166" si="385">AD108*$FK108</f>
        <v>20575.299382842266</v>
      </c>
      <c r="AE166" s="213">
        <f t="shared" si="385"/>
        <v>34681.802975183557</v>
      </c>
      <c r="AF166" s="213">
        <f t="shared" si="385"/>
        <v>29131.000910865314</v>
      </c>
      <c r="AG166" s="213">
        <f t="shared" si="385"/>
        <v>32421.498422715857</v>
      </c>
      <c r="AH166" s="213">
        <f t="shared" si="385"/>
        <v>22586.725636211537</v>
      </c>
      <c r="AI166" s="213">
        <f t="shared" si="385"/>
        <v>102643.93850357838</v>
      </c>
      <c r="AJ166" s="213">
        <f t="shared" si="385"/>
        <v>164896.15305511662</v>
      </c>
      <c r="AK166" s="213">
        <f t="shared" si="385"/>
        <v>140912.03696904914</v>
      </c>
      <c r="AL166" s="213">
        <f t="shared" si="385"/>
        <v>149020.98155032992</v>
      </c>
      <c r="AM166" s="213">
        <f t="shared" si="385"/>
        <v>117574.59646342594</v>
      </c>
      <c r="AN166" s="213">
        <f t="shared" si="385"/>
        <v>514849.64137838077</v>
      </c>
      <c r="AO166" s="213">
        <f t="shared" si="385"/>
        <v>792302.02519379102</v>
      </c>
      <c r="AP166" s="213">
        <f t="shared" si="385"/>
        <v>631549.08382284583</v>
      </c>
      <c r="AQ166" s="213">
        <f t="shared" si="385"/>
        <v>340642.99195371306</v>
      </c>
      <c r="AR166" s="213">
        <f t="shared" si="233"/>
        <v>381293.79413514258</v>
      </c>
      <c r="AS166" s="213">
        <f t="shared" si="233"/>
        <v>1047938.7981029833</v>
      </c>
      <c r="AT166" s="213">
        <f t="shared" si="233"/>
        <v>3722299.3208002592</v>
      </c>
      <c r="AU166" s="213">
        <f t="shared" si="233"/>
        <v>8245319.6892564343</v>
      </c>
      <c r="AW166" s="213">
        <f t="shared" ref="AW166:BN166" si="386">AW108*$FK108</f>
        <v>32.63977693094153</v>
      </c>
      <c r="AX166" s="213">
        <f t="shared" si="386"/>
        <v>93.839358676456897</v>
      </c>
      <c r="AY166" s="213">
        <f t="shared" si="386"/>
        <v>48.959665396412291</v>
      </c>
      <c r="AZ166" s="213">
        <f t="shared" si="386"/>
        <v>410.03719769495297</v>
      </c>
      <c r="BA166" s="213">
        <f t="shared" si="386"/>
        <v>279.47808997118682</v>
      </c>
      <c r="BB166" s="213">
        <f t="shared" si="386"/>
        <v>381.47739288037911</v>
      </c>
      <c r="BC166" s="213">
        <f t="shared" si="386"/>
        <v>628.3157059206244</v>
      </c>
      <c r="BD166" s="213">
        <f t="shared" si="386"/>
        <v>1011.8330848591875</v>
      </c>
      <c r="BE166" s="213">
        <f t="shared" si="386"/>
        <v>726.23503671344906</v>
      </c>
      <c r="BF166" s="213">
        <f t="shared" si="386"/>
        <v>1009.7930988010036</v>
      </c>
      <c r="BG166" s="213">
        <f t="shared" si="386"/>
        <v>0</v>
      </c>
      <c r="BH166" s="213">
        <f t="shared" si="386"/>
        <v>0</v>
      </c>
      <c r="BI166" s="213">
        <f t="shared" si="386"/>
        <v>0</v>
      </c>
      <c r="BJ166" s="213">
        <f t="shared" si="386"/>
        <v>0</v>
      </c>
      <c r="BK166" s="213">
        <f t="shared" si="386"/>
        <v>0</v>
      </c>
      <c r="BL166" s="213">
        <f t="shared" si="386"/>
        <v>0</v>
      </c>
      <c r="BM166" s="213">
        <f t="shared" si="386"/>
        <v>0</v>
      </c>
      <c r="BN166" s="213">
        <f t="shared" si="386"/>
        <v>4622.6084078445938</v>
      </c>
      <c r="BP166" s="213">
        <f t="shared" ref="BP166:CG166" si="387">BP108*$FK108</f>
        <v>40.799721163676914</v>
      </c>
      <c r="BQ166" s="213">
        <f t="shared" si="387"/>
        <v>142.7990240728692</v>
      </c>
      <c r="BR166" s="213">
        <f t="shared" si="387"/>
        <v>469.19679338228451</v>
      </c>
      <c r="BS166" s="213">
        <f t="shared" si="387"/>
        <v>214.19853610930377</v>
      </c>
      <c r="BT166" s="213">
        <f t="shared" si="387"/>
        <v>85.679414443721512</v>
      </c>
      <c r="BU166" s="213">
        <f t="shared" si="387"/>
        <v>1805.3876614927033</v>
      </c>
      <c r="BV166" s="213">
        <f t="shared" si="387"/>
        <v>2547.9425866716233</v>
      </c>
      <c r="BW166" s="213">
        <f t="shared" si="387"/>
        <v>1305.5910772376612</v>
      </c>
      <c r="BX166" s="213">
        <f t="shared" si="387"/>
        <v>3437.3765080397798</v>
      </c>
      <c r="BY166" s="213">
        <f t="shared" si="387"/>
        <v>4485.9293419462765</v>
      </c>
      <c r="BZ166" s="213">
        <f t="shared" si="387"/>
        <v>11379.042232549491</v>
      </c>
      <c r="CA166" s="213">
        <f t="shared" si="387"/>
        <v>33949.447980295561</v>
      </c>
      <c r="CB166" s="213">
        <f t="shared" si="387"/>
        <v>28029.408439446037</v>
      </c>
      <c r="CC166" s="213">
        <f t="shared" si="387"/>
        <v>20762.978100195181</v>
      </c>
      <c r="CD166" s="213">
        <f t="shared" si="387"/>
        <v>16838.044924249461</v>
      </c>
      <c r="CE166" s="213">
        <f t="shared" si="387"/>
        <v>77172.672581094885</v>
      </c>
      <c r="CF166" s="213">
        <f t="shared" si="387"/>
        <v>427858.51589924702</v>
      </c>
      <c r="CG166" s="213">
        <f t="shared" si="387"/>
        <v>630525.01082163758</v>
      </c>
      <c r="CI166" s="213">
        <f t="shared" ref="CI166:CZ166" si="388">CI108*$FK108</f>
        <v>3174.2183065340637</v>
      </c>
      <c r="CJ166" s="213">
        <f t="shared" si="388"/>
        <v>7360.2696979273151</v>
      </c>
      <c r="CK166" s="213">
        <f t="shared" si="388"/>
        <v>5646.6814090528842</v>
      </c>
      <c r="CL166" s="213">
        <f t="shared" si="388"/>
        <v>5526.3222316200381</v>
      </c>
      <c r="CM166" s="213">
        <f t="shared" si="388"/>
        <v>3888.2134268984096</v>
      </c>
      <c r="CN166" s="213">
        <f t="shared" si="388"/>
        <v>11419.841953713169</v>
      </c>
      <c r="CO166" s="213">
        <f t="shared" si="388"/>
        <v>13710.746297053627</v>
      </c>
      <c r="CP166" s="213">
        <f t="shared" si="388"/>
        <v>7686.6674672367299</v>
      </c>
      <c r="CQ166" s="213">
        <f t="shared" si="388"/>
        <v>7144.0311757598274</v>
      </c>
      <c r="CR166" s="213">
        <f t="shared" si="388"/>
        <v>4769.4874040338309</v>
      </c>
      <c r="CS166" s="213">
        <f t="shared" si="388"/>
        <v>17817.238232177708</v>
      </c>
      <c r="CT166" s="213">
        <f t="shared" si="388"/>
        <v>22786.644269913555</v>
      </c>
      <c r="CU166" s="213">
        <f t="shared" si="388"/>
        <v>5891.4797360349457</v>
      </c>
      <c r="CV166" s="213">
        <f t="shared" si="388"/>
        <v>7709.1073138767524</v>
      </c>
      <c r="CW166" s="213">
        <f t="shared" si="388"/>
        <v>0</v>
      </c>
      <c r="CX166" s="213">
        <f t="shared" si="388"/>
        <v>0</v>
      </c>
      <c r="CY166" s="213">
        <f t="shared" si="388"/>
        <v>0</v>
      </c>
      <c r="CZ166" s="213">
        <f t="shared" si="388"/>
        <v>124530.94892183285</v>
      </c>
      <c r="DB166" s="213">
        <f t="shared" ref="DB166:DS166" si="389">DB108*$FK108</f>
        <v>16250.528939492515</v>
      </c>
      <c r="DC166" s="213">
        <f t="shared" si="389"/>
        <v>24973.509324286639</v>
      </c>
      <c r="DD166" s="213">
        <f t="shared" si="389"/>
        <v>16872.724687238588</v>
      </c>
      <c r="DE166" s="213">
        <f t="shared" si="389"/>
        <v>13931.064791337481</v>
      </c>
      <c r="DF166" s="213">
        <f t="shared" si="389"/>
        <v>11005.724783901847</v>
      </c>
      <c r="DG166" s="213">
        <f t="shared" si="389"/>
        <v>34155.486572172129</v>
      </c>
      <c r="DH166" s="213">
        <f t="shared" si="389"/>
        <v>33333.37219072404</v>
      </c>
      <c r="DI166" s="213">
        <f t="shared" si="389"/>
        <v>27405.17270564178</v>
      </c>
      <c r="DJ166" s="213">
        <f t="shared" si="389"/>
        <v>15212.176035876937</v>
      </c>
      <c r="DK166" s="213">
        <f t="shared" si="389"/>
        <v>12815.192417510918</v>
      </c>
      <c r="DL166" s="213">
        <f t="shared" si="389"/>
        <v>28359.886180871821</v>
      </c>
      <c r="DM166" s="213">
        <f t="shared" si="389"/>
        <v>17199.122456548001</v>
      </c>
      <c r="DN166" s="213">
        <f t="shared" si="389"/>
        <v>14606.300176596334</v>
      </c>
      <c r="DO166" s="213">
        <f t="shared" si="389"/>
        <v>23111.002053164786</v>
      </c>
      <c r="DP166" s="213">
        <f t="shared" si="389"/>
        <v>0</v>
      </c>
      <c r="DQ166" s="213">
        <f t="shared" si="389"/>
        <v>0</v>
      </c>
      <c r="DR166" s="213">
        <f t="shared" si="389"/>
        <v>0</v>
      </c>
      <c r="DS166" s="213">
        <f t="shared" si="389"/>
        <v>289231.26331536379</v>
      </c>
      <c r="DU166" s="213">
        <f t="shared" ref="DU166:EJ166" si="390">DU108*$FK108</f>
        <v>17515.320295566496</v>
      </c>
      <c r="DV166" s="213">
        <f t="shared" si="390"/>
        <v>31015.94802862719</v>
      </c>
      <c r="DW166" s="213">
        <f t="shared" si="390"/>
        <v>24130.995082256708</v>
      </c>
      <c r="DX166" s="213">
        <f t="shared" si="390"/>
        <v>23620.998567710747</v>
      </c>
      <c r="DY166" s="213">
        <f t="shared" si="390"/>
        <v>19653.225684543169</v>
      </c>
      <c r="DZ166" s="213">
        <f t="shared" si="390"/>
        <v>78104.946209684902</v>
      </c>
      <c r="EA166" s="213">
        <f t="shared" si="390"/>
        <v>107335.90643740122</v>
      </c>
      <c r="EB166" s="213">
        <f t="shared" si="390"/>
        <v>89373.829195092461</v>
      </c>
      <c r="EC166" s="213">
        <f t="shared" si="390"/>
        <v>75134.726508969223</v>
      </c>
      <c r="ED166" s="213">
        <f t="shared" si="390"/>
        <v>66923.78262477924</v>
      </c>
      <c r="EE166" s="213">
        <f t="shared" si="390"/>
        <v>181422.08011246394</v>
      </c>
      <c r="EF166" s="213">
        <f t="shared" si="390"/>
        <v>127811.24650339248</v>
      </c>
      <c r="EG166" s="213">
        <f t="shared" si="390"/>
        <v>64392.159926573084</v>
      </c>
      <c r="EH166" s="213">
        <f t="shared" si="390"/>
        <v>42929.466608420844</v>
      </c>
      <c r="EI166" s="213">
        <f t="shared" si="390"/>
        <v>8716.8604266195725</v>
      </c>
      <c r="EJ166" s="213">
        <f t="shared" si="390"/>
        <v>29718.516895622262</v>
      </c>
      <c r="EK166" s="213"/>
      <c r="EL166" s="210">
        <f t="shared" si="83"/>
        <v>987800.00910772337</v>
      </c>
      <c r="EN166" s="210">
        <f t="shared" si="72"/>
        <v>1264.7913560739842</v>
      </c>
      <c r="EO166" s="210">
        <f t="shared" ref="EO166:FD166" si="391">EO108*$FK108</f>
        <v>6042.4387043405504</v>
      </c>
      <c r="EP166" s="210">
        <f t="shared" si="391"/>
        <v>7258.2703950181231</v>
      </c>
      <c r="EQ166" s="210">
        <f t="shared" si="391"/>
        <v>9689.9337763732674</v>
      </c>
      <c r="ER166" s="210">
        <f t="shared" si="391"/>
        <v>8647.500900641322</v>
      </c>
      <c r="ES166" s="210">
        <f t="shared" si="391"/>
        <v>43949.459637512773</v>
      </c>
      <c r="ET166" s="210">
        <f t="shared" si="391"/>
        <v>74002.534246677184</v>
      </c>
      <c r="EU166" s="210">
        <f t="shared" si="391"/>
        <v>61968.656489450681</v>
      </c>
      <c r="EV166" s="210">
        <f t="shared" si="391"/>
        <v>59922.550473092284</v>
      </c>
      <c r="EW166" s="210">
        <f t="shared" si="391"/>
        <v>54108.590207268324</v>
      </c>
      <c r="EX166" s="210">
        <f t="shared" si="391"/>
        <v>153062.1939315921</v>
      </c>
      <c r="EY166" s="210">
        <f t="shared" si="391"/>
        <v>110612.12404684447</v>
      </c>
      <c r="EZ166" s="210">
        <f t="shared" si="391"/>
        <v>49785.859749976749</v>
      </c>
      <c r="FA166" s="210">
        <f t="shared" si="391"/>
        <v>19818.464555256061</v>
      </c>
      <c r="FB166" s="210">
        <f t="shared" si="391"/>
        <v>8716.8604266195725</v>
      </c>
      <c r="FC166" s="210">
        <f t="shared" si="391"/>
        <v>29718.516895622262</v>
      </c>
      <c r="FD166" s="210">
        <f t="shared" si="391"/>
        <v>0</v>
      </c>
      <c r="FE166" s="363">
        <f t="shared" si="74"/>
        <v>698568.7457923597</v>
      </c>
      <c r="FF166" s="363"/>
      <c r="FG166" s="213">
        <f t="shared" si="240"/>
        <v>570973.73781113478</v>
      </c>
      <c r="FH166" s="213">
        <f t="shared" si="240"/>
        <v>1483.0698642996558</v>
      </c>
    </row>
    <row r="167" spans="1:164">
      <c r="A167" s="172"/>
      <c r="B167" s="172">
        <v>23</v>
      </c>
      <c r="C167" s="182">
        <v>7</v>
      </c>
      <c r="D167" s="182" t="s">
        <v>813</v>
      </c>
      <c r="E167" s="213">
        <f t="shared" ref="E167:I174" si="392">E109*$FK109</f>
        <v>8708220.5758908689</v>
      </c>
      <c r="F167" s="213">
        <f t="shared" si="392"/>
        <v>4790424.7453897558</v>
      </c>
      <c r="G167" s="213">
        <f t="shared" si="392"/>
        <v>3917795.830501114</v>
      </c>
      <c r="H167" s="213">
        <f t="shared" si="392"/>
        <v>7020264.3147410918</v>
      </c>
      <c r="I167" s="213">
        <f t="shared" si="392"/>
        <v>8656607.9617316257</v>
      </c>
      <c r="K167" s="213">
        <f t="shared" ref="K167:AB167" si="393">K109*$FK109</f>
        <v>123217.83973552339</v>
      </c>
      <c r="L167" s="213">
        <f t="shared" si="393"/>
        <v>183233.47434855235</v>
      </c>
      <c r="M167" s="213">
        <f t="shared" si="393"/>
        <v>158602.7585244989</v>
      </c>
      <c r="N167" s="213">
        <f t="shared" si="393"/>
        <v>126230.52858017819</v>
      </c>
      <c r="O167" s="213">
        <f t="shared" si="393"/>
        <v>97589.194356904234</v>
      </c>
      <c r="P167" s="213">
        <f t="shared" si="393"/>
        <v>323654.25879175949</v>
      </c>
      <c r="Q167" s="213">
        <f t="shared" si="393"/>
        <v>366100.28518652567</v>
      </c>
      <c r="R167" s="213">
        <f t="shared" si="393"/>
        <v>309399.74231347442</v>
      </c>
      <c r="S167" s="213">
        <f t="shared" si="393"/>
        <v>237068.74978841873</v>
      </c>
      <c r="T167" s="213">
        <f t="shared" si="393"/>
        <v>195439.21121102452</v>
      </c>
      <c r="U167" s="213">
        <f t="shared" si="393"/>
        <v>856869.94400612474</v>
      </c>
      <c r="V167" s="213">
        <f t="shared" si="393"/>
        <v>1131077.549376392</v>
      </c>
      <c r="W167" s="213">
        <f t="shared" si="393"/>
        <v>568075.17897271714</v>
      </c>
      <c r="X167" s="213">
        <f t="shared" si="393"/>
        <v>370647.66872494435</v>
      </c>
      <c r="Y167" s="213">
        <f t="shared" si="393"/>
        <v>296702.60074610246</v>
      </c>
      <c r="Z167" s="213">
        <f t="shared" si="393"/>
        <v>832462.25031737203</v>
      </c>
      <c r="AA167" s="213">
        <f t="shared" si="393"/>
        <v>843893.07976057916</v>
      </c>
      <c r="AB167" s="213">
        <f t="shared" si="393"/>
        <v>7020264.3147410918</v>
      </c>
      <c r="AC167" s="213"/>
      <c r="AD167" s="213">
        <f t="shared" ref="AD167:AQ167" si="394">AD109*$FK109</f>
        <v>12685.801458797328</v>
      </c>
      <c r="AE167" s="213">
        <f t="shared" si="394"/>
        <v>26789.116489420936</v>
      </c>
      <c r="AF167" s="213">
        <f t="shared" si="394"/>
        <v>28123.469265033411</v>
      </c>
      <c r="AG167" s="213">
        <f t="shared" si="394"/>
        <v>28973.97740812918</v>
      </c>
      <c r="AH167" s="213">
        <f t="shared" si="394"/>
        <v>23504.265038975504</v>
      </c>
      <c r="AI167" s="213">
        <f t="shared" si="394"/>
        <v>107920.03326837417</v>
      </c>
      <c r="AJ167" s="213">
        <f t="shared" si="394"/>
        <v>169901.28670100225</v>
      </c>
      <c r="AK167" s="213">
        <f t="shared" si="394"/>
        <v>183256.15456570158</v>
      </c>
      <c r="AL167" s="213">
        <f t="shared" si="394"/>
        <v>151991.47522550111</v>
      </c>
      <c r="AM167" s="213">
        <f t="shared" si="394"/>
        <v>149545.79180957685</v>
      </c>
      <c r="AN167" s="213">
        <f t="shared" si="394"/>
        <v>675893.15126391989</v>
      </c>
      <c r="AO167" s="213">
        <f t="shared" si="394"/>
        <v>954413.77792873059</v>
      </c>
      <c r="AP167" s="213">
        <f t="shared" si="394"/>
        <v>496405.69278118043</v>
      </c>
      <c r="AQ167" s="213">
        <f t="shared" si="394"/>
        <v>370647.66872494435</v>
      </c>
      <c r="AR167" s="213">
        <f t="shared" ref="AR167:AU176" si="395">AR109*$FK109</f>
        <v>265177.09890868596</v>
      </c>
      <c r="AS167" s="213">
        <f t="shared" si="395"/>
        <v>810594.7409493319</v>
      </c>
      <c r="AT167" s="213">
        <f t="shared" si="395"/>
        <v>843893.07976057916</v>
      </c>
      <c r="AU167" s="213">
        <f t="shared" si="395"/>
        <v>5299716.5815478843</v>
      </c>
      <c r="AW167" s="213">
        <f t="shared" ref="AW167:BN167" si="396">AW109*$FK109</f>
        <v>423.36405345211585</v>
      </c>
      <c r="AX167" s="213">
        <f t="shared" si="396"/>
        <v>695.52665924276175</v>
      </c>
      <c r="AY167" s="213">
        <f t="shared" si="396"/>
        <v>589.68564587973276</v>
      </c>
      <c r="AZ167" s="213">
        <f t="shared" si="396"/>
        <v>544.3252115812918</v>
      </c>
      <c r="BA167" s="213">
        <f t="shared" si="396"/>
        <v>536.76513919821832</v>
      </c>
      <c r="BB167" s="213">
        <f t="shared" si="396"/>
        <v>1765.2769014476617</v>
      </c>
      <c r="BC167" s="213">
        <f t="shared" si="396"/>
        <v>699.30669543429849</v>
      </c>
      <c r="BD167" s="213">
        <f t="shared" si="396"/>
        <v>2872.8275055679292</v>
      </c>
      <c r="BE167" s="213">
        <f t="shared" si="396"/>
        <v>1462.8740061247217</v>
      </c>
      <c r="BF167" s="213">
        <f t="shared" si="396"/>
        <v>1606.5153814031182</v>
      </c>
      <c r="BG167" s="213">
        <f t="shared" si="396"/>
        <v>2347.4024749443211</v>
      </c>
      <c r="BH167" s="213">
        <f t="shared" si="396"/>
        <v>0</v>
      </c>
      <c r="BI167" s="213">
        <f t="shared" si="396"/>
        <v>0</v>
      </c>
      <c r="BJ167" s="213">
        <f t="shared" si="396"/>
        <v>0</v>
      </c>
      <c r="BK167" s="213">
        <f t="shared" si="396"/>
        <v>0</v>
      </c>
      <c r="BL167" s="213">
        <f t="shared" si="396"/>
        <v>0</v>
      </c>
      <c r="BM167" s="213">
        <f t="shared" si="396"/>
        <v>0</v>
      </c>
      <c r="BN167" s="213">
        <f t="shared" si="396"/>
        <v>13543.869674276169</v>
      </c>
      <c r="BP167" s="213">
        <f t="shared" ref="BP167:CG167" si="397">BP109*$FK109</f>
        <v>480.06459632516709</v>
      </c>
      <c r="BQ167" s="213">
        <f t="shared" si="397"/>
        <v>396.90380011135863</v>
      </c>
      <c r="BR167" s="213">
        <f t="shared" si="397"/>
        <v>1292.7723775055681</v>
      </c>
      <c r="BS167" s="213">
        <f t="shared" si="397"/>
        <v>548.10524777282853</v>
      </c>
      <c r="BT167" s="213">
        <f t="shared" si="397"/>
        <v>854.28817928730518</v>
      </c>
      <c r="BU167" s="213">
        <f t="shared" si="397"/>
        <v>3840.5167706013367</v>
      </c>
      <c r="BV167" s="213">
        <f t="shared" si="397"/>
        <v>8440.8208157015597</v>
      </c>
      <c r="BW167" s="213">
        <f t="shared" si="397"/>
        <v>11699.212012806238</v>
      </c>
      <c r="BX167" s="213">
        <f t="shared" si="397"/>
        <v>8403.0204537861919</v>
      </c>
      <c r="BY167" s="213">
        <f t="shared" si="397"/>
        <v>5276.9305233853011</v>
      </c>
      <c r="BZ167" s="213">
        <f t="shared" si="397"/>
        <v>40990.712461024501</v>
      </c>
      <c r="CA167" s="213">
        <f t="shared" si="397"/>
        <v>95616.015464922064</v>
      </c>
      <c r="CB167" s="213">
        <f t="shared" si="397"/>
        <v>45950.119944320715</v>
      </c>
      <c r="CC167" s="213">
        <f t="shared" si="397"/>
        <v>0</v>
      </c>
      <c r="CD167" s="213">
        <f t="shared" si="397"/>
        <v>31525.501837416483</v>
      </c>
      <c r="CE167" s="213">
        <f t="shared" si="397"/>
        <v>21867.50936804009</v>
      </c>
      <c r="CF167" s="213">
        <f t="shared" si="397"/>
        <v>0</v>
      </c>
      <c r="CG167" s="213">
        <f t="shared" si="397"/>
        <v>277182.49385300669</v>
      </c>
      <c r="CI167" s="213">
        <f t="shared" ref="CI167:CZ167" si="398">CI109*$FK109</f>
        <v>55290.589373608025</v>
      </c>
      <c r="CJ167" s="213">
        <f t="shared" si="398"/>
        <v>78757.054050668157</v>
      </c>
      <c r="CK167" s="213">
        <f t="shared" si="398"/>
        <v>59758.592152004458</v>
      </c>
      <c r="CL167" s="213">
        <f t="shared" si="398"/>
        <v>41879.020966035641</v>
      </c>
      <c r="CM167" s="213">
        <f t="shared" si="398"/>
        <v>31155.058290645884</v>
      </c>
      <c r="CN167" s="213">
        <f t="shared" si="398"/>
        <v>80197.247839643664</v>
      </c>
      <c r="CO167" s="213">
        <f t="shared" si="398"/>
        <v>65976.751687082404</v>
      </c>
      <c r="CP167" s="213">
        <f t="shared" si="398"/>
        <v>30013.487360801784</v>
      </c>
      <c r="CQ167" s="213">
        <f t="shared" si="398"/>
        <v>22351.354000556796</v>
      </c>
      <c r="CR167" s="213">
        <f t="shared" si="398"/>
        <v>15297.806467149221</v>
      </c>
      <c r="CS167" s="213">
        <f t="shared" si="398"/>
        <v>57331.808917037866</v>
      </c>
      <c r="CT167" s="213">
        <f t="shared" si="398"/>
        <v>34515.510464922052</v>
      </c>
      <c r="CU167" s="213">
        <f t="shared" si="398"/>
        <v>25719.366247216039</v>
      </c>
      <c r="CV167" s="213">
        <f t="shared" si="398"/>
        <v>0</v>
      </c>
      <c r="CW167" s="213">
        <f t="shared" si="398"/>
        <v>0</v>
      </c>
      <c r="CX167" s="213">
        <f t="shared" si="398"/>
        <v>0</v>
      </c>
      <c r="CY167" s="213">
        <f t="shared" si="398"/>
        <v>0</v>
      </c>
      <c r="CZ167" s="213">
        <f t="shared" si="398"/>
        <v>598243.647817372</v>
      </c>
      <c r="DB167" s="213">
        <f t="shared" ref="DB167:DS167" si="399">DB109*$FK109</f>
        <v>54338.020253340765</v>
      </c>
      <c r="DC167" s="213">
        <f t="shared" si="399"/>
        <v>76594.873349109141</v>
      </c>
      <c r="DD167" s="213">
        <f t="shared" si="399"/>
        <v>68838.239084075729</v>
      </c>
      <c r="DE167" s="213">
        <f t="shared" si="399"/>
        <v>54285.099746659245</v>
      </c>
      <c r="DF167" s="213">
        <f t="shared" si="399"/>
        <v>41538.817708797331</v>
      </c>
      <c r="DG167" s="213">
        <f t="shared" si="399"/>
        <v>129931.18401169266</v>
      </c>
      <c r="DH167" s="213">
        <f t="shared" si="399"/>
        <v>121082.11928730513</v>
      </c>
      <c r="DI167" s="213">
        <f t="shared" si="399"/>
        <v>81558.060868596891</v>
      </c>
      <c r="DJ167" s="213">
        <f t="shared" si="399"/>
        <v>52860.02610244989</v>
      </c>
      <c r="DK167" s="213">
        <f t="shared" si="399"/>
        <v>23712.167029510023</v>
      </c>
      <c r="DL167" s="213">
        <f t="shared" si="399"/>
        <v>80306.868889198231</v>
      </c>
      <c r="DM167" s="213">
        <f t="shared" si="399"/>
        <v>46532.245517817377</v>
      </c>
      <c r="DN167" s="213">
        <f t="shared" si="399"/>
        <v>0</v>
      </c>
      <c r="DO167" s="213">
        <f t="shared" si="399"/>
        <v>0</v>
      </c>
      <c r="DP167" s="213">
        <f t="shared" si="399"/>
        <v>0</v>
      </c>
      <c r="DQ167" s="213">
        <f t="shared" si="399"/>
        <v>0</v>
      </c>
      <c r="DR167" s="213">
        <f t="shared" si="399"/>
        <v>0</v>
      </c>
      <c r="DS167" s="213">
        <f t="shared" si="399"/>
        <v>831577.72184855235</v>
      </c>
      <c r="DU167" s="213">
        <f t="shared" ref="DU167:EH167" si="400">DU109*$FK109</f>
        <v>56432.160303452118</v>
      </c>
      <c r="DV167" s="213">
        <f t="shared" si="400"/>
        <v>86184.825167037867</v>
      </c>
      <c r="DW167" s="213">
        <f t="shared" si="400"/>
        <v>86933.272332962151</v>
      </c>
      <c r="DX167" s="213">
        <f t="shared" si="400"/>
        <v>78345.030105790647</v>
      </c>
      <c r="DY167" s="213">
        <f t="shared" si="400"/>
        <v>66728.978889198217</v>
      </c>
      <c r="DZ167" s="213">
        <f t="shared" si="400"/>
        <v>262205.99046213808</v>
      </c>
      <c r="EA167" s="213">
        <f t="shared" si="400"/>
        <v>396994.5209799555</v>
      </c>
      <c r="EB167" s="213">
        <f t="shared" si="400"/>
        <v>310892.85660913144</v>
      </c>
      <c r="EC167" s="213">
        <f t="shared" si="400"/>
        <v>210377.91423997775</v>
      </c>
      <c r="ED167" s="213">
        <f t="shared" si="400"/>
        <v>183849.62024777284</v>
      </c>
      <c r="EE167" s="213">
        <f t="shared" si="400"/>
        <v>450841.13652839646</v>
      </c>
      <c r="EF167" s="213">
        <f t="shared" si="400"/>
        <v>194040.5978201559</v>
      </c>
      <c r="EG167" s="213">
        <f t="shared" si="400"/>
        <v>57785.413260022273</v>
      </c>
      <c r="EH167" s="213">
        <f t="shared" si="400"/>
        <v>26309.05189309577</v>
      </c>
      <c r="EI167" s="213"/>
      <c r="EJ167" s="213"/>
      <c r="EK167" s="213"/>
      <c r="EL167" s="210">
        <f t="shared" si="83"/>
        <v>2467921.368839087</v>
      </c>
      <c r="EN167" s="210">
        <f t="shared" si="72"/>
        <v>2094.140050111359</v>
      </c>
      <c r="EO167" s="210">
        <f t="shared" ref="EO167:FD167" si="401">EO109*$FK109</f>
        <v>9589.9518179287315</v>
      </c>
      <c r="EP167" s="210">
        <f t="shared" si="401"/>
        <v>18095.033248886415</v>
      </c>
      <c r="EQ167" s="210">
        <f t="shared" si="401"/>
        <v>24059.930359131406</v>
      </c>
      <c r="ER167" s="210">
        <f t="shared" si="401"/>
        <v>25190.161180400893</v>
      </c>
      <c r="ES167" s="210">
        <f t="shared" si="401"/>
        <v>132274.80645044544</v>
      </c>
      <c r="ET167" s="210">
        <f t="shared" si="401"/>
        <v>275912.40169265034</v>
      </c>
      <c r="EU167" s="210">
        <f t="shared" si="401"/>
        <v>229334.79574053455</v>
      </c>
      <c r="EV167" s="210">
        <f t="shared" si="401"/>
        <v>157517.88813752786</v>
      </c>
      <c r="EW167" s="210">
        <f t="shared" si="401"/>
        <v>160137.45321826282</v>
      </c>
      <c r="EX167" s="210">
        <f t="shared" si="401"/>
        <v>370534.26763919822</v>
      </c>
      <c r="EY167" s="210">
        <f t="shared" si="401"/>
        <v>147508.35230233855</v>
      </c>
      <c r="EZ167" s="210">
        <f t="shared" si="401"/>
        <v>57785.413260022273</v>
      </c>
      <c r="FA167" s="210">
        <f t="shared" si="401"/>
        <v>26309.05189309577</v>
      </c>
      <c r="FB167" s="210">
        <f t="shared" si="401"/>
        <v>0</v>
      </c>
      <c r="FC167" s="210">
        <f t="shared" si="401"/>
        <v>0</v>
      </c>
      <c r="FD167" s="210">
        <f t="shared" si="401"/>
        <v>0</v>
      </c>
      <c r="FE167" s="363">
        <f t="shared" si="74"/>
        <v>1636343.6469905342</v>
      </c>
      <c r="FF167" s="363"/>
      <c r="FG167" s="213">
        <f t="shared" ref="FG167:FH177" si="402">FG109*$FK109</f>
        <v>4169.379919265034</v>
      </c>
      <c r="FH167" s="213">
        <f t="shared" si="402"/>
        <v>2260.4616425389759</v>
      </c>
    </row>
    <row r="168" spans="1:164">
      <c r="A168" s="172"/>
      <c r="B168" s="172">
        <v>8</v>
      </c>
      <c r="C168" s="182">
        <v>8</v>
      </c>
      <c r="D168" s="182" t="s">
        <v>1191</v>
      </c>
      <c r="E168" s="213">
        <f t="shared" si="392"/>
        <v>12520286.09056654</v>
      </c>
      <c r="F168" s="213">
        <f t="shared" si="392"/>
        <v>10292370.19277068</v>
      </c>
      <c r="G168" s="213">
        <f t="shared" si="392"/>
        <v>2227915.8977958583</v>
      </c>
      <c r="H168" s="213">
        <f t="shared" si="392"/>
        <v>11149391.729800925</v>
      </c>
      <c r="I168" s="213">
        <f t="shared" si="392"/>
        <v>11715886.579879288</v>
      </c>
      <c r="K168" s="213">
        <f t="shared" ref="K168:AB168" si="403">K110*$FK110</f>
        <v>182361.16165927504</v>
      </c>
      <c r="L168" s="213">
        <f t="shared" si="403"/>
        <v>270724.6081896695</v>
      </c>
      <c r="M168" s="213">
        <f t="shared" si="403"/>
        <v>155619.47547434058</v>
      </c>
      <c r="N168" s="213">
        <f t="shared" si="403"/>
        <v>104156.27033245521</v>
      </c>
      <c r="O168" s="213">
        <f t="shared" si="403"/>
        <v>65568.856313981785</v>
      </c>
      <c r="P168" s="213">
        <f t="shared" si="403"/>
        <v>209240.48561139082</v>
      </c>
      <c r="Q168" s="213">
        <f t="shared" si="403"/>
        <v>331462.822868385</v>
      </c>
      <c r="R168" s="213">
        <f t="shared" si="403"/>
        <v>313356.7965920837</v>
      </c>
      <c r="S168" s="213">
        <f t="shared" si="403"/>
        <v>298030.16522724996</v>
      </c>
      <c r="T168" s="213">
        <f t="shared" si="403"/>
        <v>343987.8596818833</v>
      </c>
      <c r="U168" s="213">
        <f t="shared" si="403"/>
        <v>1428502.4262229481</v>
      </c>
      <c r="V168" s="213">
        <f t="shared" si="403"/>
        <v>1532352.3415252257</v>
      </c>
      <c r="W168" s="213">
        <f t="shared" si="403"/>
        <v>807281.02394211199</v>
      </c>
      <c r="X168" s="213">
        <f t="shared" si="403"/>
        <v>556123.17833205499</v>
      </c>
      <c r="Y168" s="213">
        <f t="shared" si="403"/>
        <v>494732.29424122174</v>
      </c>
      <c r="Z168" s="213">
        <f t="shared" si="403"/>
        <v>1476875.4414952148</v>
      </c>
      <c r="AA168" s="213">
        <f t="shared" si="403"/>
        <v>2579016.5220914334</v>
      </c>
      <c r="AB168" s="213">
        <f t="shared" si="403"/>
        <v>11149391.729800925</v>
      </c>
      <c r="AC168" s="213"/>
      <c r="AD168" s="213">
        <f t="shared" ref="AD168:AQ168" si="404">AD110*$FK110</f>
        <v>7072.805261929373</v>
      </c>
      <c r="AE168" s="213">
        <f t="shared" si="404"/>
        <v>13546.220247424053</v>
      </c>
      <c r="AF168" s="213">
        <f t="shared" si="404"/>
        <v>11148.659141685283</v>
      </c>
      <c r="AG168" s="213">
        <f t="shared" si="404"/>
        <v>11779.128913935108</v>
      </c>
      <c r="AH168" s="213">
        <f t="shared" si="404"/>
        <v>12200.922071426188</v>
      </c>
      <c r="AI168" s="213">
        <f t="shared" si="404"/>
        <v>75567.574110507179</v>
      </c>
      <c r="AJ168" s="213">
        <f t="shared" si="404"/>
        <v>210186.19026976556</v>
      </c>
      <c r="AK168" s="213">
        <f t="shared" si="404"/>
        <v>231599.96288639164</v>
      </c>
      <c r="AL168" s="213">
        <f t="shared" si="404"/>
        <v>240990.41055053516</v>
      </c>
      <c r="AM168" s="213">
        <f t="shared" si="404"/>
        <v>298167.80299443123</v>
      </c>
      <c r="AN168" s="213">
        <f t="shared" si="404"/>
        <v>1230117.5645069857</v>
      </c>
      <c r="AO168" s="213">
        <f t="shared" si="404"/>
        <v>1297959.6639434458</v>
      </c>
      <c r="AP168" s="213">
        <f t="shared" si="404"/>
        <v>764968.5103537963</v>
      </c>
      <c r="AQ168" s="213">
        <f t="shared" si="404"/>
        <v>509757.01050385134</v>
      </c>
      <c r="AR168" s="213">
        <f t="shared" si="395"/>
        <v>476626.26796492044</v>
      </c>
      <c r="AS168" s="213">
        <f t="shared" si="395"/>
        <v>1316873.7571109405</v>
      </c>
      <c r="AT168" s="213">
        <f t="shared" si="395"/>
        <v>2367063.2404881786</v>
      </c>
      <c r="AU168" s="213">
        <f t="shared" si="395"/>
        <v>9075625.6913201492</v>
      </c>
      <c r="AW168" s="213">
        <f t="shared" ref="AW168:BN168" si="405">AW110*$FK110</f>
        <v>466.19243722698315</v>
      </c>
      <c r="AX168" s="213">
        <f t="shared" si="405"/>
        <v>577.19063656674109</v>
      </c>
      <c r="AY168" s="213">
        <f t="shared" si="405"/>
        <v>457.31258127980254</v>
      </c>
      <c r="AZ168" s="213">
        <f t="shared" si="405"/>
        <v>2015.7273000100033</v>
      </c>
      <c r="BA168" s="213">
        <f t="shared" si="405"/>
        <v>1465.1762312848043</v>
      </c>
      <c r="BB168" s="213">
        <f t="shared" si="405"/>
        <v>5514.3905431991725</v>
      </c>
      <c r="BC168" s="213">
        <f t="shared" si="405"/>
        <v>3316.6261962719659</v>
      </c>
      <c r="BD168" s="213">
        <f t="shared" si="405"/>
        <v>1935.8085964853776</v>
      </c>
      <c r="BE168" s="213">
        <f t="shared" si="405"/>
        <v>0</v>
      </c>
      <c r="BF168" s="213">
        <f t="shared" si="405"/>
        <v>0</v>
      </c>
      <c r="BG168" s="213">
        <f t="shared" si="405"/>
        <v>4648.6045883490606</v>
      </c>
      <c r="BH168" s="213">
        <f t="shared" si="405"/>
        <v>7885.312081096401</v>
      </c>
      <c r="BI168" s="213">
        <f t="shared" si="405"/>
        <v>0</v>
      </c>
      <c r="BJ168" s="213">
        <f t="shared" si="405"/>
        <v>0</v>
      </c>
      <c r="BK168" s="213">
        <f t="shared" si="405"/>
        <v>0</v>
      </c>
      <c r="BL168" s="213">
        <f t="shared" si="405"/>
        <v>0</v>
      </c>
      <c r="BM168" s="213">
        <f t="shared" si="405"/>
        <v>0</v>
      </c>
      <c r="BN168" s="213">
        <f t="shared" si="405"/>
        <v>28282.341191770312</v>
      </c>
      <c r="BP168" s="213">
        <f t="shared" ref="BP168:CG168" si="406">BP110*$FK110</f>
        <v>457.31258127980254</v>
      </c>
      <c r="BQ168" s="213">
        <f t="shared" si="406"/>
        <v>1247.6197605788789</v>
      </c>
      <c r="BR168" s="213">
        <f t="shared" si="406"/>
        <v>1358.6179599186366</v>
      </c>
      <c r="BS168" s="213">
        <f t="shared" si="406"/>
        <v>1367.4978158658173</v>
      </c>
      <c r="BT168" s="213">
        <f t="shared" si="406"/>
        <v>1078.9024975824468</v>
      </c>
      <c r="BU168" s="213">
        <f t="shared" si="406"/>
        <v>3844.9776251292137</v>
      </c>
      <c r="BV168" s="213">
        <f t="shared" si="406"/>
        <v>7916.3915769115329</v>
      </c>
      <c r="BW168" s="213">
        <f t="shared" si="406"/>
        <v>14829.359431791656</v>
      </c>
      <c r="BX168" s="213">
        <f t="shared" si="406"/>
        <v>15180.113741705291</v>
      </c>
      <c r="BY168" s="213">
        <f t="shared" si="406"/>
        <v>9501.4458634832754</v>
      </c>
      <c r="BZ168" s="213">
        <f t="shared" si="406"/>
        <v>85113.419253726359</v>
      </c>
      <c r="CA168" s="213">
        <f t="shared" si="406"/>
        <v>112037.14248557804</v>
      </c>
      <c r="CB168" s="213">
        <f t="shared" si="406"/>
        <v>32504.712694654703</v>
      </c>
      <c r="CC168" s="213">
        <f t="shared" si="406"/>
        <v>46366.167828203666</v>
      </c>
      <c r="CD168" s="213">
        <f t="shared" si="406"/>
        <v>18106.026276301309</v>
      </c>
      <c r="CE168" s="213">
        <f t="shared" si="406"/>
        <v>126737.74400613557</v>
      </c>
      <c r="CF168" s="213">
        <f t="shared" si="406"/>
        <v>167478.52309180031</v>
      </c>
      <c r="CG168" s="213">
        <f t="shared" si="406"/>
        <v>645125.97449064651</v>
      </c>
      <c r="CI168" s="213">
        <f t="shared" ref="CI168:CZ168" si="407">CI110*$FK110</f>
        <v>59725.911100736928</v>
      </c>
      <c r="CJ168" s="213">
        <f t="shared" si="407"/>
        <v>97447.539164360249</v>
      </c>
      <c r="CK168" s="213">
        <f t="shared" si="407"/>
        <v>60840.333022108098</v>
      </c>
      <c r="CL168" s="213">
        <f t="shared" si="407"/>
        <v>40727.459301743969</v>
      </c>
      <c r="CM168" s="213">
        <f t="shared" si="407"/>
        <v>23824.653506285635</v>
      </c>
      <c r="CN168" s="213">
        <f t="shared" si="407"/>
        <v>59552.753909766907</v>
      </c>
      <c r="CO168" s="213">
        <f t="shared" si="407"/>
        <v>52284.591816999557</v>
      </c>
      <c r="CP168" s="213">
        <f t="shared" si="407"/>
        <v>35421.745373303544</v>
      </c>
      <c r="CQ168" s="213">
        <f t="shared" si="407"/>
        <v>15011.396478708857</v>
      </c>
      <c r="CR168" s="213">
        <f t="shared" si="407"/>
        <v>16401.093934442626</v>
      </c>
      <c r="CS168" s="213">
        <f t="shared" si="407"/>
        <v>64649.791223448592</v>
      </c>
      <c r="CT168" s="213">
        <f t="shared" si="407"/>
        <v>87626.418486778479</v>
      </c>
      <c r="CU168" s="213">
        <f t="shared" si="407"/>
        <v>9807.8008936610076</v>
      </c>
      <c r="CV168" s="213">
        <f t="shared" si="407"/>
        <v>0</v>
      </c>
      <c r="CW168" s="213">
        <f t="shared" si="407"/>
        <v>0</v>
      </c>
      <c r="CX168" s="213">
        <f t="shared" si="407"/>
        <v>33263.94037813865</v>
      </c>
      <c r="CY168" s="213">
        <f t="shared" si="407"/>
        <v>44474.758511454194</v>
      </c>
      <c r="CZ168" s="213">
        <f t="shared" si="407"/>
        <v>701060.18710193725</v>
      </c>
      <c r="DB168" s="213">
        <f t="shared" ref="DB168:DS168" si="408">DB110*$FK110</f>
        <v>114638.94027810196</v>
      </c>
      <c r="DC168" s="213">
        <f t="shared" si="408"/>
        <v>157906.03838073957</v>
      </c>
      <c r="DD168" s="213">
        <f t="shared" si="408"/>
        <v>81814.552769348753</v>
      </c>
      <c r="DE168" s="213">
        <f t="shared" si="408"/>
        <v>48266.457000900322</v>
      </c>
      <c r="DF168" s="213">
        <f t="shared" si="408"/>
        <v>26999.20200740271</v>
      </c>
      <c r="DG168" s="213">
        <f t="shared" si="408"/>
        <v>64760.789422788344</v>
      </c>
      <c r="DH168" s="213">
        <f t="shared" si="408"/>
        <v>57759.023008436416</v>
      </c>
      <c r="DI168" s="213">
        <f t="shared" si="408"/>
        <v>29569.920304111503</v>
      </c>
      <c r="DJ168" s="213">
        <f t="shared" si="408"/>
        <v>26848.244456300639</v>
      </c>
      <c r="DK168" s="213">
        <f t="shared" si="408"/>
        <v>19917.516889526156</v>
      </c>
      <c r="DL168" s="213">
        <f t="shared" si="408"/>
        <v>43973.046650438489</v>
      </c>
      <c r="DM168" s="213">
        <f t="shared" si="408"/>
        <v>26843.804528327051</v>
      </c>
      <c r="DN168" s="213">
        <f t="shared" si="408"/>
        <v>0</v>
      </c>
      <c r="DO168" s="213">
        <f t="shared" si="408"/>
        <v>0</v>
      </c>
      <c r="DP168" s="213">
        <f t="shared" si="408"/>
        <v>0</v>
      </c>
      <c r="DQ168" s="213">
        <f t="shared" si="408"/>
        <v>0</v>
      </c>
      <c r="DR168" s="213">
        <f t="shared" si="408"/>
        <v>0</v>
      </c>
      <c r="DS168" s="213">
        <f t="shared" si="408"/>
        <v>699297.53569642198</v>
      </c>
      <c r="DU168" s="213">
        <f t="shared" ref="DU168:EG168" si="409">DU110*$FK110</f>
        <v>115780.00176731466</v>
      </c>
      <c r="DV168" s="213">
        <f t="shared" si="409"/>
        <v>162741.11994397943</v>
      </c>
      <c r="DW168" s="213">
        <f t="shared" si="409"/>
        <v>88931.757311014022</v>
      </c>
      <c r="DX168" s="213">
        <f t="shared" si="409"/>
        <v>60547.297775851141</v>
      </c>
      <c r="DY168" s="213">
        <f t="shared" si="409"/>
        <v>36278.651472206468</v>
      </c>
      <c r="DZ168" s="213">
        <f t="shared" si="409"/>
        <v>133526.39387775515</v>
      </c>
      <c r="EA168" s="213">
        <f t="shared" si="409"/>
        <v>185864.26483043781</v>
      </c>
      <c r="EB168" s="213">
        <f t="shared" si="409"/>
        <v>119309.74450631897</v>
      </c>
      <c r="EC168" s="213">
        <f t="shared" si="409"/>
        <v>78506.806429023971</v>
      </c>
      <c r="ED168" s="213">
        <f t="shared" si="409"/>
        <v>73875.961552569264</v>
      </c>
      <c r="EE168" s="213">
        <f t="shared" si="409"/>
        <v>154997.88555803793</v>
      </c>
      <c r="EF168" s="213">
        <f t="shared" si="409"/>
        <v>44230.562472906728</v>
      </c>
      <c r="EG168" s="213">
        <f t="shared" si="409"/>
        <v>11201.938277368366</v>
      </c>
      <c r="EH168" s="213"/>
      <c r="EI168" s="213"/>
      <c r="EJ168" s="213"/>
      <c r="EK168" s="213"/>
      <c r="EL168" s="210">
        <f t="shared" si="83"/>
        <v>1265792.385774784</v>
      </c>
      <c r="EN168" s="210">
        <f t="shared" si="72"/>
        <v>1141.0614892127112</v>
      </c>
      <c r="EO168" s="210">
        <f t="shared" ref="EO168:FD168" si="410">EO110*$FK110</f>
        <v>4835.0815632398544</v>
      </c>
      <c r="EP168" s="210">
        <f t="shared" si="410"/>
        <v>7117.2045416652763</v>
      </c>
      <c r="EQ168" s="210">
        <f t="shared" si="410"/>
        <v>12280.840774950813</v>
      </c>
      <c r="ER168" s="210">
        <f t="shared" si="410"/>
        <v>9279.4494648037598</v>
      </c>
      <c r="ES168" s="210">
        <f t="shared" si="410"/>
        <v>68765.604454966815</v>
      </c>
      <c r="ET168" s="210">
        <f t="shared" si="410"/>
        <v>128105.24182200138</v>
      </c>
      <c r="EU168" s="210">
        <f t="shared" si="410"/>
        <v>89739.82420220747</v>
      </c>
      <c r="EV168" s="210">
        <f t="shared" si="410"/>
        <v>51658.561972723328</v>
      </c>
      <c r="EW168" s="210">
        <f t="shared" si="410"/>
        <v>53958.444663043112</v>
      </c>
      <c r="EX168" s="210">
        <f t="shared" si="410"/>
        <v>111024.83890759943</v>
      </c>
      <c r="EY168" s="210">
        <f t="shared" si="410"/>
        <v>17386.757944579676</v>
      </c>
      <c r="EZ168" s="210">
        <f t="shared" si="410"/>
        <v>11201.938277368366</v>
      </c>
      <c r="FA168" s="210">
        <f t="shared" si="410"/>
        <v>0</v>
      </c>
      <c r="FB168" s="210">
        <f t="shared" si="410"/>
        <v>0</v>
      </c>
      <c r="FC168" s="210">
        <f t="shared" si="410"/>
        <v>0</v>
      </c>
      <c r="FD168" s="210">
        <f t="shared" si="410"/>
        <v>0</v>
      </c>
      <c r="FE168" s="363">
        <f t="shared" si="74"/>
        <v>566494.85007836204</v>
      </c>
      <c r="FF168" s="363"/>
      <c r="FG168" s="213">
        <f t="shared" si="402"/>
        <v>146597.54183200505</v>
      </c>
      <c r="FH168" s="213">
        <f t="shared" si="402"/>
        <v>179186.61315815797</v>
      </c>
    </row>
    <row r="169" spans="1:164">
      <c r="A169" s="172"/>
      <c r="B169" s="172">
        <v>16</v>
      </c>
      <c r="C169" s="182">
        <v>8</v>
      </c>
      <c r="D169" s="182" t="s">
        <v>438</v>
      </c>
      <c r="E169" s="213">
        <f t="shared" si="392"/>
        <v>16070327.799174439</v>
      </c>
      <c r="F169" s="213">
        <f t="shared" si="392"/>
        <v>12636284.000599325</v>
      </c>
      <c r="G169" s="213">
        <f t="shared" si="392"/>
        <v>3434043.798575114</v>
      </c>
      <c r="H169" s="213">
        <f t="shared" si="392"/>
        <v>13785135.535886088</v>
      </c>
      <c r="I169" s="213">
        <f t="shared" si="392"/>
        <v>15350553.177463783</v>
      </c>
      <c r="K169" s="213">
        <f t="shared" ref="K169:AB169" si="411">K111*$FK111</f>
        <v>189735.72374479065</v>
      </c>
      <c r="L169" s="213">
        <f t="shared" si="411"/>
        <v>151865.3795316531</v>
      </c>
      <c r="M169" s="213">
        <f t="shared" si="411"/>
        <v>115147.04335582457</v>
      </c>
      <c r="N169" s="213">
        <f t="shared" si="411"/>
        <v>80502.321647152217</v>
      </c>
      <c r="O169" s="213">
        <f t="shared" si="411"/>
        <v>75149.324300456443</v>
      </c>
      <c r="P169" s="213">
        <f t="shared" si="411"/>
        <v>278025.61972415162</v>
      </c>
      <c r="Q169" s="213">
        <f t="shared" si="411"/>
        <v>388019.34712641395</v>
      </c>
      <c r="R169" s="213">
        <f t="shared" si="411"/>
        <v>399324.38599920622</v>
      </c>
      <c r="S169" s="213">
        <f t="shared" si="411"/>
        <v>388748.95221670967</v>
      </c>
      <c r="T169" s="213">
        <f t="shared" si="411"/>
        <v>463928.99673149438</v>
      </c>
      <c r="U169" s="213">
        <f t="shared" si="411"/>
        <v>2544002.3889501886</v>
      </c>
      <c r="V169" s="213">
        <f t="shared" si="411"/>
        <v>3510575.5325203412</v>
      </c>
      <c r="W169" s="213">
        <f t="shared" si="411"/>
        <v>1191183.9906310777</v>
      </c>
      <c r="X169" s="213">
        <f t="shared" si="411"/>
        <v>715635.07282992662</v>
      </c>
      <c r="Y169" s="213">
        <f t="shared" si="411"/>
        <v>445834.79049216118</v>
      </c>
      <c r="Z169" s="213">
        <f t="shared" si="411"/>
        <v>495486.33690017863</v>
      </c>
      <c r="AA169" s="213">
        <f t="shared" si="411"/>
        <v>2351970.3291843622</v>
      </c>
      <c r="AB169" s="213">
        <f t="shared" si="411"/>
        <v>13785135.535886088</v>
      </c>
      <c r="AC169" s="213"/>
      <c r="AD169" s="213">
        <f t="shared" ref="AD169:AQ169" si="412">AD111*$FK111</f>
        <v>18163.326721571742</v>
      </c>
      <c r="AE169" s="213">
        <f t="shared" si="412"/>
        <v>22909.599835284778</v>
      </c>
      <c r="AF169" s="213">
        <f t="shared" si="412"/>
        <v>24706.732373486804</v>
      </c>
      <c r="AG169" s="213">
        <f t="shared" si="412"/>
        <v>19246.214276642193</v>
      </c>
      <c r="AH169" s="213">
        <f t="shared" si="412"/>
        <v>21711.511476483429</v>
      </c>
      <c r="AI169" s="213">
        <f t="shared" si="412"/>
        <v>122120.53200833499</v>
      </c>
      <c r="AJ169" s="213">
        <f t="shared" si="412"/>
        <v>226031.65697360589</v>
      </c>
      <c r="AK169" s="213">
        <f t="shared" si="412"/>
        <v>266382.65849374875</v>
      </c>
      <c r="AL169" s="213">
        <f t="shared" si="412"/>
        <v>316940.45122444932</v>
      </c>
      <c r="AM169" s="213">
        <f t="shared" si="412"/>
        <v>362590.68971621356</v>
      </c>
      <c r="AN169" s="213">
        <f t="shared" si="412"/>
        <v>2234204.3875570549</v>
      </c>
      <c r="AO169" s="213">
        <f t="shared" si="412"/>
        <v>3206691.1723853941</v>
      </c>
      <c r="AP169" s="213">
        <f t="shared" si="412"/>
        <v>1114506.3356677913</v>
      </c>
      <c r="AQ169" s="213">
        <f t="shared" si="412"/>
        <v>664347.67500893038</v>
      </c>
      <c r="AR169" s="213">
        <f t="shared" si="395"/>
        <v>414553.93225243106</v>
      </c>
      <c r="AS169" s="213">
        <f t="shared" si="395"/>
        <v>448108.08635245089</v>
      </c>
      <c r="AT169" s="213">
        <f t="shared" si="395"/>
        <v>2251753.3099920619</v>
      </c>
      <c r="AU169" s="213">
        <f t="shared" si="395"/>
        <v>11734968.272315936</v>
      </c>
      <c r="AW169" s="213">
        <f t="shared" ref="AW169:BN169" si="413">AW111*$FK111</f>
        <v>2565.1378964080177</v>
      </c>
      <c r="AX169" s="213">
        <f t="shared" si="413"/>
        <v>2995.2208970033739</v>
      </c>
      <c r="AY169" s="213">
        <f t="shared" si="413"/>
        <v>2065.9344135741221</v>
      </c>
      <c r="AZ169" s="213">
        <f t="shared" si="413"/>
        <v>2165.7751101409012</v>
      </c>
      <c r="BA169" s="213">
        <f t="shared" si="413"/>
        <v>1052.1673407422109</v>
      </c>
      <c r="BB169" s="213">
        <f t="shared" si="413"/>
        <v>8102.4565290732289</v>
      </c>
      <c r="BC169" s="213">
        <f t="shared" si="413"/>
        <v>12864.089749950388</v>
      </c>
      <c r="BD169" s="213">
        <f t="shared" si="413"/>
        <v>1674.2516808890653</v>
      </c>
      <c r="BE169" s="213">
        <f t="shared" si="413"/>
        <v>0</v>
      </c>
      <c r="BF169" s="213">
        <f t="shared" si="413"/>
        <v>3532.8246477475691</v>
      </c>
      <c r="BG169" s="213">
        <f t="shared" si="413"/>
        <v>0</v>
      </c>
      <c r="BH169" s="213">
        <f t="shared" si="413"/>
        <v>7810.6144929549519</v>
      </c>
      <c r="BI169" s="213">
        <f t="shared" si="413"/>
        <v>0</v>
      </c>
      <c r="BJ169" s="213">
        <f t="shared" si="413"/>
        <v>0</v>
      </c>
      <c r="BK169" s="213">
        <f t="shared" si="413"/>
        <v>0</v>
      </c>
      <c r="BL169" s="213">
        <f t="shared" si="413"/>
        <v>0</v>
      </c>
      <c r="BM169" s="213">
        <f t="shared" si="413"/>
        <v>0</v>
      </c>
      <c r="BN169" s="213">
        <f t="shared" si="413"/>
        <v>44828.472758483826</v>
      </c>
      <c r="BP169" s="213">
        <f t="shared" ref="BP169:CG169" si="414">BP111*$FK111</f>
        <v>2603.5381643183173</v>
      </c>
      <c r="BQ169" s="213">
        <f t="shared" si="414"/>
        <v>1466.8902341734472</v>
      </c>
      <c r="BR169" s="213">
        <f t="shared" si="414"/>
        <v>3041.3012184957333</v>
      </c>
      <c r="BS169" s="213">
        <f t="shared" si="414"/>
        <v>1251.8487338757691</v>
      </c>
      <c r="BT169" s="213">
        <f t="shared" si="414"/>
        <v>3402.2637368525502</v>
      </c>
      <c r="BU169" s="213">
        <f t="shared" si="414"/>
        <v>6236.203508632665</v>
      </c>
      <c r="BV169" s="213">
        <f t="shared" si="414"/>
        <v>18954.372240523913</v>
      </c>
      <c r="BW169" s="213">
        <f t="shared" si="414"/>
        <v>21749.911744393728</v>
      </c>
      <c r="BX169" s="213">
        <f t="shared" si="414"/>
        <v>24860.333445128002</v>
      </c>
      <c r="BY169" s="213">
        <f t="shared" si="414"/>
        <v>27056.828769597141</v>
      </c>
      <c r="BZ169" s="213">
        <f t="shared" si="414"/>
        <v>142626.275072435</v>
      </c>
      <c r="CA169" s="213">
        <f t="shared" si="414"/>
        <v>237743.73868624726</v>
      </c>
      <c r="CB169" s="213">
        <f t="shared" si="414"/>
        <v>76677.654963286375</v>
      </c>
      <c r="CC169" s="213">
        <f t="shared" si="414"/>
        <v>51287.39782099623</v>
      </c>
      <c r="CD169" s="213">
        <f t="shared" si="414"/>
        <v>31280.858239730107</v>
      </c>
      <c r="CE169" s="213">
        <f t="shared" si="414"/>
        <v>47378.250547727723</v>
      </c>
      <c r="CF169" s="213">
        <f t="shared" si="414"/>
        <v>100217.01919230007</v>
      </c>
      <c r="CG169" s="213">
        <f t="shared" si="414"/>
        <v>797834.68631871406</v>
      </c>
      <c r="CI169" s="213">
        <f t="shared" ref="CI169:CZ169" si="415">CI111*$FK111</f>
        <v>30121.170148839057</v>
      </c>
      <c r="CJ169" s="213">
        <f t="shared" si="415"/>
        <v>34890.483423298276</v>
      </c>
      <c r="CK169" s="213">
        <f t="shared" si="415"/>
        <v>22479.516834689424</v>
      </c>
      <c r="CL169" s="213">
        <f t="shared" si="415"/>
        <v>16688.756433816234</v>
      </c>
      <c r="CM169" s="213">
        <f t="shared" si="415"/>
        <v>17164.919755903949</v>
      </c>
      <c r="CN169" s="213">
        <f t="shared" si="415"/>
        <v>35535.60792419131</v>
      </c>
      <c r="CO169" s="213">
        <f t="shared" si="415"/>
        <v>35190.005512998614</v>
      </c>
      <c r="CP169" s="213">
        <f t="shared" si="415"/>
        <v>22679.198227822981</v>
      </c>
      <c r="CQ169" s="213">
        <f t="shared" si="415"/>
        <v>20920.465957531258</v>
      </c>
      <c r="CR169" s="213">
        <f t="shared" si="415"/>
        <v>20521.103171264142</v>
      </c>
      <c r="CS169" s="213">
        <f t="shared" si="415"/>
        <v>56740.235864258786</v>
      </c>
      <c r="CT169" s="213">
        <f t="shared" si="415"/>
        <v>8716.8608156380233</v>
      </c>
      <c r="CU169" s="213">
        <f t="shared" si="415"/>
        <v>0</v>
      </c>
      <c r="CV169" s="213">
        <f t="shared" si="415"/>
        <v>0</v>
      </c>
      <c r="CW169" s="213">
        <f t="shared" si="415"/>
        <v>0</v>
      </c>
      <c r="CX169" s="213">
        <f t="shared" si="415"/>
        <v>0</v>
      </c>
      <c r="CY169" s="213">
        <f t="shared" si="415"/>
        <v>0</v>
      </c>
      <c r="CZ169" s="213">
        <f t="shared" si="415"/>
        <v>321648.32407025207</v>
      </c>
      <c r="DB169" s="213">
        <f t="shared" ref="DB169:DS169" si="416">DB111*$FK111</f>
        <v>136282.55081365351</v>
      </c>
      <c r="DC169" s="213">
        <f t="shared" si="416"/>
        <v>89603.185141893235</v>
      </c>
      <c r="DD169" s="213">
        <f t="shared" si="416"/>
        <v>62853.558515578487</v>
      </c>
      <c r="DE169" s="213">
        <f t="shared" si="416"/>
        <v>41149.727092677116</v>
      </c>
      <c r="DF169" s="213">
        <f t="shared" si="416"/>
        <v>31818.461990474301</v>
      </c>
      <c r="DG169" s="213">
        <f t="shared" si="416"/>
        <v>106030.81975391944</v>
      </c>
      <c r="DH169" s="213">
        <f t="shared" si="416"/>
        <v>94979.222649335192</v>
      </c>
      <c r="DI169" s="213">
        <f t="shared" si="416"/>
        <v>86838.365852351664</v>
      </c>
      <c r="DJ169" s="213">
        <f t="shared" si="416"/>
        <v>26027.701589601111</v>
      </c>
      <c r="DK169" s="213">
        <f t="shared" si="416"/>
        <v>50227.550426671958</v>
      </c>
      <c r="DL169" s="213">
        <f t="shared" si="416"/>
        <v>110431.49045643977</v>
      </c>
      <c r="DM169" s="213">
        <f t="shared" si="416"/>
        <v>49613.146140107165</v>
      </c>
      <c r="DN169" s="213">
        <f t="shared" si="416"/>
        <v>0</v>
      </c>
      <c r="DO169" s="213">
        <f t="shared" si="416"/>
        <v>0</v>
      </c>
      <c r="DP169" s="213">
        <f t="shared" si="416"/>
        <v>0</v>
      </c>
      <c r="DQ169" s="213">
        <f t="shared" si="416"/>
        <v>0</v>
      </c>
      <c r="DR169" s="213">
        <f t="shared" si="416"/>
        <v>0</v>
      </c>
      <c r="DS169" s="213">
        <f t="shared" si="416"/>
        <v>885855.7804227029</v>
      </c>
      <c r="DU169" s="213">
        <f t="shared" ref="DU169:EJ169" si="417">DU111*$FK111</f>
        <v>161258.0850625124</v>
      </c>
      <c r="DV169" s="213">
        <f t="shared" si="417"/>
        <v>136743.3540285771</v>
      </c>
      <c r="DW169" s="213">
        <f t="shared" si="417"/>
        <v>124347.74754713237</v>
      </c>
      <c r="DX169" s="213">
        <f t="shared" si="417"/>
        <v>86392.922744592186</v>
      </c>
      <c r="DY169" s="213">
        <f t="shared" si="417"/>
        <v>82514.495685651913</v>
      </c>
      <c r="DZ169" s="213">
        <f t="shared" si="417"/>
        <v>363857.89855725341</v>
      </c>
      <c r="EA169" s="213">
        <f t="shared" si="417"/>
        <v>442540.04750545742</v>
      </c>
      <c r="EB169" s="213">
        <f t="shared" si="417"/>
        <v>255968.5058364755</v>
      </c>
      <c r="EC169" s="213">
        <f t="shared" si="417"/>
        <v>149999.12651121255</v>
      </c>
      <c r="ED169" s="213">
        <f t="shared" si="417"/>
        <v>135829.42765231198</v>
      </c>
      <c r="EE169" s="213">
        <f t="shared" si="417"/>
        <v>297079.83266124234</v>
      </c>
      <c r="EF169" s="213">
        <f t="shared" si="417"/>
        <v>99756.215977376472</v>
      </c>
      <c r="EG169" s="213">
        <f t="shared" si="417"/>
        <v>31434.459311371305</v>
      </c>
      <c r="EH169" s="213"/>
      <c r="EI169" s="213">
        <f t="shared" si="417"/>
        <v>31242.457971819807</v>
      </c>
      <c r="EJ169" s="213">
        <f t="shared" si="417"/>
        <v>52308.844947410202</v>
      </c>
      <c r="EK169" s="213"/>
      <c r="EL169" s="210">
        <f t="shared" si="83"/>
        <v>2451273.4220003965</v>
      </c>
      <c r="EN169" s="210">
        <f t="shared" si="72"/>
        <v>24975.534248858901</v>
      </c>
      <c r="EO169" s="210">
        <f t="shared" ref="EO169:FD169" si="418">EO111*$FK111</f>
        <v>47140.168886683867</v>
      </c>
      <c r="EP169" s="210">
        <f t="shared" si="418"/>
        <v>61494.189031553884</v>
      </c>
      <c r="EQ169" s="210">
        <f t="shared" si="418"/>
        <v>45243.195651915063</v>
      </c>
      <c r="ER169" s="210">
        <f t="shared" si="418"/>
        <v>50696.033695177619</v>
      </c>
      <c r="ES169" s="210">
        <f t="shared" si="418"/>
        <v>257827.07880333401</v>
      </c>
      <c r="ET169" s="210">
        <f t="shared" si="418"/>
        <v>347560.82485612226</v>
      </c>
      <c r="EU169" s="210">
        <f t="shared" si="418"/>
        <v>169130.13998412385</v>
      </c>
      <c r="EV169" s="210">
        <f t="shared" si="418"/>
        <v>123971.42492161144</v>
      </c>
      <c r="EW169" s="210">
        <f t="shared" si="418"/>
        <v>85601.877225640012</v>
      </c>
      <c r="EX169" s="210">
        <f t="shared" si="418"/>
        <v>186648.34220480255</v>
      </c>
      <c r="EY169" s="210">
        <f t="shared" si="418"/>
        <v>50143.0698372693</v>
      </c>
      <c r="EZ169" s="210">
        <f t="shared" si="418"/>
        <v>31434.459311371305</v>
      </c>
      <c r="FA169" s="210">
        <f t="shared" si="418"/>
        <v>0</v>
      </c>
      <c r="FB169" s="210">
        <f t="shared" si="418"/>
        <v>31242.457971819807</v>
      </c>
      <c r="FC169" s="210">
        <f t="shared" si="418"/>
        <v>52308.844947410202</v>
      </c>
      <c r="FD169" s="210">
        <f t="shared" si="418"/>
        <v>0</v>
      </c>
      <c r="FE169" s="363">
        <f t="shared" si="74"/>
        <v>1565417.6415776943</v>
      </c>
      <c r="FF169" s="363"/>
      <c r="FG169" s="213">
        <f t="shared" si="402"/>
        <v>33200.871635245087</v>
      </c>
      <c r="FH169" s="213">
        <f t="shared" si="402"/>
        <v>13824.09644770788</v>
      </c>
    </row>
    <row r="170" spans="1:164">
      <c r="A170" s="172"/>
      <c r="B170" s="172">
        <v>32</v>
      </c>
      <c r="C170" s="182">
        <v>8</v>
      </c>
      <c r="D170" s="182" t="s">
        <v>364</v>
      </c>
      <c r="E170" s="213">
        <f t="shared" si="392"/>
        <v>17850622.342325583</v>
      </c>
      <c r="F170" s="213">
        <f t="shared" si="392"/>
        <v>15364677.086718347</v>
      </c>
      <c r="G170" s="213">
        <f t="shared" si="392"/>
        <v>2485945.2556072352</v>
      </c>
      <c r="H170" s="213">
        <f t="shared" si="392"/>
        <v>15822905.622739019</v>
      </c>
      <c r="I170" s="213">
        <f t="shared" si="392"/>
        <v>17542245.319689922</v>
      </c>
      <c r="K170" s="213">
        <f t="shared" ref="K170:AB170" si="419">K112*$FK112</f>
        <v>156483.27731266152</v>
      </c>
      <c r="L170" s="213">
        <f t="shared" si="419"/>
        <v>103736.59865633075</v>
      </c>
      <c r="M170" s="213">
        <f t="shared" si="419"/>
        <v>74277.951937984501</v>
      </c>
      <c r="N170" s="213">
        <f t="shared" si="419"/>
        <v>64736.556485788118</v>
      </c>
      <c r="O170" s="213">
        <f t="shared" si="419"/>
        <v>59213.746459948328</v>
      </c>
      <c r="P170" s="213">
        <f t="shared" si="419"/>
        <v>274888.81074935402</v>
      </c>
      <c r="Q170" s="213">
        <f t="shared" si="419"/>
        <v>545188.08950904396</v>
      </c>
      <c r="R170" s="213">
        <f t="shared" si="419"/>
        <v>564918.68516795873</v>
      </c>
      <c r="S170" s="213">
        <f t="shared" si="419"/>
        <v>655523.51286821708</v>
      </c>
      <c r="T170" s="213">
        <f t="shared" si="419"/>
        <v>654842.768888889</v>
      </c>
      <c r="U170" s="213">
        <f t="shared" si="419"/>
        <v>3679904.3168992251</v>
      </c>
      <c r="V170" s="213">
        <f t="shared" si="419"/>
        <v>3970571.0163307497</v>
      </c>
      <c r="W170" s="213">
        <f t="shared" si="419"/>
        <v>1955579.817260982</v>
      </c>
      <c r="X170" s="213">
        <f t="shared" si="419"/>
        <v>1149655.8039276486</v>
      </c>
      <c r="Y170" s="213">
        <f t="shared" si="419"/>
        <v>891236.60558139544</v>
      </c>
      <c r="Z170" s="213">
        <f t="shared" si="419"/>
        <v>727001.63069767447</v>
      </c>
      <c r="AA170" s="213">
        <f t="shared" si="419"/>
        <v>295146.43400516798</v>
      </c>
      <c r="AB170" s="213">
        <f t="shared" si="419"/>
        <v>15822905.622739019</v>
      </c>
      <c r="AC170" s="213"/>
      <c r="AD170" s="213">
        <f t="shared" ref="AD170:AQ170" si="420">AD112*$FK112</f>
        <v>25516.919483204136</v>
      </c>
      <c r="AE170" s="213">
        <f t="shared" si="420"/>
        <v>30622.499328165377</v>
      </c>
      <c r="AF170" s="213">
        <f t="shared" si="420"/>
        <v>27789.725994832042</v>
      </c>
      <c r="AG170" s="213">
        <f t="shared" si="420"/>
        <v>25835.331989664086</v>
      </c>
      <c r="AH170" s="213">
        <f t="shared" si="420"/>
        <v>21926.543979328166</v>
      </c>
      <c r="AI170" s="213">
        <f t="shared" si="420"/>
        <v>136192.71483204135</v>
      </c>
      <c r="AJ170" s="213">
        <f t="shared" si="420"/>
        <v>389231.83979328169</v>
      </c>
      <c r="AK170" s="213">
        <f t="shared" si="420"/>
        <v>461193.06625323003</v>
      </c>
      <c r="AL170" s="213">
        <f t="shared" si="420"/>
        <v>559428.81436692516</v>
      </c>
      <c r="AM170" s="213">
        <f t="shared" si="420"/>
        <v>557880.67080103362</v>
      </c>
      <c r="AN170" s="213">
        <f t="shared" si="420"/>
        <v>3397307.7275452199</v>
      </c>
      <c r="AO170" s="213">
        <f t="shared" si="420"/>
        <v>3804458.5056330753</v>
      </c>
      <c r="AP170" s="213">
        <f t="shared" si="420"/>
        <v>1878051.8618087857</v>
      </c>
      <c r="AQ170" s="213">
        <f t="shared" si="420"/>
        <v>1149655.8039276486</v>
      </c>
      <c r="AR170" s="213">
        <f t="shared" si="395"/>
        <v>891236.60558139544</v>
      </c>
      <c r="AS170" s="213">
        <f t="shared" si="395"/>
        <v>727001.63069767447</v>
      </c>
      <c r="AT170" s="213">
        <f t="shared" si="395"/>
        <v>295146.43400516798</v>
      </c>
      <c r="AU170" s="213">
        <f t="shared" si="395"/>
        <v>14378476.696020672</v>
      </c>
      <c r="AW170" s="213">
        <f t="shared" ref="AW170:BN170" si="421">AW112*$FK112</f>
        <v>2503.3810852713182</v>
      </c>
      <c r="AX170" s="213">
        <f t="shared" si="421"/>
        <v>2437.5026356589151</v>
      </c>
      <c r="AY170" s="213">
        <f t="shared" si="421"/>
        <v>3535.4767958656334</v>
      </c>
      <c r="AZ170" s="213">
        <f t="shared" si="421"/>
        <v>3864.8690439276488</v>
      </c>
      <c r="BA170" s="213">
        <f t="shared" si="421"/>
        <v>1504.2245994832042</v>
      </c>
      <c r="BB170" s="213">
        <f t="shared" si="421"/>
        <v>10716.227803617572</v>
      </c>
      <c r="BC170" s="213">
        <f t="shared" si="421"/>
        <v>19928.23100775194</v>
      </c>
      <c r="BD170" s="213">
        <f t="shared" si="421"/>
        <v>22771.984082687341</v>
      </c>
      <c r="BE170" s="213">
        <f t="shared" si="421"/>
        <v>7784.6367958656338</v>
      </c>
      <c r="BF170" s="213">
        <f t="shared" si="421"/>
        <v>5467.9113178294574</v>
      </c>
      <c r="BG170" s="213">
        <f t="shared" si="421"/>
        <v>15020.286511627908</v>
      </c>
      <c r="BH170" s="213">
        <f t="shared" si="421"/>
        <v>0</v>
      </c>
      <c r="BI170" s="213">
        <f t="shared" si="421"/>
        <v>0</v>
      </c>
      <c r="BJ170" s="213">
        <f t="shared" si="421"/>
        <v>0</v>
      </c>
      <c r="BK170" s="213">
        <f t="shared" si="421"/>
        <v>0</v>
      </c>
      <c r="BL170" s="213">
        <f t="shared" si="421"/>
        <v>0</v>
      </c>
      <c r="BM170" s="213">
        <f t="shared" si="421"/>
        <v>0</v>
      </c>
      <c r="BN170" s="213">
        <f t="shared" si="421"/>
        <v>95534.731679586577</v>
      </c>
      <c r="BP170" s="213">
        <f t="shared" ref="BP170:CG170" si="422">BP112*$FK112</f>
        <v>2294.7659948320415</v>
      </c>
      <c r="BQ170" s="213">
        <f t="shared" si="422"/>
        <v>1383.4474418604652</v>
      </c>
      <c r="BR170" s="213">
        <f t="shared" si="422"/>
        <v>1196.7918346253232</v>
      </c>
      <c r="BS170" s="213">
        <f t="shared" si="422"/>
        <v>702.7034625322998</v>
      </c>
      <c r="BT170" s="213">
        <f t="shared" si="422"/>
        <v>527.02759689922482</v>
      </c>
      <c r="BU170" s="213">
        <f t="shared" si="422"/>
        <v>13076.872248062016</v>
      </c>
      <c r="BV170" s="213">
        <f t="shared" si="422"/>
        <v>27526.212196382432</v>
      </c>
      <c r="BW170" s="213">
        <f t="shared" si="422"/>
        <v>22541.40950904393</v>
      </c>
      <c r="BX170" s="213">
        <f t="shared" si="422"/>
        <v>38483.99431524548</v>
      </c>
      <c r="BY170" s="213">
        <f t="shared" si="422"/>
        <v>33630.948527131783</v>
      </c>
      <c r="BZ170" s="213">
        <f t="shared" si="422"/>
        <v>146886.98315245478</v>
      </c>
      <c r="CA170" s="213">
        <f t="shared" si="422"/>
        <v>81667.318036175711</v>
      </c>
      <c r="CB170" s="213">
        <f t="shared" si="422"/>
        <v>77527.955452196387</v>
      </c>
      <c r="CC170" s="213">
        <f t="shared" si="422"/>
        <v>0</v>
      </c>
      <c r="CD170" s="213">
        <f t="shared" si="422"/>
        <v>0</v>
      </c>
      <c r="CE170" s="213">
        <f t="shared" si="422"/>
        <v>0</v>
      </c>
      <c r="CF170" s="213">
        <f t="shared" si="422"/>
        <v>0</v>
      </c>
      <c r="CG170" s="213">
        <f t="shared" si="422"/>
        <v>447446.42976744188</v>
      </c>
      <c r="CI170" s="213">
        <f t="shared" ref="CI170:CZ170" si="423">CI112*$FK112</f>
        <v>23749.181085271321</v>
      </c>
      <c r="CJ170" s="213">
        <f t="shared" si="423"/>
        <v>15075.185219638244</v>
      </c>
      <c r="CK170" s="213">
        <f t="shared" si="423"/>
        <v>7674.8393798449615</v>
      </c>
      <c r="CL170" s="213">
        <f t="shared" si="423"/>
        <v>6412.1690956072352</v>
      </c>
      <c r="CM170" s="213">
        <f t="shared" si="423"/>
        <v>2975.5099741602071</v>
      </c>
      <c r="CN170" s="213">
        <f t="shared" si="423"/>
        <v>19719.615917312662</v>
      </c>
      <c r="CO170" s="213">
        <f t="shared" si="423"/>
        <v>22706.105633074938</v>
      </c>
      <c r="CP170" s="213">
        <f t="shared" si="423"/>
        <v>16908.802067183464</v>
      </c>
      <c r="CQ170" s="213">
        <f t="shared" si="423"/>
        <v>19884.31204134367</v>
      </c>
      <c r="CR170" s="213">
        <f t="shared" si="423"/>
        <v>13494.102428940569</v>
      </c>
      <c r="CS170" s="213">
        <f t="shared" si="423"/>
        <v>40394.469354005174</v>
      </c>
      <c r="CT170" s="213">
        <f t="shared" si="423"/>
        <v>12242.41188630491</v>
      </c>
      <c r="CU170" s="213">
        <f t="shared" si="423"/>
        <v>0</v>
      </c>
      <c r="CV170" s="213">
        <f t="shared" si="423"/>
        <v>0</v>
      </c>
      <c r="CW170" s="213">
        <f t="shared" si="423"/>
        <v>0</v>
      </c>
      <c r="CX170" s="213">
        <f t="shared" si="423"/>
        <v>0</v>
      </c>
      <c r="CY170" s="213">
        <f t="shared" si="423"/>
        <v>0</v>
      </c>
      <c r="CZ170" s="213">
        <f t="shared" si="423"/>
        <v>201236.70408268736</v>
      </c>
      <c r="DB170" s="213">
        <f t="shared" ref="DB170:DS170" si="424">DB112*$FK112</f>
        <v>102419.0296640827</v>
      </c>
      <c r="DC170" s="213">
        <f t="shared" si="424"/>
        <v>54217.964031007759</v>
      </c>
      <c r="DD170" s="213">
        <f t="shared" si="424"/>
        <v>34081.117932816538</v>
      </c>
      <c r="DE170" s="213">
        <f t="shared" si="424"/>
        <v>27921.482894056851</v>
      </c>
      <c r="DF170" s="213">
        <f t="shared" si="424"/>
        <v>32280.440310077523</v>
      </c>
      <c r="DG170" s="213">
        <f t="shared" si="424"/>
        <v>95183.37994832042</v>
      </c>
      <c r="DH170" s="213">
        <f t="shared" si="424"/>
        <v>85795.700878552976</v>
      </c>
      <c r="DI170" s="213">
        <f t="shared" si="424"/>
        <v>41503.423255813956</v>
      </c>
      <c r="DJ170" s="213">
        <f t="shared" si="424"/>
        <v>29941.75534883721</v>
      </c>
      <c r="DK170" s="213">
        <f t="shared" si="424"/>
        <v>44369.135813953493</v>
      </c>
      <c r="DL170" s="213">
        <f t="shared" si="424"/>
        <v>80294.850335917319</v>
      </c>
      <c r="DM170" s="213">
        <f t="shared" si="424"/>
        <v>72202.780775193809</v>
      </c>
      <c r="DN170" s="213">
        <f t="shared" si="424"/>
        <v>0</v>
      </c>
      <c r="DO170" s="213">
        <f t="shared" si="424"/>
        <v>0</v>
      </c>
      <c r="DP170" s="213">
        <f t="shared" si="424"/>
        <v>0</v>
      </c>
      <c r="DQ170" s="213">
        <f t="shared" si="424"/>
        <v>0</v>
      </c>
      <c r="DR170" s="213">
        <f t="shared" si="424"/>
        <v>0</v>
      </c>
      <c r="DS170" s="213">
        <f t="shared" si="424"/>
        <v>700211.06118863053</v>
      </c>
      <c r="DU170" s="213">
        <f t="shared" ref="DU170:EF170" si="425">DU112*$FK112</f>
        <v>114463.8062015504</v>
      </c>
      <c r="DV170" s="213">
        <f t="shared" si="425"/>
        <v>88815.129819121459</v>
      </c>
      <c r="DW170" s="213">
        <f t="shared" si="425"/>
        <v>77791.469250645998</v>
      </c>
      <c r="DX170" s="213">
        <f t="shared" si="425"/>
        <v>77604.81364341086</v>
      </c>
      <c r="DY170" s="213">
        <f t="shared" si="425"/>
        <v>88112.42635658916</v>
      </c>
      <c r="DZ170" s="213">
        <f t="shared" si="425"/>
        <v>317424.32971576229</v>
      </c>
      <c r="EA170" s="213">
        <f t="shared" si="425"/>
        <v>424608.56723514217</v>
      </c>
      <c r="EB170" s="213">
        <f t="shared" si="425"/>
        <v>222943.65322997418</v>
      </c>
      <c r="EC170" s="213">
        <f t="shared" si="425"/>
        <v>184712.19297157624</v>
      </c>
      <c r="ED170" s="213">
        <f t="shared" si="425"/>
        <v>161479.05974160208</v>
      </c>
      <c r="EE170" s="213">
        <f t="shared" si="425"/>
        <v>415901.63214470289</v>
      </c>
      <c r="EF170" s="213">
        <f t="shared" si="425"/>
        <v>245693.67782945739</v>
      </c>
      <c r="EG170" s="213"/>
      <c r="EH170" s="213"/>
      <c r="EI170" s="213"/>
      <c r="EJ170" s="213"/>
      <c r="EK170" s="213"/>
      <c r="EL170" s="210">
        <f t="shared" si="83"/>
        <v>2419550.7581395353</v>
      </c>
      <c r="EN170" s="210">
        <f t="shared" si="72"/>
        <v>12044.776537467702</v>
      </c>
      <c r="EO170" s="210">
        <f t="shared" ref="EO170:FD170" si="426">EO112*$FK112</f>
        <v>34597.1657881137</v>
      </c>
      <c r="EP170" s="210">
        <f t="shared" si="426"/>
        <v>43710.35131782946</v>
      </c>
      <c r="EQ170" s="210">
        <f t="shared" si="426"/>
        <v>49683.330749354012</v>
      </c>
      <c r="ER170" s="210">
        <f t="shared" si="426"/>
        <v>55831.986046511629</v>
      </c>
      <c r="ES170" s="210">
        <f t="shared" si="426"/>
        <v>222240.94976744187</v>
      </c>
      <c r="ET170" s="210">
        <f t="shared" si="426"/>
        <v>338812.86635658919</v>
      </c>
      <c r="EU170" s="210">
        <f t="shared" si="426"/>
        <v>181440.22997416023</v>
      </c>
      <c r="EV170" s="210">
        <f t="shared" si="426"/>
        <v>154770.43762273903</v>
      </c>
      <c r="EW170" s="210">
        <f t="shared" si="426"/>
        <v>117109.92392764859</v>
      </c>
      <c r="EX170" s="210">
        <f t="shared" si="426"/>
        <v>335606.78180878557</v>
      </c>
      <c r="EY170" s="210">
        <f t="shared" si="426"/>
        <v>173490.89705426357</v>
      </c>
      <c r="EZ170" s="210">
        <f t="shared" si="426"/>
        <v>0</v>
      </c>
      <c r="FA170" s="210">
        <f t="shared" si="426"/>
        <v>0</v>
      </c>
      <c r="FB170" s="210">
        <f t="shared" si="426"/>
        <v>0</v>
      </c>
      <c r="FC170" s="210">
        <f t="shared" si="426"/>
        <v>0</v>
      </c>
      <c r="FD170" s="210">
        <f t="shared" si="426"/>
        <v>0</v>
      </c>
      <c r="FE170" s="363">
        <f t="shared" si="74"/>
        <v>1719339.6969509048</v>
      </c>
      <c r="FF170" s="363"/>
      <c r="FG170" s="213">
        <f t="shared" si="402"/>
        <v>2217.9078036175711</v>
      </c>
      <c r="FH170" s="213">
        <f t="shared" si="402"/>
        <v>22607.287958656332</v>
      </c>
    </row>
    <row r="171" spans="1:164">
      <c r="A171" s="172"/>
      <c r="B171" s="172">
        <v>2</v>
      </c>
      <c r="C171" s="182">
        <v>9</v>
      </c>
      <c r="D171" s="182" t="s">
        <v>365</v>
      </c>
      <c r="E171" s="213">
        <f t="shared" si="392"/>
        <v>429552.27462433855</v>
      </c>
      <c r="F171" s="213">
        <f t="shared" si="392"/>
        <v>499238.76571428566</v>
      </c>
      <c r="G171" s="232">
        <f t="shared" si="392"/>
        <v>-69686.491089947085</v>
      </c>
      <c r="H171" s="213">
        <f t="shared" si="392"/>
        <v>427132.97980952373</v>
      </c>
      <c r="I171" s="213">
        <f t="shared" si="392"/>
        <v>427132.97980952373</v>
      </c>
      <c r="K171" s="213">
        <f t="shared" ref="K171:AB171" si="427">K113*$FK113</f>
        <v>354.25388359788354</v>
      </c>
      <c r="L171" s="213">
        <f t="shared" si="427"/>
        <v>142.56558730158727</v>
      </c>
      <c r="M171" s="213">
        <f t="shared" si="427"/>
        <v>220.3286349206349</v>
      </c>
      <c r="N171" s="213">
        <f t="shared" si="427"/>
        <v>313.21227513227507</v>
      </c>
      <c r="O171" s="213">
        <f t="shared" si="427"/>
        <v>421.21650793650787</v>
      </c>
      <c r="P171" s="213">
        <f t="shared" si="427"/>
        <v>805.71157671957667</v>
      </c>
      <c r="Q171" s="213">
        <f t="shared" si="427"/>
        <v>4836.4295449735446</v>
      </c>
      <c r="R171" s="213">
        <f t="shared" si="427"/>
        <v>11284.282243386242</v>
      </c>
      <c r="S171" s="213">
        <f t="shared" si="427"/>
        <v>5832.2285714285708</v>
      </c>
      <c r="T171" s="213">
        <f t="shared" si="427"/>
        <v>8333.6066031746013</v>
      </c>
      <c r="U171" s="213">
        <f t="shared" si="427"/>
        <v>12889.225142857142</v>
      </c>
      <c r="V171" s="213">
        <f t="shared" si="427"/>
        <v>55898.670730158723</v>
      </c>
      <c r="W171" s="213">
        <f t="shared" si="427"/>
        <v>15410.043936507935</v>
      </c>
      <c r="X171" s="213">
        <f t="shared" si="427"/>
        <v>37283.061164021157</v>
      </c>
      <c r="Y171" s="213">
        <f t="shared" si="427"/>
        <v>20672.010158730158</v>
      </c>
      <c r="Z171" s="213">
        <f t="shared" si="427"/>
        <v>41128.01185185185</v>
      </c>
      <c r="AA171" s="213">
        <f t="shared" si="427"/>
        <v>211308.12139682536</v>
      </c>
      <c r="AB171" s="213">
        <f t="shared" si="427"/>
        <v>427132.97980952373</v>
      </c>
      <c r="AC171" s="213"/>
      <c r="AD171" s="213">
        <f t="shared" ref="AD171:AQ171" si="428">AD113*$FK113</f>
        <v>45.361777777777775</v>
      </c>
      <c r="AE171" s="213">
        <f t="shared" si="428"/>
        <v>62.642455026455018</v>
      </c>
      <c r="AF171" s="213">
        <f t="shared" si="428"/>
        <v>0</v>
      </c>
      <c r="AG171" s="213">
        <f t="shared" si="428"/>
        <v>0</v>
      </c>
      <c r="AH171" s="213">
        <f t="shared" si="428"/>
        <v>0</v>
      </c>
      <c r="AI171" s="213">
        <f t="shared" si="428"/>
        <v>157.68617989417987</v>
      </c>
      <c r="AJ171" s="213">
        <f t="shared" si="428"/>
        <v>673.94641269841259</v>
      </c>
      <c r="AK171" s="213">
        <f t="shared" si="428"/>
        <v>4702.5042962962962</v>
      </c>
      <c r="AL171" s="213">
        <f t="shared" si="428"/>
        <v>2747.6276825396822</v>
      </c>
      <c r="AM171" s="213">
        <f t="shared" si="428"/>
        <v>2114.7228783068781</v>
      </c>
      <c r="AN171" s="213">
        <f t="shared" si="428"/>
        <v>4974.6749629629621</v>
      </c>
      <c r="AO171" s="213">
        <f t="shared" si="428"/>
        <v>7378.8491851851841</v>
      </c>
      <c r="AP171" s="213">
        <f t="shared" si="428"/>
        <v>10426.728634920633</v>
      </c>
      <c r="AQ171" s="213">
        <f t="shared" si="428"/>
        <v>29400.91225396825</v>
      </c>
      <c r="AR171" s="213">
        <f t="shared" si="395"/>
        <v>0</v>
      </c>
      <c r="AS171" s="213">
        <f t="shared" si="395"/>
        <v>15245.8775026455</v>
      </c>
      <c r="AT171" s="213">
        <f t="shared" si="395"/>
        <v>211308.12139682536</v>
      </c>
      <c r="AU171" s="213">
        <f t="shared" si="395"/>
        <v>289239.65561904758</v>
      </c>
      <c r="AW171" s="213">
        <f t="shared" ref="AW171:BN171" si="429">AW113*$FK113</f>
        <v>0</v>
      </c>
      <c r="AX171" s="213">
        <f t="shared" si="429"/>
        <v>0</v>
      </c>
      <c r="AY171" s="213">
        <f t="shared" si="429"/>
        <v>0</v>
      </c>
      <c r="AZ171" s="213">
        <f t="shared" si="429"/>
        <v>0</v>
      </c>
      <c r="BA171" s="213">
        <f t="shared" si="429"/>
        <v>0</v>
      </c>
      <c r="BB171" s="213">
        <f t="shared" si="429"/>
        <v>0</v>
      </c>
      <c r="BC171" s="213">
        <f t="shared" si="429"/>
        <v>0</v>
      </c>
      <c r="BD171" s="213">
        <f t="shared" si="429"/>
        <v>0</v>
      </c>
      <c r="BE171" s="213">
        <f t="shared" si="429"/>
        <v>0</v>
      </c>
      <c r="BF171" s="213">
        <f t="shared" si="429"/>
        <v>0</v>
      </c>
      <c r="BG171" s="213">
        <f t="shared" si="429"/>
        <v>0</v>
      </c>
      <c r="BH171" s="213">
        <f t="shared" si="429"/>
        <v>0</v>
      </c>
      <c r="BI171" s="213">
        <f t="shared" si="429"/>
        <v>0</v>
      </c>
      <c r="BJ171" s="213">
        <f t="shared" si="429"/>
        <v>0</v>
      </c>
      <c r="BK171" s="213">
        <f t="shared" si="429"/>
        <v>0</v>
      </c>
      <c r="BL171" s="213">
        <f t="shared" si="429"/>
        <v>0</v>
      </c>
      <c r="BM171" s="213">
        <f t="shared" si="429"/>
        <v>0</v>
      </c>
      <c r="BN171" s="213">
        <f t="shared" si="429"/>
        <v>0</v>
      </c>
      <c r="BP171" s="213">
        <f t="shared" ref="BP171:CG171" si="430">BP113*$FK113</f>
        <v>88.563470899470886</v>
      </c>
      <c r="BQ171" s="213">
        <f t="shared" si="430"/>
        <v>0</v>
      </c>
      <c r="BR171" s="213">
        <f t="shared" si="430"/>
        <v>60.482370370370361</v>
      </c>
      <c r="BS171" s="213">
        <f t="shared" si="430"/>
        <v>0</v>
      </c>
      <c r="BT171" s="213">
        <f t="shared" si="430"/>
        <v>0</v>
      </c>
      <c r="BU171" s="213">
        <f t="shared" si="430"/>
        <v>0</v>
      </c>
      <c r="BV171" s="213">
        <f t="shared" si="430"/>
        <v>669.62624338624335</v>
      </c>
      <c r="BW171" s="213">
        <f t="shared" si="430"/>
        <v>509.7799788359788</v>
      </c>
      <c r="BX171" s="213">
        <f t="shared" si="430"/>
        <v>0</v>
      </c>
      <c r="BY171" s="213">
        <f t="shared" si="430"/>
        <v>1080.0423280423279</v>
      </c>
      <c r="BZ171" s="213">
        <f t="shared" si="430"/>
        <v>4501.6164232804231</v>
      </c>
      <c r="CA171" s="213">
        <f t="shared" si="430"/>
        <v>8219.1221164021154</v>
      </c>
      <c r="CB171" s="213">
        <f t="shared" si="430"/>
        <v>0</v>
      </c>
      <c r="CC171" s="213">
        <f t="shared" si="430"/>
        <v>7882.1489100529088</v>
      </c>
      <c r="CD171" s="213">
        <f t="shared" si="430"/>
        <v>20672.010158730158</v>
      </c>
      <c r="CE171" s="213">
        <f t="shared" si="430"/>
        <v>25882.134349206346</v>
      </c>
      <c r="CF171" s="213">
        <f t="shared" si="430"/>
        <v>0</v>
      </c>
      <c r="CG171" s="213">
        <f t="shared" si="430"/>
        <v>69565.526349206339</v>
      </c>
      <c r="CI171" s="213">
        <f t="shared" ref="CI171:CZ171" si="431">CI113*$FK113</f>
        <v>155.52609523809522</v>
      </c>
      <c r="CJ171" s="213">
        <f t="shared" si="431"/>
        <v>0</v>
      </c>
      <c r="CK171" s="213">
        <f t="shared" si="431"/>
        <v>49.681947089947087</v>
      </c>
      <c r="CL171" s="213">
        <f t="shared" si="431"/>
        <v>66.962624338624337</v>
      </c>
      <c r="CM171" s="213">
        <f t="shared" si="431"/>
        <v>0</v>
      </c>
      <c r="CN171" s="213">
        <f t="shared" si="431"/>
        <v>123.12482539682539</v>
      </c>
      <c r="CO171" s="213">
        <f t="shared" si="431"/>
        <v>427.69676190476184</v>
      </c>
      <c r="CP171" s="213">
        <f t="shared" si="431"/>
        <v>0</v>
      </c>
      <c r="CQ171" s="213">
        <f t="shared" si="431"/>
        <v>0</v>
      </c>
      <c r="CR171" s="213">
        <f t="shared" si="431"/>
        <v>1080.0423280423279</v>
      </c>
      <c r="CS171" s="213">
        <f t="shared" si="431"/>
        <v>1900.8744973544972</v>
      </c>
      <c r="CT171" s="213">
        <f t="shared" si="431"/>
        <v>3026.2786031746027</v>
      </c>
      <c r="CU171" s="213">
        <f t="shared" si="431"/>
        <v>4983.3153015873013</v>
      </c>
      <c r="CV171" s="213">
        <f t="shared" si="431"/>
        <v>0</v>
      </c>
      <c r="CW171" s="213">
        <f t="shared" si="431"/>
        <v>0</v>
      </c>
      <c r="CX171" s="213">
        <f t="shared" si="431"/>
        <v>0</v>
      </c>
      <c r="CY171" s="213">
        <f t="shared" si="431"/>
        <v>0</v>
      </c>
      <c r="CZ171" s="213">
        <f t="shared" si="431"/>
        <v>11813.502984126982</v>
      </c>
      <c r="DB171" s="213">
        <f t="shared" ref="DB171:DS171" si="432">DB113*$FK113</f>
        <v>64.802539682539674</v>
      </c>
      <c r="DC171" s="213">
        <f t="shared" si="432"/>
        <v>79.923132275132261</v>
      </c>
      <c r="DD171" s="213">
        <f t="shared" si="432"/>
        <v>110.16431746031745</v>
      </c>
      <c r="DE171" s="213">
        <f t="shared" si="432"/>
        <v>246.24965079365077</v>
      </c>
      <c r="DF171" s="213">
        <f t="shared" si="432"/>
        <v>421.21650793650787</v>
      </c>
      <c r="DG171" s="213">
        <f t="shared" si="432"/>
        <v>524.90057142857131</v>
      </c>
      <c r="DH171" s="213">
        <f t="shared" si="432"/>
        <v>3065.1601269841267</v>
      </c>
      <c r="DI171" s="213">
        <f t="shared" si="432"/>
        <v>6071.9979682539679</v>
      </c>
      <c r="DJ171" s="213">
        <f t="shared" si="432"/>
        <v>3084.6008888888887</v>
      </c>
      <c r="DK171" s="213">
        <f t="shared" si="432"/>
        <v>4058.7990687830684</v>
      </c>
      <c r="DL171" s="213">
        <f t="shared" si="432"/>
        <v>1512.0592592592591</v>
      </c>
      <c r="DM171" s="213">
        <f t="shared" si="432"/>
        <v>37274.420825396825</v>
      </c>
      <c r="DN171" s="213">
        <f t="shared" si="432"/>
        <v>0</v>
      </c>
      <c r="DO171" s="213">
        <f t="shared" si="432"/>
        <v>0</v>
      </c>
      <c r="DP171" s="213">
        <f t="shared" si="432"/>
        <v>0</v>
      </c>
      <c r="DQ171" s="213">
        <f t="shared" si="432"/>
        <v>0</v>
      </c>
      <c r="DR171" s="213">
        <f t="shared" si="432"/>
        <v>0</v>
      </c>
      <c r="DS171" s="213">
        <f t="shared" si="432"/>
        <v>56514.29485714285</v>
      </c>
      <c r="DU171" s="213">
        <f t="shared" ref="DU171:EF171" si="433">DU113*$FK113</f>
        <v>64.802539682539674</v>
      </c>
      <c r="DV171" s="213">
        <f t="shared" si="433"/>
        <v>79.923132275132261</v>
      </c>
      <c r="DW171" s="213">
        <f t="shared" si="433"/>
        <v>110.16431746031745</v>
      </c>
      <c r="DX171" s="213">
        <f t="shared" si="433"/>
        <v>246.24965079365077</v>
      </c>
      <c r="DY171" s="213">
        <f t="shared" si="433"/>
        <v>421.21650793650787</v>
      </c>
      <c r="DZ171" s="213">
        <f t="shared" si="433"/>
        <v>524.90057142857131</v>
      </c>
      <c r="EA171" s="213">
        <f t="shared" si="433"/>
        <v>3065.1601269841267</v>
      </c>
      <c r="EB171" s="213">
        <f t="shared" si="433"/>
        <v>6071.9979682539679</v>
      </c>
      <c r="EC171" s="213">
        <f t="shared" si="433"/>
        <v>3084.6008888888887</v>
      </c>
      <c r="ED171" s="213">
        <f t="shared" si="433"/>
        <v>4058.7990687830684</v>
      </c>
      <c r="EE171" s="213">
        <f t="shared" si="433"/>
        <v>1512.0592592592591</v>
      </c>
      <c r="EF171" s="213">
        <f t="shared" si="433"/>
        <v>37274.420825396825</v>
      </c>
      <c r="EG171" s="213"/>
      <c r="EH171" s="213"/>
      <c r="EI171" s="213"/>
      <c r="EJ171" s="213"/>
      <c r="EK171" s="213"/>
      <c r="EL171" s="210">
        <f t="shared" si="83"/>
        <v>56514.294857142857</v>
      </c>
      <c r="EN171" s="210">
        <f t="shared" si="72"/>
        <v>0</v>
      </c>
      <c r="EO171" s="210">
        <f t="shared" ref="EO171:FD171" si="434">EO113*$FK113</f>
        <v>0</v>
      </c>
      <c r="EP171" s="210">
        <f t="shared" si="434"/>
        <v>0</v>
      </c>
      <c r="EQ171" s="210">
        <f t="shared" si="434"/>
        <v>0</v>
      </c>
      <c r="ER171" s="210">
        <f t="shared" si="434"/>
        <v>0</v>
      </c>
      <c r="ES171" s="210">
        <f t="shared" si="434"/>
        <v>0</v>
      </c>
      <c r="ET171" s="210">
        <f t="shared" si="434"/>
        <v>0</v>
      </c>
      <c r="EU171" s="210">
        <f t="shared" si="434"/>
        <v>0</v>
      </c>
      <c r="EV171" s="210">
        <f t="shared" si="434"/>
        <v>0</v>
      </c>
      <c r="EW171" s="210">
        <f t="shared" si="434"/>
        <v>0</v>
      </c>
      <c r="EX171" s="210">
        <f t="shared" si="434"/>
        <v>0</v>
      </c>
      <c r="EY171" s="210">
        <f t="shared" si="434"/>
        <v>0</v>
      </c>
      <c r="EZ171" s="210">
        <f t="shared" si="434"/>
        <v>0</v>
      </c>
      <c r="FA171" s="210">
        <f t="shared" si="434"/>
        <v>0</v>
      </c>
      <c r="FB171" s="210">
        <f t="shared" si="434"/>
        <v>0</v>
      </c>
      <c r="FC171" s="210">
        <f t="shared" si="434"/>
        <v>0</v>
      </c>
      <c r="FD171" s="210">
        <f t="shared" si="434"/>
        <v>0</v>
      </c>
      <c r="FE171" s="363">
        <f t="shared" si="74"/>
        <v>0</v>
      </c>
      <c r="FF171" s="363"/>
      <c r="FG171" s="213">
        <f t="shared" si="402"/>
        <v>2265.9288042328039</v>
      </c>
      <c r="FH171" s="213">
        <f t="shared" si="402"/>
        <v>153.36601058201057</v>
      </c>
    </row>
    <row r="172" spans="1:164">
      <c r="A172" s="172"/>
      <c r="B172" s="172">
        <v>3</v>
      </c>
      <c r="C172" s="182">
        <v>9</v>
      </c>
      <c r="D172" s="182" t="s">
        <v>629</v>
      </c>
      <c r="E172" s="213">
        <f t="shared" si="392"/>
        <v>14905227.450612968</v>
      </c>
      <c r="F172" s="213">
        <f t="shared" si="392"/>
        <v>11482938.864752568</v>
      </c>
      <c r="G172" s="213">
        <f t="shared" si="392"/>
        <v>3422288.5858603991</v>
      </c>
      <c r="H172" s="213">
        <f t="shared" si="392"/>
        <v>11971106.936371796</v>
      </c>
      <c r="I172" s="213">
        <f t="shared" si="392"/>
        <v>13981038.169597261</v>
      </c>
      <c r="K172" s="213">
        <f t="shared" ref="K172:AB172" si="435">K114*$FK114</f>
        <v>64630.068626432032</v>
      </c>
      <c r="L172" s="213">
        <f t="shared" si="435"/>
        <v>78184.292738868549</v>
      </c>
      <c r="M172" s="213">
        <f t="shared" si="435"/>
        <v>72316.195712767221</v>
      </c>
      <c r="N172" s="213">
        <f t="shared" si="435"/>
        <v>55476.917283571514</v>
      </c>
      <c r="O172" s="213">
        <f t="shared" si="435"/>
        <v>62911.040203141609</v>
      </c>
      <c r="P172" s="213">
        <f t="shared" si="435"/>
        <v>292756.84059052792</v>
      </c>
      <c r="Q172" s="213">
        <f t="shared" si="435"/>
        <v>433141.16177630803</v>
      </c>
      <c r="R172" s="213">
        <f t="shared" si="435"/>
        <v>550494.1021495217</v>
      </c>
      <c r="S172" s="213">
        <f t="shared" si="435"/>
        <v>577017.54070154717</v>
      </c>
      <c r="T172" s="213">
        <f t="shared" si="435"/>
        <v>463714.66729420103</v>
      </c>
      <c r="U172" s="213">
        <f t="shared" si="435"/>
        <v>2113918.9526113146</v>
      </c>
      <c r="V172" s="213">
        <f t="shared" si="435"/>
        <v>2937702.5734687611</v>
      </c>
      <c r="W172" s="213">
        <f t="shared" si="435"/>
        <v>1604312.5265194285</v>
      </c>
      <c r="X172" s="213">
        <f t="shared" si="435"/>
        <v>881384.57326089521</v>
      </c>
      <c r="Y172" s="213">
        <f t="shared" si="435"/>
        <v>647767.71052084561</v>
      </c>
      <c r="Z172" s="213">
        <f t="shared" si="435"/>
        <v>897368.83755285223</v>
      </c>
      <c r="AA172" s="213">
        <f t="shared" si="435"/>
        <v>238008.93536081258</v>
      </c>
      <c r="AB172" s="213">
        <f t="shared" si="435"/>
        <v>11971106.936371796</v>
      </c>
      <c r="AC172" s="213"/>
      <c r="AD172" s="213">
        <f t="shared" ref="AD172:AQ172" si="436">AD114*$FK114</f>
        <v>4959.0819959844102</v>
      </c>
      <c r="AE172" s="213">
        <f t="shared" si="436"/>
        <v>9522.1574441951107</v>
      </c>
      <c r="AF172" s="213">
        <f t="shared" si="436"/>
        <v>13689.226344632101</v>
      </c>
      <c r="AG172" s="213">
        <f t="shared" si="436"/>
        <v>16020.264887209165</v>
      </c>
      <c r="AH172" s="213">
        <f t="shared" si="436"/>
        <v>14787.244499822842</v>
      </c>
      <c r="AI172" s="213">
        <f t="shared" si="436"/>
        <v>99415.643788827219</v>
      </c>
      <c r="AJ172" s="213">
        <f t="shared" si="436"/>
        <v>210963.48817763082</v>
      </c>
      <c r="AK172" s="213">
        <f t="shared" si="436"/>
        <v>311009.14238337072</v>
      </c>
      <c r="AL172" s="213">
        <f t="shared" si="436"/>
        <v>346937.73644502187</v>
      </c>
      <c r="AM172" s="213">
        <f t="shared" si="436"/>
        <v>290551.80413133343</v>
      </c>
      <c r="AN172" s="213">
        <f t="shared" si="436"/>
        <v>1429646.6385047834</v>
      </c>
      <c r="AO172" s="213">
        <f t="shared" si="436"/>
        <v>1942718.1218896895</v>
      </c>
      <c r="AP172" s="213">
        <f t="shared" si="436"/>
        <v>1115937.4514775008</v>
      </c>
      <c r="AQ172" s="213">
        <f t="shared" si="436"/>
        <v>498248.23828983115</v>
      </c>
      <c r="AR172" s="213">
        <f t="shared" si="395"/>
        <v>396726.55967875279</v>
      </c>
      <c r="AS172" s="213">
        <f t="shared" si="395"/>
        <v>802588.27040274011</v>
      </c>
      <c r="AT172" s="213">
        <f t="shared" si="395"/>
        <v>238008.93536081258</v>
      </c>
      <c r="AU172" s="213">
        <f t="shared" si="395"/>
        <v>7741730.0057021379</v>
      </c>
      <c r="AW172" s="213">
        <f t="shared" ref="AW172:BN172" si="437">AW114*$FK114</f>
        <v>1188.019643321129</v>
      </c>
      <c r="AX172" s="213">
        <f t="shared" si="437"/>
        <v>2736.0452391638123</v>
      </c>
      <c r="AY172" s="213">
        <f t="shared" si="437"/>
        <v>1998.0330364946262</v>
      </c>
      <c r="AZ172" s="213">
        <f t="shared" si="437"/>
        <v>2322.0383937640249</v>
      </c>
      <c r="BA172" s="213">
        <f t="shared" si="437"/>
        <v>3060.0505964332115</v>
      </c>
      <c r="BB172" s="213">
        <f t="shared" si="437"/>
        <v>18594.30744773828</v>
      </c>
      <c r="BC172" s="213">
        <f t="shared" si="437"/>
        <v>10980.181551907406</v>
      </c>
      <c r="BD172" s="213">
        <f t="shared" si="437"/>
        <v>2250.0372032597143</v>
      </c>
      <c r="BE172" s="213">
        <f t="shared" si="437"/>
        <v>8784.1452415259246</v>
      </c>
      <c r="BF172" s="213">
        <f t="shared" si="437"/>
        <v>3996.0660729892525</v>
      </c>
      <c r="BG172" s="213">
        <f t="shared" si="437"/>
        <v>0</v>
      </c>
      <c r="BH172" s="213">
        <f t="shared" si="437"/>
        <v>0</v>
      </c>
      <c r="BI172" s="213">
        <f t="shared" si="437"/>
        <v>0</v>
      </c>
      <c r="BJ172" s="213">
        <f t="shared" si="437"/>
        <v>0</v>
      </c>
      <c r="BK172" s="213">
        <f t="shared" si="437"/>
        <v>0</v>
      </c>
      <c r="BL172" s="213">
        <f t="shared" si="437"/>
        <v>0</v>
      </c>
      <c r="BM172" s="213">
        <f t="shared" si="437"/>
        <v>0</v>
      </c>
      <c r="BN172" s="213">
        <f t="shared" si="437"/>
        <v>55908.924426597376</v>
      </c>
      <c r="BP172" s="213">
        <f t="shared" ref="BP172:CG172" si="438">BP114*$FK114</f>
        <v>2286.0377985118698</v>
      </c>
      <c r="BQ172" s="213">
        <f t="shared" si="438"/>
        <v>3285.0543167591827</v>
      </c>
      <c r="BR172" s="213">
        <f t="shared" si="438"/>
        <v>3672.0607157198538</v>
      </c>
      <c r="BS172" s="213">
        <f t="shared" si="438"/>
        <v>2484.0410723987247</v>
      </c>
      <c r="BT172" s="213">
        <f t="shared" si="438"/>
        <v>3897.064436045825</v>
      </c>
      <c r="BU172" s="213">
        <f t="shared" si="438"/>
        <v>19008.314293138064</v>
      </c>
      <c r="BV172" s="213">
        <f t="shared" si="438"/>
        <v>55314.914604936814</v>
      </c>
      <c r="BW172" s="213">
        <f t="shared" si="438"/>
        <v>93718.549590173614</v>
      </c>
      <c r="BX172" s="213">
        <f t="shared" si="438"/>
        <v>92764.533815991497</v>
      </c>
      <c r="BY172" s="213">
        <f t="shared" si="438"/>
        <v>92224.524887209162</v>
      </c>
      <c r="BZ172" s="213">
        <f t="shared" si="438"/>
        <v>430981.12606117869</v>
      </c>
      <c r="CA172" s="213">
        <f t="shared" si="438"/>
        <v>661600.93924648641</v>
      </c>
      <c r="CB172" s="213">
        <f t="shared" si="438"/>
        <v>314573.20131333411</v>
      </c>
      <c r="CC172" s="213">
        <f t="shared" si="438"/>
        <v>248476.10843037677</v>
      </c>
      <c r="CD172" s="213">
        <f t="shared" si="438"/>
        <v>174737.8892051494</v>
      </c>
      <c r="CE172" s="213">
        <f t="shared" si="438"/>
        <v>0</v>
      </c>
      <c r="CF172" s="213">
        <f t="shared" si="438"/>
        <v>0</v>
      </c>
      <c r="CG172" s="213">
        <f t="shared" si="438"/>
        <v>2199024.3597874101</v>
      </c>
      <c r="CI172" s="213">
        <f t="shared" ref="CI172:CZ172" si="439">CI114*$FK114</f>
        <v>15273.252535726941</v>
      </c>
      <c r="CJ172" s="213">
        <f t="shared" si="439"/>
        <v>10746.177682768395</v>
      </c>
      <c r="CK172" s="213">
        <f t="shared" si="439"/>
        <v>11574.19137356797</v>
      </c>
      <c r="CL172" s="213">
        <f t="shared" si="439"/>
        <v>6822.1128002834539</v>
      </c>
      <c r="CM172" s="213">
        <f t="shared" si="439"/>
        <v>9054.1497059170906</v>
      </c>
      <c r="CN172" s="213">
        <f t="shared" si="439"/>
        <v>41067.679033896304</v>
      </c>
      <c r="CO172" s="213">
        <f t="shared" si="439"/>
        <v>45783.757011928668</v>
      </c>
      <c r="CP172" s="213">
        <f t="shared" si="439"/>
        <v>43704.72263611669</v>
      </c>
      <c r="CQ172" s="213">
        <f t="shared" si="439"/>
        <v>76357.262529821659</v>
      </c>
      <c r="CR172" s="213">
        <f t="shared" si="439"/>
        <v>33687.557007204443</v>
      </c>
      <c r="CS172" s="213">
        <f t="shared" si="439"/>
        <v>143174.36731782215</v>
      </c>
      <c r="CT172" s="213">
        <f t="shared" si="439"/>
        <v>249970.13313334121</v>
      </c>
      <c r="CU172" s="213">
        <f t="shared" si="439"/>
        <v>129368.13903862053</v>
      </c>
      <c r="CV172" s="213">
        <f t="shared" si="439"/>
        <v>134660.22654068738</v>
      </c>
      <c r="CW172" s="213">
        <f t="shared" si="439"/>
        <v>76303.261636943425</v>
      </c>
      <c r="CX172" s="213">
        <f t="shared" si="439"/>
        <v>94780.567150112198</v>
      </c>
      <c r="CY172" s="213">
        <f t="shared" si="439"/>
        <v>0</v>
      </c>
      <c r="CZ172" s="213">
        <f t="shared" si="439"/>
        <v>1122327.5571347584</v>
      </c>
      <c r="DB172" s="213">
        <f t="shared" ref="DB172:DS172" si="440">DB114*$FK114</f>
        <v>40923.676652887683</v>
      </c>
      <c r="DC172" s="213">
        <f t="shared" si="440"/>
        <v>51894.858055982048</v>
      </c>
      <c r="DD172" s="213">
        <f t="shared" si="440"/>
        <v>41382.684242352661</v>
      </c>
      <c r="DE172" s="213">
        <f t="shared" si="440"/>
        <v>27828.460129916144</v>
      </c>
      <c r="DF172" s="213">
        <f t="shared" si="440"/>
        <v>32112.53096492264</v>
      </c>
      <c r="DG172" s="213">
        <f t="shared" si="440"/>
        <v>114670.89602692808</v>
      </c>
      <c r="DH172" s="213">
        <f t="shared" si="440"/>
        <v>110098.82042990434</v>
      </c>
      <c r="DI172" s="213">
        <f t="shared" si="440"/>
        <v>99811.650336600927</v>
      </c>
      <c r="DJ172" s="213">
        <f t="shared" si="440"/>
        <v>52173.862669186252</v>
      </c>
      <c r="DK172" s="213">
        <f t="shared" si="440"/>
        <v>43254.715195464749</v>
      </c>
      <c r="DL172" s="213">
        <f t="shared" si="440"/>
        <v>110116.82072753042</v>
      </c>
      <c r="DM172" s="213">
        <f t="shared" si="440"/>
        <v>83413.379199244126</v>
      </c>
      <c r="DN172" s="213">
        <f t="shared" si="440"/>
        <v>44433.734689972836</v>
      </c>
      <c r="DO172" s="213">
        <f t="shared" si="440"/>
        <v>0</v>
      </c>
      <c r="DP172" s="213">
        <f t="shared" si="440"/>
        <v>0</v>
      </c>
      <c r="DQ172" s="213">
        <f t="shared" si="440"/>
        <v>0</v>
      </c>
      <c r="DR172" s="213">
        <f t="shared" si="440"/>
        <v>0</v>
      </c>
      <c r="DS172" s="213">
        <f t="shared" si="440"/>
        <v>852116.08932089293</v>
      </c>
      <c r="DU172" s="213">
        <f t="shared" ref="DU172:EH172" si="441">DU114*$FK114</f>
        <v>41013.67814101807</v>
      </c>
      <c r="DV172" s="213">
        <f t="shared" si="441"/>
        <v>52434.866984764383</v>
      </c>
      <c r="DW172" s="213">
        <f t="shared" si="441"/>
        <v>42624.704778552026</v>
      </c>
      <c r="DX172" s="213">
        <f t="shared" si="441"/>
        <v>29043.480219676392</v>
      </c>
      <c r="DY172" s="213">
        <f t="shared" si="441"/>
        <v>36297.600162985713</v>
      </c>
      <c r="DZ172" s="213">
        <f t="shared" si="441"/>
        <v>142823.36151411361</v>
      </c>
      <c r="EA172" s="213">
        <f t="shared" si="441"/>
        <v>197598.26719026812</v>
      </c>
      <c r="EB172" s="213">
        <f t="shared" si="441"/>
        <v>185178.06182827448</v>
      </c>
      <c r="EC172" s="213">
        <f t="shared" si="441"/>
        <v>154226.55006023386</v>
      </c>
      <c r="ED172" s="213">
        <f t="shared" si="441"/>
        <v>148007.447230424</v>
      </c>
      <c r="EE172" s="213">
        <f t="shared" si="441"/>
        <v>712298.77751033427</v>
      </c>
      <c r="EF172" s="213">
        <f t="shared" si="441"/>
        <v>867092.33694578952</v>
      </c>
      <c r="EG172" s="213">
        <f t="shared" si="441"/>
        <v>224418.71065312391</v>
      </c>
      <c r="EH172" s="213">
        <f t="shared" si="441"/>
        <v>28989.479326798159</v>
      </c>
      <c r="EI172" s="213"/>
      <c r="EJ172" s="213"/>
      <c r="EK172" s="213"/>
      <c r="EL172" s="210">
        <f t="shared" si="83"/>
        <v>2862047.3225463564</v>
      </c>
      <c r="EN172" s="210">
        <f t="shared" si="72"/>
        <v>90.001488130388566</v>
      </c>
      <c r="EO172" s="210">
        <f t="shared" ref="EO172:FD172" si="442">EO114*$FK114</f>
        <v>540.0089287823314</v>
      </c>
      <c r="EP172" s="210">
        <f t="shared" si="442"/>
        <v>1242.0205361993624</v>
      </c>
      <c r="EQ172" s="210">
        <f t="shared" si="442"/>
        <v>1215.0200897602456</v>
      </c>
      <c r="ER172" s="210">
        <f t="shared" si="442"/>
        <v>4185.0691980630681</v>
      </c>
      <c r="ES172" s="210">
        <f t="shared" si="442"/>
        <v>28152.465487185545</v>
      </c>
      <c r="ET172" s="210">
        <f t="shared" si="442"/>
        <v>87499.44676036376</v>
      </c>
      <c r="EU172" s="210">
        <f t="shared" si="442"/>
        <v>85366.411491673556</v>
      </c>
      <c r="EV172" s="210">
        <f t="shared" si="442"/>
        <v>102052.6873910476</v>
      </c>
      <c r="EW172" s="210">
        <f t="shared" si="442"/>
        <v>104752.73203495926</v>
      </c>
      <c r="EX172" s="210">
        <f t="shared" si="442"/>
        <v>602181.95678280387</v>
      </c>
      <c r="EY172" s="210">
        <f t="shared" si="442"/>
        <v>783678.95774654543</v>
      </c>
      <c r="EZ172" s="210">
        <f t="shared" si="442"/>
        <v>179984.97596315105</v>
      </c>
      <c r="FA172" s="210">
        <f t="shared" si="442"/>
        <v>28989.479326798159</v>
      </c>
      <c r="FB172" s="210">
        <f t="shared" si="442"/>
        <v>0</v>
      </c>
      <c r="FC172" s="210">
        <f t="shared" si="442"/>
        <v>0</v>
      </c>
      <c r="FD172" s="210">
        <f t="shared" si="442"/>
        <v>0</v>
      </c>
      <c r="FE172" s="363">
        <f t="shared" si="74"/>
        <v>2009931.2332254634</v>
      </c>
      <c r="FF172" s="363"/>
      <c r="FG172" s="213">
        <f t="shared" si="402"/>
        <v>354533.86204322666</v>
      </c>
      <c r="FH172" s="213">
        <f t="shared" si="402"/>
        <v>483127.98828392586</v>
      </c>
    </row>
    <row r="173" spans="1:164">
      <c r="A173" s="172"/>
      <c r="B173" s="172">
        <v>12</v>
      </c>
      <c r="C173" s="182">
        <v>9</v>
      </c>
      <c r="D173" s="182" t="s">
        <v>257</v>
      </c>
      <c r="E173" s="213">
        <f t="shared" si="392"/>
        <v>11682901.841943666</v>
      </c>
      <c r="F173" s="213">
        <f t="shared" si="392"/>
        <v>8436661.5375175308</v>
      </c>
      <c r="G173" s="213">
        <f t="shared" si="392"/>
        <v>3246240.304426135</v>
      </c>
      <c r="H173" s="213">
        <f t="shared" si="392"/>
        <v>9412156.496999424</v>
      </c>
      <c r="I173" s="213">
        <f t="shared" si="392"/>
        <v>11489221.095694961</v>
      </c>
      <c r="K173" s="213">
        <f t="shared" ref="K173:AB173" si="443">K115*$FK115</f>
        <v>14822.53180456026</v>
      </c>
      <c r="L173" s="213">
        <f t="shared" si="443"/>
        <v>41025.300540333395</v>
      </c>
      <c r="M173" s="213">
        <f t="shared" si="443"/>
        <v>62490.503857443953</v>
      </c>
      <c r="N173" s="213">
        <f t="shared" si="443"/>
        <v>57934.377114389725</v>
      </c>
      <c r="O173" s="213">
        <f t="shared" si="443"/>
        <v>114286.2057804177</v>
      </c>
      <c r="P173" s="213">
        <f t="shared" si="443"/>
        <v>578859.9346756083</v>
      </c>
      <c r="Q173" s="213">
        <f t="shared" si="443"/>
        <v>2270654.6256064377</v>
      </c>
      <c r="R173" s="213">
        <f t="shared" si="443"/>
        <v>620298.51219927182</v>
      </c>
      <c r="S173" s="213">
        <f t="shared" si="443"/>
        <v>837828.3643640544</v>
      </c>
      <c r="T173" s="213">
        <f t="shared" si="443"/>
        <v>444237.47733742092</v>
      </c>
      <c r="U173" s="213">
        <f t="shared" si="443"/>
        <v>1381589.995235869</v>
      </c>
      <c r="V173" s="213">
        <f t="shared" si="443"/>
        <v>1145104.8414332247</v>
      </c>
      <c r="W173" s="213">
        <f t="shared" si="443"/>
        <v>510432.35415520211</v>
      </c>
      <c r="X173" s="213">
        <f t="shared" si="443"/>
        <v>399366.68486683269</v>
      </c>
      <c r="Y173" s="213">
        <f t="shared" si="443"/>
        <v>179735.16804292009</v>
      </c>
      <c r="Z173" s="213">
        <f t="shared" si="443"/>
        <v>365593.8913876221</v>
      </c>
      <c r="AA173" s="213">
        <f t="shared" si="443"/>
        <v>387895.72859781567</v>
      </c>
      <c r="AB173" s="213">
        <f t="shared" si="443"/>
        <v>9412156.496999424</v>
      </c>
      <c r="AC173" s="213"/>
      <c r="AD173" s="213">
        <f t="shared" ref="AD173:AQ173" si="444">AD115*$FK115</f>
        <v>599.75562214983711</v>
      </c>
      <c r="AE173" s="213">
        <f t="shared" si="444"/>
        <v>3800.1322613527495</v>
      </c>
      <c r="AF173" s="213">
        <f t="shared" si="444"/>
        <v>7776.66323510251</v>
      </c>
      <c r="AG173" s="213">
        <f t="shared" si="444"/>
        <v>5659.8786863383784</v>
      </c>
      <c r="AH173" s="213">
        <f t="shared" si="444"/>
        <v>22266.557467714119</v>
      </c>
      <c r="AI173" s="213">
        <f t="shared" si="444"/>
        <v>166873.18192757232</v>
      </c>
      <c r="AJ173" s="213">
        <f t="shared" si="444"/>
        <v>1285739.9748825445</v>
      </c>
      <c r="AK173" s="213">
        <f t="shared" si="444"/>
        <v>319120.39061582676</v>
      </c>
      <c r="AL173" s="213">
        <f t="shared" si="444"/>
        <v>485912.93313201761</v>
      </c>
      <c r="AM173" s="213">
        <f t="shared" si="444"/>
        <v>251090.96718911667</v>
      </c>
      <c r="AN173" s="213">
        <f t="shared" si="444"/>
        <v>814342.13579919515</v>
      </c>
      <c r="AO173" s="213">
        <f t="shared" si="444"/>
        <v>736026.14745813375</v>
      </c>
      <c r="AP173" s="213">
        <f t="shared" si="444"/>
        <v>271769.93624525768</v>
      </c>
      <c r="AQ173" s="213">
        <f t="shared" si="444"/>
        <v>208090.00106993676</v>
      </c>
      <c r="AR173" s="213">
        <f t="shared" si="395"/>
        <v>137666.59511783865</v>
      </c>
      <c r="AS173" s="213">
        <f t="shared" si="395"/>
        <v>182708.74633761257</v>
      </c>
      <c r="AT173" s="213">
        <f t="shared" si="395"/>
        <v>167987.01379727916</v>
      </c>
      <c r="AU173" s="213">
        <f t="shared" si="395"/>
        <v>5067431.0108449887</v>
      </c>
      <c r="AW173" s="213">
        <f t="shared" ref="AW173:BN173" si="445">AW115*$FK115</f>
        <v>105.83922743820655</v>
      </c>
      <c r="AX173" s="213">
        <f t="shared" si="445"/>
        <v>161.27882276298141</v>
      </c>
      <c r="AY173" s="213">
        <f t="shared" si="445"/>
        <v>453.59668902088521</v>
      </c>
      <c r="AZ173" s="213">
        <f t="shared" si="445"/>
        <v>171.35874918566773</v>
      </c>
      <c r="BA173" s="213">
        <f t="shared" si="445"/>
        <v>1935.3458731557769</v>
      </c>
      <c r="BB173" s="213">
        <f t="shared" si="445"/>
        <v>8769.5359877371138</v>
      </c>
      <c r="BC173" s="213">
        <f t="shared" si="445"/>
        <v>43817.440159417514</v>
      </c>
      <c r="BD173" s="213">
        <f t="shared" si="445"/>
        <v>9827.9282621191796</v>
      </c>
      <c r="BE173" s="213">
        <f t="shared" si="445"/>
        <v>3558.2140272082775</v>
      </c>
      <c r="BF173" s="213">
        <f t="shared" si="445"/>
        <v>2167.1841808775625</v>
      </c>
      <c r="BG173" s="213">
        <f t="shared" si="445"/>
        <v>3023.9779268059015</v>
      </c>
      <c r="BH173" s="213">
        <f t="shared" si="445"/>
        <v>0</v>
      </c>
      <c r="BI173" s="213">
        <f t="shared" si="445"/>
        <v>0</v>
      </c>
      <c r="BJ173" s="213">
        <f t="shared" si="445"/>
        <v>0</v>
      </c>
      <c r="BK173" s="213">
        <f t="shared" si="445"/>
        <v>0</v>
      </c>
      <c r="BL173" s="213">
        <f t="shared" si="445"/>
        <v>0</v>
      </c>
      <c r="BM173" s="213">
        <f t="shared" si="445"/>
        <v>0</v>
      </c>
      <c r="BN173" s="213">
        <f t="shared" si="445"/>
        <v>73991.699905729067</v>
      </c>
      <c r="BP173" s="213">
        <f t="shared" ref="BP173:CG173" si="446">BP115*$FK115</f>
        <v>176.39871239701091</v>
      </c>
      <c r="BQ173" s="213">
        <f t="shared" si="446"/>
        <v>151.19889634029508</v>
      </c>
      <c r="BR173" s="213">
        <f t="shared" si="446"/>
        <v>120.95911707223605</v>
      </c>
      <c r="BS173" s="213">
        <f t="shared" si="446"/>
        <v>564.47587967043489</v>
      </c>
      <c r="BT173" s="213">
        <f t="shared" si="446"/>
        <v>725.75470243341636</v>
      </c>
      <c r="BU173" s="213">
        <f t="shared" si="446"/>
        <v>7131.5479440505842</v>
      </c>
      <c r="BV173" s="213">
        <f t="shared" si="446"/>
        <v>38968.995550105385</v>
      </c>
      <c r="BW173" s="213">
        <f t="shared" si="446"/>
        <v>16253.88135658172</v>
      </c>
      <c r="BX173" s="213">
        <f t="shared" si="446"/>
        <v>41650.25597853995</v>
      </c>
      <c r="BY173" s="213">
        <f t="shared" si="446"/>
        <v>24665.579956313468</v>
      </c>
      <c r="BZ173" s="213">
        <f t="shared" si="446"/>
        <v>121906.63015596857</v>
      </c>
      <c r="CA173" s="213">
        <f t="shared" si="446"/>
        <v>152600.00611304847</v>
      </c>
      <c r="CB173" s="213">
        <f t="shared" si="446"/>
        <v>94338.031389921438</v>
      </c>
      <c r="CC173" s="213">
        <f t="shared" si="446"/>
        <v>83532.350264801687</v>
      </c>
      <c r="CD173" s="213">
        <f t="shared" si="446"/>
        <v>21823.04070511592</v>
      </c>
      <c r="CE173" s="213">
        <f t="shared" si="446"/>
        <v>126321.63792910519</v>
      </c>
      <c r="CF173" s="213">
        <f t="shared" si="446"/>
        <v>135615.33009082198</v>
      </c>
      <c r="CG173" s="213">
        <f t="shared" si="446"/>
        <v>866546.07474228775</v>
      </c>
      <c r="CI173" s="213">
        <f t="shared" ref="CI173:CZ173" si="447">CI115*$FK115</f>
        <v>2283.1033347384555</v>
      </c>
      <c r="CJ173" s="213">
        <f t="shared" si="447"/>
        <v>5110.5226963019732</v>
      </c>
      <c r="CK173" s="213">
        <f t="shared" si="447"/>
        <v>6446.1129473079127</v>
      </c>
      <c r="CL173" s="213">
        <f t="shared" si="447"/>
        <v>7519.6251113240078</v>
      </c>
      <c r="CM173" s="213">
        <f t="shared" si="447"/>
        <v>13239.983356198505</v>
      </c>
      <c r="CN173" s="213">
        <f t="shared" si="447"/>
        <v>62314.105145046939</v>
      </c>
      <c r="CO173" s="213">
        <f t="shared" si="447"/>
        <v>179387.4105813374</v>
      </c>
      <c r="CP173" s="213">
        <f t="shared" si="447"/>
        <v>68780.37794520022</v>
      </c>
      <c r="CQ173" s="213">
        <f t="shared" si="447"/>
        <v>90946.136148687481</v>
      </c>
      <c r="CR173" s="213">
        <f t="shared" si="447"/>
        <v>46045.103898831192</v>
      </c>
      <c r="CS173" s="213">
        <f t="shared" si="447"/>
        <v>82030.441227821415</v>
      </c>
      <c r="CT173" s="213">
        <f t="shared" si="447"/>
        <v>67253.269092163246</v>
      </c>
      <c r="CU173" s="213">
        <f t="shared" si="447"/>
        <v>36353.25464341828</v>
      </c>
      <c r="CV173" s="213">
        <f t="shared" si="447"/>
        <v>0</v>
      </c>
      <c r="CW173" s="213">
        <f t="shared" si="447"/>
        <v>0</v>
      </c>
      <c r="CX173" s="213">
        <f t="shared" si="447"/>
        <v>0</v>
      </c>
      <c r="CY173" s="213">
        <f t="shared" si="447"/>
        <v>0</v>
      </c>
      <c r="CZ173" s="213">
        <f t="shared" si="447"/>
        <v>667709.44612837699</v>
      </c>
      <c r="DB173" s="213">
        <f t="shared" ref="DB173:DS173" si="448">DB115*$FK115</f>
        <v>11657.43490783675</v>
      </c>
      <c r="DC173" s="213">
        <f t="shared" si="448"/>
        <v>31802.167863575396</v>
      </c>
      <c r="DD173" s="213">
        <f t="shared" si="448"/>
        <v>47693.171868940408</v>
      </c>
      <c r="DE173" s="213">
        <f t="shared" si="448"/>
        <v>44019.038687871238</v>
      </c>
      <c r="DF173" s="213">
        <f t="shared" si="448"/>
        <v>76118.564380915879</v>
      </c>
      <c r="DG173" s="213">
        <f t="shared" si="448"/>
        <v>333771.56367120135</v>
      </c>
      <c r="DH173" s="213">
        <f t="shared" si="448"/>
        <v>722740.8044330331</v>
      </c>
      <c r="DI173" s="213">
        <f t="shared" si="448"/>
        <v>206315.93401954396</v>
      </c>
      <c r="DJ173" s="213">
        <f t="shared" si="448"/>
        <v>215760.82507760107</v>
      </c>
      <c r="DK173" s="213">
        <f t="shared" si="448"/>
        <v>120268.64211228205</v>
      </c>
      <c r="DL173" s="213">
        <f t="shared" si="448"/>
        <v>360286.81012607779</v>
      </c>
      <c r="DM173" s="213">
        <f t="shared" si="448"/>
        <v>189225.41876987927</v>
      </c>
      <c r="DN173" s="213">
        <f t="shared" si="448"/>
        <v>107971.1318766047</v>
      </c>
      <c r="DO173" s="213">
        <f t="shared" si="448"/>
        <v>107744.33353209427</v>
      </c>
      <c r="DP173" s="213">
        <f t="shared" si="448"/>
        <v>20245.532219965509</v>
      </c>
      <c r="DQ173" s="213">
        <f t="shared" si="448"/>
        <v>56563.507120904382</v>
      </c>
      <c r="DR173" s="213">
        <f t="shared" si="448"/>
        <v>84293.384709714504</v>
      </c>
      <c r="DS173" s="213">
        <f t="shared" si="448"/>
        <v>2736478.2653780417</v>
      </c>
      <c r="DU173" s="213">
        <f t="shared" ref="DU173:EJ173" si="449">DU115*$FK115</f>
        <v>11768.3140984863</v>
      </c>
      <c r="DV173" s="213">
        <f t="shared" si="449"/>
        <v>32653.921646292391</v>
      </c>
      <c r="DW173" s="213">
        <f t="shared" si="449"/>
        <v>48807.003738647247</v>
      </c>
      <c r="DX173" s="213">
        <f t="shared" si="449"/>
        <v>45168.150300057481</v>
      </c>
      <c r="DY173" s="213">
        <f t="shared" si="449"/>
        <v>79404.62039471163</v>
      </c>
      <c r="DZ173" s="213">
        <f t="shared" si="449"/>
        <v>376601.17104119563</v>
      </c>
      <c r="EA173" s="213">
        <f t="shared" si="449"/>
        <v>1126164.6596849971</v>
      </c>
      <c r="EB173" s="213">
        <f t="shared" si="449"/>
        <v>336634.26277524431</v>
      </c>
      <c r="EC173" s="213">
        <f t="shared" si="449"/>
        <v>385683.18474803603</v>
      </c>
      <c r="ED173" s="213">
        <f t="shared" si="449"/>
        <v>236021.47718720059</v>
      </c>
      <c r="EE173" s="213">
        <f t="shared" si="449"/>
        <v>776391.21281778114</v>
      </c>
      <c r="EF173" s="213">
        <f t="shared" si="449"/>
        <v>665678.34095420572</v>
      </c>
      <c r="EG173" s="213">
        <f t="shared" si="449"/>
        <v>334552.75796895957</v>
      </c>
      <c r="EH173" s="213">
        <f t="shared" si="449"/>
        <v>107744.33353209427</v>
      </c>
      <c r="EI173" s="213">
        <f t="shared" si="449"/>
        <v>109412.56135504885</v>
      </c>
      <c r="EJ173" s="213">
        <f t="shared" si="449"/>
        <v>56563.507120904382</v>
      </c>
      <c r="EK173" s="213">
        <f>EK115*$FK115</f>
        <v>84293.384709714504</v>
      </c>
      <c r="EL173" s="210">
        <f t="shared" si="83"/>
        <v>4813542.8640735764</v>
      </c>
      <c r="EN173" s="210">
        <f t="shared" si="72"/>
        <v>110.87919064954971</v>
      </c>
      <c r="EO173" s="210">
        <f t="shared" ref="EO173:FD173" si="450">EO115*$FK115</f>
        <v>851.7537827169956</v>
      </c>
      <c r="EP173" s="210">
        <f t="shared" si="450"/>
        <v>1113.8318697068403</v>
      </c>
      <c r="EQ173" s="210">
        <f t="shared" si="450"/>
        <v>1149.1116121862426</v>
      </c>
      <c r="ER173" s="210">
        <f t="shared" si="450"/>
        <v>3286.0560137957464</v>
      </c>
      <c r="ES173" s="210">
        <f t="shared" si="450"/>
        <v>42829.60736999425</v>
      </c>
      <c r="ET173" s="210">
        <f t="shared" si="450"/>
        <v>403423.85525196395</v>
      </c>
      <c r="EU173" s="210">
        <f t="shared" si="450"/>
        <v>130318.32875570032</v>
      </c>
      <c r="EV173" s="210">
        <f t="shared" si="450"/>
        <v>169922.35967043493</v>
      </c>
      <c r="EW173" s="210">
        <f t="shared" si="450"/>
        <v>115752.83507491856</v>
      </c>
      <c r="EX173" s="210">
        <f t="shared" si="450"/>
        <v>416104.40269170335</v>
      </c>
      <c r="EY173" s="210">
        <f t="shared" si="450"/>
        <v>476452.92218432645</v>
      </c>
      <c r="EZ173" s="210">
        <f t="shared" si="450"/>
        <v>226581.62609235485</v>
      </c>
      <c r="FA173" s="210">
        <f t="shared" si="450"/>
        <v>0</v>
      </c>
      <c r="FB173" s="210">
        <f t="shared" si="450"/>
        <v>89167.029135083343</v>
      </c>
      <c r="FC173" s="210">
        <f t="shared" si="450"/>
        <v>0</v>
      </c>
      <c r="FD173" s="210">
        <f t="shared" si="450"/>
        <v>0</v>
      </c>
      <c r="FE173" s="363">
        <f t="shared" si="74"/>
        <v>2077064.5986955354</v>
      </c>
      <c r="FF173" s="363"/>
      <c r="FG173" s="213">
        <f t="shared" si="402"/>
        <v>47678.05197930638</v>
      </c>
      <c r="FH173" s="213">
        <f t="shared" si="402"/>
        <v>56825.585207894226</v>
      </c>
    </row>
    <row r="174" spans="1:164">
      <c r="A174" s="172"/>
      <c r="B174" s="172">
        <v>13</v>
      </c>
      <c r="C174" s="182">
        <v>9</v>
      </c>
      <c r="D174" s="182" t="s">
        <v>101</v>
      </c>
      <c r="E174" s="213">
        <f t="shared" si="392"/>
        <v>26630459.281982105</v>
      </c>
      <c r="F174" s="213">
        <f t="shared" si="392"/>
        <v>18267375.741389025</v>
      </c>
      <c r="G174" s="213">
        <f t="shared" si="392"/>
        <v>8363083.5405930821</v>
      </c>
      <c r="H174" s="213">
        <f t="shared" si="392"/>
        <v>18733690.496830314</v>
      </c>
      <c r="I174" s="213">
        <f t="shared" si="392"/>
        <v>24068998.681855317</v>
      </c>
      <c r="K174" s="213">
        <f t="shared" ref="K174:AB174" si="451">K116*$FK116</f>
        <v>55646.83095020074</v>
      </c>
      <c r="L174" s="213">
        <f t="shared" si="451"/>
        <v>94495.334056490799</v>
      </c>
      <c r="M174" s="213">
        <f t="shared" si="451"/>
        <v>137022.02632950622</v>
      </c>
      <c r="N174" s="213">
        <f t="shared" si="451"/>
        <v>114336.69984503767</v>
      </c>
      <c r="O174" s="213">
        <f t="shared" si="451"/>
        <v>166675.05651898286</v>
      </c>
      <c r="P174" s="213">
        <f t="shared" si="451"/>
        <v>825042.4777558638</v>
      </c>
      <c r="Q174" s="213">
        <f t="shared" si="451"/>
        <v>1253892.7909628793</v>
      </c>
      <c r="R174" s="213">
        <f t="shared" si="451"/>
        <v>1070381.4871240403</v>
      </c>
      <c r="S174" s="213">
        <f t="shared" si="451"/>
        <v>964349.15251109377</v>
      </c>
      <c r="T174" s="213">
        <f t="shared" si="451"/>
        <v>886159.19311122061</v>
      </c>
      <c r="U174" s="213">
        <f t="shared" si="451"/>
        <v>2840775.4599422407</v>
      </c>
      <c r="V174" s="213">
        <f t="shared" si="451"/>
        <v>3074122.4350426141</v>
      </c>
      <c r="W174" s="213">
        <f t="shared" si="451"/>
        <v>1393114.1468972317</v>
      </c>
      <c r="X174" s="213">
        <f t="shared" si="451"/>
        <v>1218020.9667183205</v>
      </c>
      <c r="Y174" s="213">
        <f t="shared" si="451"/>
        <v>1035827.3646685918</v>
      </c>
      <c r="Z174" s="213">
        <f t="shared" si="451"/>
        <v>2088453.0571810943</v>
      </c>
      <c r="AA174" s="213">
        <f t="shared" si="451"/>
        <v>1515376.0172149043</v>
      </c>
      <c r="AB174" s="213">
        <f t="shared" si="451"/>
        <v>18733690.496830314</v>
      </c>
      <c r="AC174" s="213"/>
      <c r="AD174" s="213">
        <f t="shared" ref="AD174:AQ174" si="452">AD116*$FK116</f>
        <v>4265.9410438825098</v>
      </c>
      <c r="AE174" s="213">
        <f t="shared" si="452"/>
        <v>7365.8582024371335</v>
      </c>
      <c r="AF174" s="213">
        <f t="shared" si="452"/>
        <v>12276.430337395223</v>
      </c>
      <c r="AG174" s="213">
        <f t="shared" si="452"/>
        <v>14399.920990350072</v>
      </c>
      <c r="AH174" s="213">
        <f t="shared" si="452"/>
        <v>18931.298365851937</v>
      </c>
      <c r="AI174" s="213">
        <f t="shared" si="452"/>
        <v>145620.26750017607</v>
      </c>
      <c r="AJ174" s="213">
        <f t="shared" si="452"/>
        <v>303554.884813693</v>
      </c>
      <c r="AK174" s="213">
        <f t="shared" si="452"/>
        <v>395917.24834824255</v>
      </c>
      <c r="AL174" s="213">
        <f t="shared" si="452"/>
        <v>388409.19211100932</v>
      </c>
      <c r="AM174" s="213">
        <f t="shared" si="452"/>
        <v>436216.17140945263</v>
      </c>
      <c r="AN174" s="213">
        <f t="shared" si="452"/>
        <v>1481257.9687328306</v>
      </c>
      <c r="AO174" s="213">
        <f t="shared" si="452"/>
        <v>2027194.1437909415</v>
      </c>
      <c r="AP174" s="213">
        <f t="shared" si="452"/>
        <v>1000628.6111220679</v>
      </c>
      <c r="AQ174" s="213">
        <f t="shared" si="452"/>
        <v>817126.78715221514</v>
      </c>
      <c r="AR174" s="213">
        <f t="shared" si="395"/>
        <v>687641.2566669014</v>
      </c>
      <c r="AS174" s="213">
        <f t="shared" si="395"/>
        <v>1977472.2309572443</v>
      </c>
      <c r="AT174" s="213">
        <f t="shared" si="395"/>
        <v>1515376.0172149043</v>
      </c>
      <c r="AU174" s="213">
        <f t="shared" si="395"/>
        <v>11233654.228759596</v>
      </c>
      <c r="AW174" s="213">
        <f t="shared" ref="AW174:BN174" si="453">AW116*$FK116</f>
        <v>369.71489046981753</v>
      </c>
      <c r="AX174" s="213">
        <f t="shared" si="453"/>
        <v>445.55384236106215</v>
      </c>
      <c r="AY174" s="213">
        <f t="shared" si="453"/>
        <v>843.70833979009637</v>
      </c>
      <c r="AZ174" s="213">
        <f t="shared" si="453"/>
        <v>1677.9368105937872</v>
      </c>
      <c r="BA174" s="213">
        <f t="shared" si="453"/>
        <v>1289.2621821511584</v>
      </c>
      <c r="BB174" s="213">
        <f t="shared" si="453"/>
        <v>3118.8768965274348</v>
      </c>
      <c r="BC174" s="213">
        <f t="shared" si="453"/>
        <v>4436.5786856378099</v>
      </c>
      <c r="BD174" s="213">
        <f t="shared" si="453"/>
        <v>2237.2490807917161</v>
      </c>
      <c r="BE174" s="213">
        <f t="shared" si="453"/>
        <v>0</v>
      </c>
      <c r="BF174" s="213">
        <f t="shared" si="453"/>
        <v>3867.7865464534757</v>
      </c>
      <c r="BG174" s="213">
        <f t="shared" si="453"/>
        <v>8200.0866732408249</v>
      </c>
      <c r="BH174" s="213">
        <f t="shared" si="453"/>
        <v>0</v>
      </c>
      <c r="BI174" s="213">
        <f t="shared" si="453"/>
        <v>0</v>
      </c>
      <c r="BJ174" s="213">
        <f t="shared" si="453"/>
        <v>0</v>
      </c>
      <c r="BK174" s="213">
        <f t="shared" si="453"/>
        <v>0</v>
      </c>
      <c r="BL174" s="213">
        <f t="shared" si="453"/>
        <v>0</v>
      </c>
      <c r="BM174" s="213">
        <f t="shared" si="453"/>
        <v>0</v>
      </c>
      <c r="BN174" s="213">
        <f t="shared" si="453"/>
        <v>26486.753948017184</v>
      </c>
      <c r="BP174" s="213">
        <f t="shared" ref="BP174:CG174" si="454">BP116*$FK116</f>
        <v>938.50702965415212</v>
      </c>
      <c r="BQ174" s="213">
        <f t="shared" si="454"/>
        <v>3886.7462844262868</v>
      </c>
      <c r="BR174" s="213">
        <f t="shared" si="454"/>
        <v>2948.2392547721347</v>
      </c>
      <c r="BS174" s="213">
        <f t="shared" si="454"/>
        <v>1905.4536662675212</v>
      </c>
      <c r="BT174" s="213">
        <f t="shared" si="454"/>
        <v>3498.0716559836583</v>
      </c>
      <c r="BU174" s="213">
        <f t="shared" si="454"/>
        <v>19158.81522152567</v>
      </c>
      <c r="BV174" s="213">
        <f t="shared" si="454"/>
        <v>53456.981214341053</v>
      </c>
      <c r="BW174" s="213">
        <f t="shared" si="454"/>
        <v>68757.48975839965</v>
      </c>
      <c r="BX174" s="213">
        <f t="shared" si="454"/>
        <v>79280.144333309843</v>
      </c>
      <c r="BY174" s="213">
        <f t="shared" si="454"/>
        <v>82399.021229837279</v>
      </c>
      <c r="BZ174" s="213">
        <f t="shared" si="454"/>
        <v>534114.77843206306</v>
      </c>
      <c r="CA174" s="213">
        <f t="shared" si="454"/>
        <v>483767.194245263</v>
      </c>
      <c r="CB174" s="213">
        <f t="shared" si="454"/>
        <v>222767.44131154465</v>
      </c>
      <c r="CC174" s="213">
        <f t="shared" si="454"/>
        <v>263720.47533281677</v>
      </c>
      <c r="CD174" s="213">
        <f t="shared" si="454"/>
        <v>348186.10800169047</v>
      </c>
      <c r="CE174" s="213">
        <f t="shared" si="454"/>
        <v>52490.034577727682</v>
      </c>
      <c r="CF174" s="213">
        <f t="shared" si="454"/>
        <v>0</v>
      </c>
      <c r="CG174" s="213">
        <f t="shared" si="454"/>
        <v>2221275.501549623</v>
      </c>
      <c r="CI174" s="213">
        <f t="shared" ref="CI174:CZ174" si="455">CI116*$FK116</f>
        <v>3450.67231105163</v>
      </c>
      <c r="CJ174" s="213">
        <f t="shared" si="455"/>
        <v>5043.2903007677669</v>
      </c>
      <c r="CK174" s="213">
        <f t="shared" si="455"/>
        <v>10769.131168556736</v>
      </c>
      <c r="CL174" s="213">
        <f t="shared" si="455"/>
        <v>10361.496802141297</v>
      </c>
      <c r="CM174" s="213">
        <f t="shared" si="455"/>
        <v>11404.282390645909</v>
      </c>
      <c r="CN174" s="213">
        <f t="shared" si="455"/>
        <v>62150.021074874967</v>
      </c>
      <c r="CO174" s="213">
        <f t="shared" si="455"/>
        <v>115948.27757272661</v>
      </c>
      <c r="CP174" s="213">
        <f t="shared" si="455"/>
        <v>78701.872325139106</v>
      </c>
      <c r="CQ174" s="213">
        <f t="shared" si="455"/>
        <v>54006.813615552572</v>
      </c>
      <c r="CR174" s="213">
        <f t="shared" si="455"/>
        <v>80996.000619849248</v>
      </c>
      <c r="CS174" s="213">
        <f t="shared" si="455"/>
        <v>147753.23802211732</v>
      </c>
      <c r="CT174" s="213">
        <f t="shared" si="455"/>
        <v>38383.989525956182</v>
      </c>
      <c r="CU174" s="213">
        <f t="shared" si="455"/>
        <v>49200.520039444949</v>
      </c>
      <c r="CV174" s="213">
        <f t="shared" si="455"/>
        <v>0</v>
      </c>
      <c r="CW174" s="213">
        <f t="shared" si="455"/>
        <v>0</v>
      </c>
      <c r="CX174" s="213">
        <f t="shared" si="455"/>
        <v>0</v>
      </c>
      <c r="CY174" s="213">
        <f t="shared" si="455"/>
        <v>0</v>
      </c>
      <c r="CZ174" s="213">
        <f t="shared" si="455"/>
        <v>668169.60576882435</v>
      </c>
      <c r="DB174" s="213">
        <f t="shared" ref="DB174:DS174" si="456">DB116*$FK116</f>
        <v>46621.995675142629</v>
      </c>
      <c r="DC174" s="213">
        <f t="shared" si="456"/>
        <v>77753.885426498542</v>
      </c>
      <c r="DD174" s="213">
        <f t="shared" si="456"/>
        <v>110184.51722899203</v>
      </c>
      <c r="DE174" s="213">
        <f t="shared" si="456"/>
        <v>85991.891575684989</v>
      </c>
      <c r="DF174" s="213">
        <f t="shared" si="456"/>
        <v>131552.1419243502</v>
      </c>
      <c r="DG174" s="213">
        <f t="shared" si="456"/>
        <v>594994.49706275971</v>
      </c>
      <c r="DH174" s="213">
        <f t="shared" si="456"/>
        <v>776496.06867648079</v>
      </c>
      <c r="DI174" s="213">
        <f t="shared" si="456"/>
        <v>524767.62761146715</v>
      </c>
      <c r="DJ174" s="213">
        <f t="shared" si="456"/>
        <v>442653.00245122204</v>
      </c>
      <c r="DK174" s="213">
        <f t="shared" si="456"/>
        <v>282680.21330562793</v>
      </c>
      <c r="DL174" s="213">
        <f t="shared" si="456"/>
        <v>669449.38808198902</v>
      </c>
      <c r="DM174" s="213">
        <f t="shared" si="456"/>
        <v>524777.10748045356</v>
      </c>
      <c r="DN174" s="213">
        <f t="shared" si="456"/>
        <v>120517.5744241741</v>
      </c>
      <c r="DO174" s="213">
        <f t="shared" si="456"/>
        <v>137173.70423328871</v>
      </c>
      <c r="DP174" s="213">
        <f t="shared" si="456"/>
        <v>0</v>
      </c>
      <c r="DQ174" s="213">
        <f t="shared" si="456"/>
        <v>58490.791646122416</v>
      </c>
      <c r="DR174" s="213">
        <f t="shared" si="456"/>
        <v>0</v>
      </c>
      <c r="DS174" s="213">
        <f t="shared" si="456"/>
        <v>4584104.4068042543</v>
      </c>
      <c r="DU174" s="213">
        <f t="shared" ref="DU174:EJ174" si="457">DU116*$FK116</f>
        <v>47958.657202225819</v>
      </c>
      <c r="DV174" s="213">
        <f t="shared" si="457"/>
        <v>83877.880791716554</v>
      </c>
      <c r="DW174" s="213">
        <f t="shared" si="457"/>
        <v>117332.33844474184</v>
      </c>
      <c r="DX174" s="213">
        <f t="shared" si="457"/>
        <v>102098.18898358807</v>
      </c>
      <c r="DY174" s="213">
        <f t="shared" si="457"/>
        <v>155185.45530745931</v>
      </c>
      <c r="DZ174" s="213">
        <f t="shared" si="457"/>
        <v>778818.63657815021</v>
      </c>
      <c r="EA174" s="213">
        <f t="shared" si="457"/>
        <v>1197771.9665633582</v>
      </c>
      <c r="EB174" s="213">
        <f t="shared" si="457"/>
        <v>897004.16323166853</v>
      </c>
      <c r="EC174" s="213">
        <f t="shared" si="457"/>
        <v>790573.67412129312</v>
      </c>
      <c r="ED174" s="213">
        <f t="shared" si="457"/>
        <v>661524.21760935395</v>
      </c>
      <c r="EE174" s="213">
        <f t="shared" si="457"/>
        <v>1941391.8495949847</v>
      </c>
      <c r="EF174" s="213">
        <f t="shared" si="457"/>
        <v>1825178.1356906386</v>
      </c>
      <c r="EG174" s="213">
        <f t="shared" si="457"/>
        <v>740292.44901739794</v>
      </c>
      <c r="EH174" s="213">
        <f t="shared" si="457"/>
        <v>228512.24191730644</v>
      </c>
      <c r="EI174" s="213"/>
      <c r="EJ174" s="213">
        <f t="shared" si="457"/>
        <v>111492.73914911599</v>
      </c>
      <c r="EK174" s="213">
        <f>EK116*$FK116</f>
        <v>240399.99762625905</v>
      </c>
      <c r="EL174" s="210">
        <f t="shared" si="83"/>
        <v>9919412.5918292589</v>
      </c>
      <c r="EN174" s="210">
        <f t="shared" si="72"/>
        <v>1336.6615270831865</v>
      </c>
      <c r="EO174" s="210">
        <f t="shared" ref="EO174:FD174" si="458">EO116*$FK116</f>
        <v>6123.9953652180029</v>
      </c>
      <c r="EP174" s="210">
        <f t="shared" si="458"/>
        <v>7147.8212157498056</v>
      </c>
      <c r="EQ174" s="210">
        <f t="shared" si="458"/>
        <v>16106.297407903076</v>
      </c>
      <c r="ER174" s="210">
        <f t="shared" si="458"/>
        <v>23633.313383109104</v>
      </c>
      <c r="ES174" s="210">
        <f t="shared" si="458"/>
        <v>183824.13951539056</v>
      </c>
      <c r="ET174" s="210">
        <f t="shared" si="458"/>
        <v>421275.89788687747</v>
      </c>
      <c r="EU174" s="210">
        <f t="shared" si="458"/>
        <v>372236.53562020138</v>
      </c>
      <c r="EV174" s="210">
        <f t="shared" si="458"/>
        <v>347920.67167007108</v>
      </c>
      <c r="EW174" s="210">
        <f t="shared" si="458"/>
        <v>378844.00430372608</v>
      </c>
      <c r="EX174" s="210">
        <f t="shared" si="458"/>
        <v>1271942.4615129957</v>
      </c>
      <c r="EY174" s="210">
        <f t="shared" si="458"/>
        <v>1300401.028210185</v>
      </c>
      <c r="EZ174" s="210">
        <f t="shared" si="458"/>
        <v>619774.87459322379</v>
      </c>
      <c r="FA174" s="210">
        <f t="shared" si="458"/>
        <v>91338.537684017734</v>
      </c>
      <c r="FB174" s="210">
        <f t="shared" si="458"/>
        <v>0</v>
      </c>
      <c r="FC174" s="210">
        <f t="shared" si="458"/>
        <v>53001.947502993586</v>
      </c>
      <c r="FD174" s="210">
        <f t="shared" si="458"/>
        <v>240399.99762625905</v>
      </c>
      <c r="FE174" s="363">
        <f t="shared" si="74"/>
        <v>5335308.1850250047</v>
      </c>
      <c r="FF174" s="363"/>
      <c r="FG174" s="213">
        <f t="shared" si="402"/>
        <v>1366674.7922941465</v>
      </c>
      <c r="FH174" s="213">
        <f t="shared" si="402"/>
        <v>101472.51763048529</v>
      </c>
    </row>
    <row r="175" spans="1:164">
      <c r="A175" s="172"/>
      <c r="B175" s="172">
        <v>41</v>
      </c>
      <c r="C175" s="182">
        <v>9</v>
      </c>
      <c r="D175" s="182" t="s">
        <v>1096</v>
      </c>
      <c r="E175" s="213">
        <f t="shared" ref="E175:I176" si="459">E117*$FK117</f>
        <v>21076420.515566606</v>
      </c>
      <c r="F175" s="213">
        <f t="shared" si="459"/>
        <v>15938360.510040883</v>
      </c>
      <c r="G175" s="213">
        <f t="shared" si="459"/>
        <v>5138060.0055257212</v>
      </c>
      <c r="H175" s="213">
        <f t="shared" si="459"/>
        <v>18502014.673840236</v>
      </c>
      <c r="I175" s="213">
        <f t="shared" si="459"/>
        <v>20556621.464206379</v>
      </c>
      <c r="K175" s="213">
        <f t="shared" ref="K175:Z175" si="460">K117*$FK117</f>
        <v>153861.00687618231</v>
      </c>
      <c r="L175" s="213">
        <f t="shared" si="460"/>
        <v>120767.78417098918</v>
      </c>
      <c r="M175" s="213">
        <f t="shared" si="460"/>
        <v>138445.95057118445</v>
      </c>
      <c r="N175" s="213">
        <f t="shared" si="460"/>
        <v>95660.21594312563</v>
      </c>
      <c r="O175" s="213">
        <f t="shared" si="460"/>
        <v>179090.49349301273</v>
      </c>
      <c r="P175" s="213">
        <f t="shared" si="460"/>
        <v>649756.43409959099</v>
      </c>
      <c r="Q175" s="213">
        <f t="shared" si="460"/>
        <v>964991.66857203864</v>
      </c>
      <c r="R175" s="213">
        <f t="shared" si="460"/>
        <v>795205.07213705976</v>
      </c>
      <c r="S175" s="213">
        <f t="shared" si="460"/>
        <v>615634.52498749003</v>
      </c>
      <c r="T175" s="213">
        <f t="shared" si="460"/>
        <v>582716.5599664367</v>
      </c>
      <c r="U175" s="213">
        <f t="shared" si="460"/>
        <v>2139020.0349270762</v>
      </c>
      <c r="V175" s="213">
        <f t="shared" si="460"/>
        <v>3225381.4597156276</v>
      </c>
      <c r="W175" s="213">
        <f t="shared" si="460"/>
        <v>1744492.1282303042</v>
      </c>
      <c r="X175" s="213">
        <f t="shared" si="460"/>
        <v>1335295.9153609567</v>
      </c>
      <c r="Y175" s="213">
        <f t="shared" si="460"/>
        <v>750659.14076829178</v>
      </c>
      <c r="Z175" s="213">
        <f t="shared" si="460"/>
        <v>1933252.2739482513</v>
      </c>
      <c r="AA175" s="213">
        <f>AA117*$FK117</f>
        <v>3077784.0100726183</v>
      </c>
      <c r="AB175" s="213">
        <f>AB117*$FK117</f>
        <v>18502014.673840236</v>
      </c>
      <c r="AC175" s="213"/>
      <c r="AD175" s="213">
        <f t="shared" ref="AD175:AQ175" si="461">AD117*$FK117</f>
        <v>11948.002118752667</v>
      </c>
      <c r="AE175" s="213">
        <f t="shared" si="461"/>
        <v>11452.708663574784</v>
      </c>
      <c r="AF175" s="213">
        <f t="shared" si="461"/>
        <v>11650.826045645937</v>
      </c>
      <c r="AG175" s="213">
        <f t="shared" si="461"/>
        <v>7109.3660566302542</v>
      </c>
      <c r="AH175" s="213">
        <f t="shared" si="461"/>
        <v>12809.050740831144</v>
      </c>
      <c r="AI175" s="213">
        <f t="shared" si="461"/>
        <v>52828.76191920424</v>
      </c>
      <c r="AJ175" s="213">
        <f t="shared" si="461"/>
        <v>108423.54728809421</v>
      </c>
      <c r="AK175" s="213">
        <f t="shared" si="461"/>
        <v>113399.34153780434</v>
      </c>
      <c r="AL175" s="213">
        <f t="shared" si="461"/>
        <v>141669.16797949592</v>
      </c>
      <c r="AM175" s="213">
        <f t="shared" si="461"/>
        <v>166731.0168114969</v>
      </c>
      <c r="AN175" s="213">
        <f t="shared" si="461"/>
        <v>668981.44005980343</v>
      </c>
      <c r="AO175" s="213">
        <f t="shared" si="461"/>
        <v>832115.86439677782</v>
      </c>
      <c r="AP175" s="213">
        <f t="shared" si="461"/>
        <v>566409.97544211871</v>
      </c>
      <c r="AQ175" s="213">
        <f t="shared" si="461"/>
        <v>506586.14595594059</v>
      </c>
      <c r="AR175" s="213">
        <f t="shared" si="395"/>
        <v>234601.45996948797</v>
      </c>
      <c r="AS175" s="213">
        <f t="shared" si="395"/>
        <v>840779.6899127356</v>
      </c>
      <c r="AT175" s="213">
        <f t="shared" si="395"/>
        <v>2338722.3560547992</v>
      </c>
      <c r="AU175" s="213">
        <f t="shared" si="395"/>
        <v>6626218.7209531935</v>
      </c>
      <c r="AW175" s="213">
        <f t="shared" ref="AW175:BL175" si="462">AW117*$FK117</f>
        <v>2087.8524110575454</v>
      </c>
      <c r="AX175" s="213">
        <f t="shared" si="462"/>
        <v>1082.0257020809177</v>
      </c>
      <c r="AY175" s="213">
        <f t="shared" si="462"/>
        <v>2788.883147617013</v>
      </c>
      <c r="AZ175" s="213">
        <f t="shared" si="462"/>
        <v>1371.5818758772195</v>
      </c>
      <c r="BA175" s="213">
        <f t="shared" si="462"/>
        <v>5996.8607573076206</v>
      </c>
      <c r="BB175" s="213">
        <f t="shared" si="462"/>
        <v>21343.337968511623</v>
      </c>
      <c r="BC175" s="213">
        <f t="shared" si="462"/>
        <v>45871.793848782567</v>
      </c>
      <c r="BD175" s="213">
        <f t="shared" si="462"/>
        <v>42595.237145298095</v>
      </c>
      <c r="BE175" s="213">
        <f t="shared" si="462"/>
        <v>35851.62625556843</v>
      </c>
      <c r="BF175" s="213">
        <f t="shared" si="462"/>
        <v>32087.395996216506</v>
      </c>
      <c r="BG175" s="213">
        <f t="shared" si="462"/>
        <v>101748.5154921584</v>
      </c>
      <c r="BH175" s="213">
        <f t="shared" si="462"/>
        <v>120066.75343442972</v>
      </c>
      <c r="BI175" s="213">
        <f t="shared" si="462"/>
        <v>34388.605587966063</v>
      </c>
      <c r="BJ175" s="213">
        <f t="shared" si="462"/>
        <v>54581.338760602906</v>
      </c>
      <c r="BK175" s="213">
        <f t="shared" si="462"/>
        <v>32384.57206932324</v>
      </c>
      <c r="BL175" s="213">
        <f t="shared" si="462"/>
        <v>0</v>
      </c>
      <c r="BM175" s="213">
        <f>BM117*$FK117</f>
        <v>0</v>
      </c>
      <c r="BN175" s="213">
        <f>BN117*$FK117</f>
        <v>534246.38045279786</v>
      </c>
      <c r="BP175" s="213">
        <f t="shared" ref="BP175:CE175" si="463">BP117*$FK117</f>
        <v>8130.4325642277399</v>
      </c>
      <c r="BQ175" s="213">
        <f t="shared" si="463"/>
        <v>7818.0166925001513</v>
      </c>
      <c r="BR175" s="213">
        <f t="shared" si="463"/>
        <v>7513.2207200829916</v>
      </c>
      <c r="BS175" s="213">
        <f t="shared" si="463"/>
        <v>5295.8300207481534</v>
      </c>
      <c r="BT175" s="213">
        <f t="shared" si="463"/>
        <v>7345.5829352535538</v>
      </c>
      <c r="BU175" s="213">
        <f t="shared" si="463"/>
        <v>22059.608503691947</v>
      </c>
      <c r="BV175" s="213">
        <f t="shared" si="463"/>
        <v>57347.362210288637</v>
      </c>
      <c r="BW175" s="213">
        <f t="shared" si="463"/>
        <v>80839.51178434123</v>
      </c>
      <c r="BX175" s="213">
        <f t="shared" si="463"/>
        <v>64411.008871056314</v>
      </c>
      <c r="BY175" s="213">
        <f t="shared" si="463"/>
        <v>65470.174875205943</v>
      </c>
      <c r="BZ175" s="213">
        <f t="shared" si="463"/>
        <v>304338.77845853416</v>
      </c>
      <c r="CA175" s="213">
        <f t="shared" si="463"/>
        <v>660683.36971074622</v>
      </c>
      <c r="CB175" s="213">
        <f t="shared" si="463"/>
        <v>427255.37423506432</v>
      </c>
      <c r="CC175" s="213">
        <f t="shared" si="463"/>
        <v>346088.20678037463</v>
      </c>
      <c r="CD175" s="213">
        <f t="shared" si="463"/>
        <v>344107.03295966308</v>
      </c>
      <c r="CE175" s="213">
        <f t="shared" si="463"/>
        <v>916132.8741935679</v>
      </c>
      <c r="CF175" s="213">
        <f>CF117*$FK117</f>
        <v>510114.15933666925</v>
      </c>
      <c r="CG175" s="213">
        <f>CG117*$FK117</f>
        <v>3834950.544852016</v>
      </c>
      <c r="CI175" s="213">
        <f t="shared" ref="CI175:CX175" si="464">CI117*$FK117</f>
        <v>12740.471647037284</v>
      </c>
      <c r="CJ175" s="213">
        <f t="shared" si="464"/>
        <v>7017.9272649051063</v>
      </c>
      <c r="CK175" s="213">
        <f t="shared" si="464"/>
        <v>13479.601880148897</v>
      </c>
      <c r="CL175" s="213">
        <f t="shared" si="464"/>
        <v>9235.3179642399446</v>
      </c>
      <c r="CM175" s="213">
        <f t="shared" si="464"/>
        <v>11208.871885641056</v>
      </c>
      <c r="CN175" s="213">
        <f t="shared" si="464"/>
        <v>71672.772913895154</v>
      </c>
      <c r="CO175" s="213">
        <f t="shared" si="464"/>
        <v>137836.35862635012</v>
      </c>
      <c r="CP175" s="213">
        <f t="shared" si="464"/>
        <v>119373.34259718067</v>
      </c>
      <c r="CQ175" s="213">
        <f t="shared" si="464"/>
        <v>69661.119495941894</v>
      </c>
      <c r="CR175" s="213">
        <f t="shared" si="464"/>
        <v>91728.347898944266</v>
      </c>
      <c r="CS175" s="213">
        <f t="shared" si="464"/>
        <v>230555.29343565018</v>
      </c>
      <c r="CT175" s="213">
        <f t="shared" si="464"/>
        <v>281402.88153414289</v>
      </c>
      <c r="CU175" s="213">
        <f t="shared" si="464"/>
        <v>111745.82338744124</v>
      </c>
      <c r="CV175" s="213">
        <f t="shared" si="464"/>
        <v>0</v>
      </c>
      <c r="CW175" s="213">
        <f t="shared" si="464"/>
        <v>0</v>
      </c>
      <c r="CX175" s="213">
        <f t="shared" si="464"/>
        <v>0</v>
      </c>
      <c r="CY175" s="213">
        <f>CY117*$FK117</f>
        <v>0</v>
      </c>
      <c r="CZ175" s="213">
        <f>CZ117*$FK117</f>
        <v>1167658.1305315187</v>
      </c>
      <c r="DB175" s="213">
        <f t="shared" ref="DB175:DQ175" si="465">DB117*$FK117</f>
        <v>118954.24813510707</v>
      </c>
      <c r="DC175" s="213">
        <f t="shared" si="465"/>
        <v>93397.105847928222</v>
      </c>
      <c r="DD175" s="213">
        <f t="shared" si="465"/>
        <v>103013.41877768961</v>
      </c>
      <c r="DE175" s="213">
        <f t="shared" si="465"/>
        <v>72648.120025630065</v>
      </c>
      <c r="DF175" s="213">
        <f t="shared" si="465"/>
        <v>141730.12717397936</v>
      </c>
      <c r="DG175" s="213">
        <f t="shared" si="465"/>
        <v>481851.95279428805</v>
      </c>
      <c r="DH175" s="213">
        <f t="shared" si="465"/>
        <v>615512.6065985231</v>
      </c>
      <c r="DI175" s="213">
        <f t="shared" si="465"/>
        <v>438997.63907243538</v>
      </c>
      <c r="DJ175" s="213">
        <f t="shared" si="465"/>
        <v>304041.6023854274</v>
      </c>
      <c r="DK175" s="213">
        <f t="shared" si="465"/>
        <v>226699.62438457311</v>
      </c>
      <c r="DL175" s="213">
        <f t="shared" si="465"/>
        <v>833396.00748092984</v>
      </c>
      <c r="DM175" s="213">
        <f t="shared" si="465"/>
        <v>1331112.5906395311</v>
      </c>
      <c r="DN175" s="213">
        <f t="shared" si="465"/>
        <v>604692.34957771399</v>
      </c>
      <c r="DO175" s="213">
        <f t="shared" si="465"/>
        <v>428040.22386403847</v>
      </c>
      <c r="DP175" s="213">
        <f t="shared" si="465"/>
        <v>139566.07576981751</v>
      </c>
      <c r="DQ175" s="213">
        <f t="shared" si="465"/>
        <v>176339.70984194786</v>
      </c>
      <c r="DR175" s="213">
        <f>DR117*$FK117</f>
        <v>228947.49468114966</v>
      </c>
      <c r="DS175" s="213">
        <f>DS117*$FK117</f>
        <v>6338940.8970507095</v>
      </c>
      <c r="DU175" s="213">
        <f t="shared" ref="DU175:EJ175" si="466">DU117*$FK117</f>
        <v>119099.02622200522</v>
      </c>
      <c r="DV175" s="213">
        <f t="shared" si="466"/>
        <v>93602.843129309796</v>
      </c>
      <c r="DW175" s="213">
        <f t="shared" si="466"/>
        <v>103569.67142735093</v>
      </c>
      <c r="DX175" s="213">
        <f t="shared" si="466"/>
        <v>73204.372675291379</v>
      </c>
      <c r="DY175" s="213">
        <f t="shared" si="466"/>
        <v>143467.46421675716</v>
      </c>
      <c r="DZ175" s="213">
        <f t="shared" si="466"/>
        <v>500276.86932690541</v>
      </c>
      <c r="EA175" s="213">
        <f t="shared" si="466"/>
        <v>702272.78014706774</v>
      </c>
      <c r="EB175" s="213">
        <f t="shared" si="466"/>
        <v>487429.71908952208</v>
      </c>
      <c r="EC175" s="213">
        <f t="shared" si="466"/>
        <v>361305.14570330136</v>
      </c>
      <c r="ED175" s="213">
        <f t="shared" si="466"/>
        <v>286294.85689143831</v>
      </c>
      <c r="EE175" s="213">
        <f t="shared" si="466"/>
        <v>1148737.9205437235</v>
      </c>
      <c r="EF175" s="213">
        <f t="shared" si="466"/>
        <v>1986500.1303295293</v>
      </c>
      <c r="EG175" s="213">
        <f t="shared" si="466"/>
        <v>973343.0782162688</v>
      </c>
      <c r="EH175" s="213">
        <f t="shared" si="466"/>
        <v>669110.97834808065</v>
      </c>
      <c r="EI175" s="213">
        <f t="shared" si="466"/>
        <v>171104.83901568313</v>
      </c>
      <c r="EJ175" s="213">
        <f t="shared" si="466"/>
        <v>345280.49745346914</v>
      </c>
      <c r="EK175" s="213">
        <f>EK117*$FK117</f>
        <v>228947.49468114966</v>
      </c>
      <c r="EL175" s="210">
        <f t="shared" si="83"/>
        <v>8393547.6874168534</v>
      </c>
      <c r="EN175" s="210">
        <f t="shared" ref="EN175:FC175" si="467">EN117*$FK117</f>
        <v>144.77808689815095</v>
      </c>
      <c r="EO175" s="210">
        <f t="shared" si="467"/>
        <v>205.73728138158293</v>
      </c>
      <c r="EP175" s="210">
        <f t="shared" si="467"/>
        <v>556.25264966131681</v>
      </c>
      <c r="EQ175" s="210">
        <f t="shared" si="467"/>
        <v>556.25264966131681</v>
      </c>
      <c r="ER175" s="210">
        <f t="shared" si="467"/>
        <v>1737.3370427778113</v>
      </c>
      <c r="ES175" s="210">
        <f t="shared" si="467"/>
        <v>18424.916532617317</v>
      </c>
      <c r="ET175" s="210">
        <f t="shared" si="467"/>
        <v>86760.173548544568</v>
      </c>
      <c r="EU175" s="210">
        <f t="shared" si="467"/>
        <v>48432.080017086708</v>
      </c>
      <c r="EV175" s="210">
        <f t="shared" si="467"/>
        <v>57263.543317873919</v>
      </c>
      <c r="EW175" s="210">
        <f t="shared" si="467"/>
        <v>59595.232506865192</v>
      </c>
      <c r="EX175" s="210">
        <f t="shared" si="467"/>
        <v>315341.91306279361</v>
      </c>
      <c r="EY175" s="210">
        <f t="shared" si="467"/>
        <v>655387.53968999803</v>
      </c>
      <c r="EZ175" s="210">
        <f t="shared" si="467"/>
        <v>368650.72863855487</v>
      </c>
      <c r="FA175" s="210">
        <f t="shared" si="467"/>
        <v>241070.75448404218</v>
      </c>
      <c r="FB175" s="210">
        <f t="shared" si="467"/>
        <v>31538.763245865619</v>
      </c>
      <c r="FC175" s="210">
        <f t="shared" si="467"/>
        <v>168940.78761152131</v>
      </c>
      <c r="FD175" s="210">
        <f>FD117*$FK117</f>
        <v>0</v>
      </c>
      <c r="FE175" s="363">
        <f t="shared" si="74"/>
        <v>2054606.7903661435</v>
      </c>
      <c r="FF175" s="363"/>
      <c r="FG175" s="213">
        <f t="shared" si="402"/>
        <v>401469.63496857259</v>
      </c>
      <c r="FH175" s="213">
        <f t="shared" si="402"/>
        <v>88688.008074083104</v>
      </c>
    </row>
    <row r="176" spans="1:164">
      <c r="A176" s="172"/>
      <c r="B176" s="172">
        <v>47</v>
      </c>
      <c r="C176" s="182">
        <v>9</v>
      </c>
      <c r="D176" s="182" t="s">
        <v>501</v>
      </c>
      <c r="E176" s="213">
        <f t="shared" si="459"/>
        <v>29251413.171759903</v>
      </c>
      <c r="F176" s="213">
        <f t="shared" si="459"/>
        <v>24349777.169979151</v>
      </c>
      <c r="G176" s="213">
        <f t="shared" si="459"/>
        <v>4901636.0017807502</v>
      </c>
      <c r="H176" s="213">
        <f t="shared" si="459"/>
        <v>22729296.631193537</v>
      </c>
      <c r="I176" s="213">
        <f t="shared" si="459"/>
        <v>26461026.534746353</v>
      </c>
      <c r="K176" s="213">
        <f t="shared" ref="K176:AB176" si="468">K118*$FK118</f>
        <v>56595.54269457957</v>
      </c>
      <c r="L176" s="213">
        <f t="shared" si="468"/>
        <v>116221.83445100764</v>
      </c>
      <c r="M176" s="213">
        <f t="shared" si="468"/>
        <v>156896.70448227937</v>
      </c>
      <c r="N176" s="213">
        <f t="shared" si="468"/>
        <v>128806.83512856151</v>
      </c>
      <c r="O176" s="213">
        <f t="shared" si="468"/>
        <v>166552.59707261989</v>
      </c>
      <c r="P176" s="213">
        <f t="shared" si="468"/>
        <v>760413.09160006943</v>
      </c>
      <c r="Q176" s="213">
        <f t="shared" si="468"/>
        <v>1430726.0792303684</v>
      </c>
      <c r="R176" s="213">
        <f t="shared" si="468"/>
        <v>1252974.494770674</v>
      </c>
      <c r="S176" s="213">
        <f t="shared" si="468"/>
        <v>1155953.564437109</v>
      </c>
      <c r="T176" s="213">
        <f t="shared" si="468"/>
        <v>1070833.8682244613</v>
      </c>
      <c r="U176" s="213">
        <f t="shared" si="468"/>
        <v>4053303.4671212649</v>
      </c>
      <c r="V176" s="213">
        <f t="shared" si="468"/>
        <v>4475058.0713255731</v>
      </c>
      <c r="W176" s="213">
        <f t="shared" si="468"/>
        <v>2371635.0616052812</v>
      </c>
      <c r="X176" s="213">
        <f t="shared" si="468"/>
        <v>1122495.203604934</v>
      </c>
      <c r="Y176" s="213">
        <f t="shared" si="468"/>
        <v>909049.15687109099</v>
      </c>
      <c r="Z176" s="213">
        <f t="shared" si="468"/>
        <v>1902950.0473853371</v>
      </c>
      <c r="AA176" s="213">
        <f t="shared" si="468"/>
        <v>1598831.0111883252</v>
      </c>
      <c r="AB176" s="213">
        <f t="shared" si="468"/>
        <v>22729296.631193537</v>
      </c>
      <c r="AC176" s="213"/>
      <c r="AD176" s="213">
        <f t="shared" ref="AD176:AQ176" si="469">AD118*$FK118</f>
        <v>5802.7756428075054</v>
      </c>
      <c r="AE176" s="213">
        <f t="shared" si="469"/>
        <v>10201.057817929117</v>
      </c>
      <c r="AF176" s="213">
        <f t="shared" si="469"/>
        <v>18008.932687630298</v>
      </c>
      <c r="AG176" s="213">
        <f t="shared" si="469"/>
        <v>15726.630802640722</v>
      </c>
      <c r="AH176" s="213">
        <f t="shared" si="469"/>
        <v>18239.934902710214</v>
      </c>
      <c r="AI176" s="213">
        <f t="shared" si="469"/>
        <v>112442.63821230021</v>
      </c>
      <c r="AJ176" s="213">
        <f t="shared" si="469"/>
        <v>307833.55181549687</v>
      </c>
      <c r="AK176" s="213">
        <f t="shared" si="469"/>
        <v>362026.67147324531</v>
      </c>
      <c r="AL176" s="213">
        <f t="shared" si="469"/>
        <v>424831.55370917305</v>
      </c>
      <c r="AM176" s="213">
        <f t="shared" si="469"/>
        <v>416949.75813064625</v>
      </c>
      <c r="AN176" s="213">
        <f t="shared" si="469"/>
        <v>1842492.1476546212</v>
      </c>
      <c r="AO176" s="213">
        <f t="shared" si="469"/>
        <v>2151573.1114315498</v>
      </c>
      <c r="AP176" s="213">
        <f t="shared" si="469"/>
        <v>1230539.5596421126</v>
      </c>
      <c r="AQ176" s="213">
        <f t="shared" si="469"/>
        <v>866655.63035962475</v>
      </c>
      <c r="AR176" s="213">
        <f t="shared" si="395"/>
        <v>495241.02886553161</v>
      </c>
      <c r="AS176" s="213">
        <f t="shared" si="395"/>
        <v>1588842.4754082696</v>
      </c>
      <c r="AT176" s="213">
        <f t="shared" si="395"/>
        <v>1598831.0111883252</v>
      </c>
      <c r="AU176" s="213">
        <f t="shared" si="395"/>
        <v>11466238.469744613</v>
      </c>
      <c r="AW176" s="213">
        <f t="shared" ref="AW176:BN176" si="470">AW118*$FK118</f>
        <v>462.00443015983319</v>
      </c>
      <c r="AX176" s="213">
        <f t="shared" si="470"/>
        <v>332.64318971507993</v>
      </c>
      <c r="AY176" s="213">
        <f t="shared" si="470"/>
        <v>776.16744266851981</v>
      </c>
      <c r="AZ176" s="213">
        <f t="shared" si="470"/>
        <v>323.40310111188325</v>
      </c>
      <c r="BA176" s="213">
        <f t="shared" si="470"/>
        <v>877.80841730368309</v>
      </c>
      <c r="BB176" s="213">
        <f t="shared" si="470"/>
        <v>5848.9760858234886</v>
      </c>
      <c r="BC176" s="213">
        <f t="shared" si="470"/>
        <v>16317.99647324531</v>
      </c>
      <c r="BD176" s="213">
        <f t="shared" si="470"/>
        <v>5451.6522758860319</v>
      </c>
      <c r="BE176" s="213">
        <f t="shared" si="470"/>
        <v>6505.0223766504514</v>
      </c>
      <c r="BF176" s="213">
        <f t="shared" si="470"/>
        <v>3760.7160615010425</v>
      </c>
      <c r="BG176" s="213">
        <f t="shared" si="470"/>
        <v>5091.288820361362</v>
      </c>
      <c r="BH176" s="213">
        <f t="shared" si="470"/>
        <v>0</v>
      </c>
      <c r="BI176" s="213">
        <f t="shared" si="470"/>
        <v>0</v>
      </c>
      <c r="BJ176" s="213">
        <f t="shared" si="470"/>
        <v>0</v>
      </c>
      <c r="BK176" s="213">
        <f t="shared" si="470"/>
        <v>0</v>
      </c>
      <c r="BL176" s="213">
        <f t="shared" si="470"/>
        <v>0</v>
      </c>
      <c r="BM176" s="213">
        <f t="shared" si="470"/>
        <v>0</v>
      </c>
      <c r="BN176" s="213">
        <f t="shared" si="470"/>
        <v>45747.678674426686</v>
      </c>
      <c r="BP176" s="213">
        <f t="shared" ref="BP176:CG176" si="471">BP118*$FK118</f>
        <v>1007.1696577484364</v>
      </c>
      <c r="BQ176" s="213">
        <f t="shared" si="471"/>
        <v>3095.4296820708823</v>
      </c>
      <c r="BR176" s="213">
        <f t="shared" si="471"/>
        <v>914.76877171646981</v>
      </c>
      <c r="BS176" s="213">
        <f t="shared" si="471"/>
        <v>1690.9362143849896</v>
      </c>
      <c r="BT176" s="213">
        <f t="shared" si="471"/>
        <v>3409.5926945795691</v>
      </c>
      <c r="BU176" s="213">
        <f t="shared" si="471"/>
        <v>24209.03214037526</v>
      </c>
      <c r="BV176" s="213">
        <f t="shared" si="471"/>
        <v>73976.149357192495</v>
      </c>
      <c r="BW176" s="213">
        <f t="shared" si="471"/>
        <v>91532.317703266162</v>
      </c>
      <c r="BX176" s="213">
        <f t="shared" si="471"/>
        <v>105272.3294562196</v>
      </c>
      <c r="BY176" s="213">
        <f t="shared" si="471"/>
        <v>78559.233304378038</v>
      </c>
      <c r="BZ176" s="213">
        <f t="shared" si="471"/>
        <v>468102.88863794302</v>
      </c>
      <c r="CA176" s="213">
        <f t="shared" si="471"/>
        <v>1229541.6300729674</v>
      </c>
      <c r="CB176" s="213">
        <f t="shared" si="471"/>
        <v>692285.91832870047</v>
      </c>
      <c r="CC176" s="213">
        <f t="shared" si="471"/>
        <v>226548.4923731758</v>
      </c>
      <c r="CD176" s="213">
        <f t="shared" si="471"/>
        <v>413808.12800555944</v>
      </c>
      <c r="CE176" s="213">
        <f t="shared" si="471"/>
        <v>314107.57197706739</v>
      </c>
      <c r="CF176" s="213">
        <f t="shared" si="471"/>
        <v>0</v>
      </c>
      <c r="CG176" s="213">
        <f t="shared" si="471"/>
        <v>3728061.5883773454</v>
      </c>
      <c r="CI176" s="213">
        <f t="shared" ref="CI176:CZ176" si="472">CI118*$FK118</f>
        <v>22555.056280403056</v>
      </c>
      <c r="CJ176" s="213">
        <f t="shared" si="472"/>
        <v>51846.137152536481</v>
      </c>
      <c r="CK176" s="213">
        <f t="shared" si="472"/>
        <v>72072.691104933983</v>
      </c>
      <c r="CL176" s="213">
        <f t="shared" si="472"/>
        <v>55385.091087560802</v>
      </c>
      <c r="CM176" s="213">
        <f t="shared" si="472"/>
        <v>72941.259433634463</v>
      </c>
      <c r="CN176" s="213">
        <f t="shared" si="472"/>
        <v>274236.58965427382</v>
      </c>
      <c r="CO176" s="213">
        <f t="shared" si="472"/>
        <v>510653.49665566365</v>
      </c>
      <c r="CP176" s="213">
        <f t="shared" si="472"/>
        <v>371322.20060806116</v>
      </c>
      <c r="CQ176" s="213">
        <f t="shared" si="472"/>
        <v>247569.69394544823</v>
      </c>
      <c r="CR176" s="213">
        <f t="shared" si="472"/>
        <v>201350.77075225851</v>
      </c>
      <c r="CS176" s="213">
        <f t="shared" si="472"/>
        <v>586218.94125260599</v>
      </c>
      <c r="CT176" s="213">
        <f t="shared" si="472"/>
        <v>358672.51931028493</v>
      </c>
      <c r="CU176" s="213">
        <f t="shared" si="472"/>
        <v>106815.42425295344</v>
      </c>
      <c r="CV176" s="213">
        <f t="shared" si="472"/>
        <v>0</v>
      </c>
      <c r="CW176" s="213">
        <f t="shared" si="472"/>
        <v>0</v>
      </c>
      <c r="CX176" s="213">
        <f t="shared" si="472"/>
        <v>0</v>
      </c>
      <c r="CY176" s="213">
        <f t="shared" si="472"/>
        <v>0</v>
      </c>
      <c r="CZ176" s="213">
        <f t="shared" si="472"/>
        <v>2931639.8714906187</v>
      </c>
      <c r="DB176" s="213">
        <f t="shared" ref="DB176:DS176" si="473">DB118*$FK118</f>
        <v>26768.536683460738</v>
      </c>
      <c r="DC176" s="213">
        <f t="shared" si="473"/>
        <v>50746.566608756082</v>
      </c>
      <c r="DD176" s="213">
        <f t="shared" si="473"/>
        <v>65124.144475330089</v>
      </c>
      <c r="DE176" s="213">
        <f t="shared" si="473"/>
        <v>55680.773922863096</v>
      </c>
      <c r="DF176" s="213">
        <f t="shared" si="473"/>
        <v>71084.001624391938</v>
      </c>
      <c r="DG176" s="213">
        <f t="shared" si="473"/>
        <v>343675.85550729674</v>
      </c>
      <c r="DH176" s="213">
        <f t="shared" si="473"/>
        <v>521944.88492876996</v>
      </c>
      <c r="DI176" s="213">
        <f t="shared" si="473"/>
        <v>422641.65271021542</v>
      </c>
      <c r="DJ176" s="213">
        <f t="shared" si="473"/>
        <v>371774.9649496178</v>
      </c>
      <c r="DK176" s="213">
        <f t="shared" si="473"/>
        <v>370213.38997567754</v>
      </c>
      <c r="DL176" s="213">
        <f t="shared" si="473"/>
        <v>1151398.2007557331</v>
      </c>
      <c r="DM176" s="213">
        <f t="shared" si="473"/>
        <v>735270.81051077135</v>
      </c>
      <c r="DN176" s="213">
        <f t="shared" si="473"/>
        <v>341994.15938151494</v>
      </c>
      <c r="DO176" s="213">
        <f t="shared" si="473"/>
        <v>29291.080872133425</v>
      </c>
      <c r="DP176" s="213">
        <f t="shared" si="473"/>
        <v>0</v>
      </c>
      <c r="DQ176" s="213">
        <f t="shared" si="473"/>
        <v>0</v>
      </c>
      <c r="DR176" s="213">
        <f t="shared" si="473"/>
        <v>0</v>
      </c>
      <c r="DS176" s="213">
        <f t="shared" si="473"/>
        <v>4557609.0229065325</v>
      </c>
      <c r="DU176" s="213">
        <f t="shared" ref="DU176:EJ176" si="474">DU118*$FK118</f>
        <v>26860.937569492704</v>
      </c>
      <c r="DV176" s="213">
        <f t="shared" si="474"/>
        <v>50922.128292216817</v>
      </c>
      <c r="DW176" s="213">
        <f t="shared" si="474"/>
        <v>67646.688664002781</v>
      </c>
      <c r="DX176" s="213">
        <f t="shared" si="474"/>
        <v>58397.359972202918</v>
      </c>
      <c r="DY176" s="213">
        <f t="shared" si="474"/>
        <v>76914.497533009038</v>
      </c>
      <c r="DZ176" s="213">
        <f t="shared" si="474"/>
        <v>386032.42166435026</v>
      </c>
      <c r="EA176" s="213">
        <f t="shared" si="474"/>
        <v>688238.75952050032</v>
      </c>
      <c r="EB176" s="213">
        <f t="shared" si="474"/>
        <v>629767.47883947182</v>
      </c>
      <c r="EC176" s="213">
        <f t="shared" si="474"/>
        <v>641825.79446664348</v>
      </c>
      <c r="ED176" s="213">
        <f t="shared" si="474"/>
        <v>619991.46509728977</v>
      </c>
      <c r="EE176" s="213">
        <f t="shared" si="474"/>
        <v>2093674.7162439195</v>
      </c>
      <c r="EF176" s="213">
        <f t="shared" si="474"/>
        <v>1848544.4056897152</v>
      </c>
      <c r="EG176" s="213">
        <f t="shared" si="474"/>
        <v>798103.41301250865</v>
      </c>
      <c r="EH176" s="213">
        <f t="shared" si="474"/>
        <v>145780.87789263378</v>
      </c>
      <c r="EI176" s="213">
        <f>EI118*$FK118</f>
        <v>78984.277380125088</v>
      </c>
      <c r="EJ176" s="213">
        <f t="shared" si="474"/>
        <v>77653.704621264769</v>
      </c>
      <c r="EK176" s="213"/>
      <c r="EL176" s="210">
        <f t="shared" si="83"/>
        <v>8289338.926459346</v>
      </c>
      <c r="EN176" s="210">
        <f t="shared" ref="EN176:FD176" si="475">EN118*$FK118</f>
        <v>92.40088603196665</v>
      </c>
      <c r="EO176" s="210">
        <f t="shared" si="475"/>
        <v>175.56168346073662</v>
      </c>
      <c r="EP176" s="210">
        <f t="shared" si="475"/>
        <v>2522.5441886726894</v>
      </c>
      <c r="EQ176" s="210">
        <f t="shared" si="475"/>
        <v>2716.5860493398195</v>
      </c>
      <c r="ER176" s="210">
        <f t="shared" si="475"/>
        <v>5830.4959086170948</v>
      </c>
      <c r="ES176" s="210">
        <f t="shared" si="475"/>
        <v>42356.566157053509</v>
      </c>
      <c r="ET176" s="210">
        <f t="shared" si="475"/>
        <v>166293.87459173036</v>
      </c>
      <c r="EU176" s="210">
        <f t="shared" si="475"/>
        <v>207125.82612925643</v>
      </c>
      <c r="EV176" s="210">
        <f t="shared" si="475"/>
        <v>270050.82951702573</v>
      </c>
      <c r="EW176" s="210">
        <f t="shared" si="475"/>
        <v>249778.07512161223</v>
      </c>
      <c r="EX176" s="210">
        <f t="shared" si="475"/>
        <v>942276.51548818627</v>
      </c>
      <c r="EY176" s="210">
        <f t="shared" si="475"/>
        <v>1113273.5951789436</v>
      </c>
      <c r="EZ176" s="210">
        <f t="shared" si="475"/>
        <v>456109.25363099371</v>
      </c>
      <c r="FA176" s="210">
        <f t="shared" si="475"/>
        <v>116489.79702050035</v>
      </c>
      <c r="FB176" s="210">
        <f t="shared" si="475"/>
        <v>78984.277380125088</v>
      </c>
      <c r="FC176" s="210">
        <f t="shared" si="475"/>
        <v>77653.704621264769</v>
      </c>
      <c r="FD176" s="210">
        <f t="shared" si="475"/>
        <v>0</v>
      </c>
      <c r="FE176" s="363">
        <f t="shared" si="74"/>
        <v>3731729.9035528149</v>
      </c>
      <c r="FF176" s="363"/>
      <c r="FG176" s="213">
        <f t="shared" si="402"/>
        <v>2538557.2622220293</v>
      </c>
      <c r="FH176" s="213">
        <f t="shared" si="402"/>
        <v>241776.15839124392</v>
      </c>
    </row>
    <row r="177" spans="1:166">
      <c r="A177" s="172"/>
      <c r="B177" s="172">
        <v>51</v>
      </c>
      <c r="C177" s="182"/>
      <c r="D177" s="199" t="s">
        <v>562</v>
      </c>
      <c r="E177" s="441">
        <f>SUM(E127:E176)</f>
        <v>453944935.15352929</v>
      </c>
      <c r="F177" s="441">
        <f t="shared" ref="F177:L177" si="476">SUM(F127:F176)</f>
        <v>318849377.87378514</v>
      </c>
      <c r="G177" s="441">
        <f t="shared" si="476"/>
        <v>135095557.27974427</v>
      </c>
      <c r="H177" s="441">
        <f t="shared" si="476"/>
        <v>383001657.9545477</v>
      </c>
      <c r="I177" s="441">
        <f t="shared" si="476"/>
        <v>437235111.565799</v>
      </c>
      <c r="J177" s="214"/>
      <c r="K177" s="441">
        <f t="shared" si="476"/>
        <v>7569885.5356964404</v>
      </c>
      <c r="L177" s="441">
        <f t="shared" si="476"/>
        <v>7292397.4127476243</v>
      </c>
      <c r="M177" s="441">
        <f t="shared" ref="M177:AU177" si="477">SUM(M127:M176)</f>
        <v>6633996.7127994904</v>
      </c>
      <c r="N177" s="441">
        <f t="shared" si="477"/>
        <v>6738682.4703910984</v>
      </c>
      <c r="O177" s="441">
        <f t="shared" si="477"/>
        <v>6138885.3288034433</v>
      </c>
      <c r="P177" s="441">
        <f t="shared" si="477"/>
        <v>17388094.10956426</v>
      </c>
      <c r="Q177" s="441">
        <f t="shared" si="477"/>
        <v>23451550.809295151</v>
      </c>
      <c r="R177" s="441">
        <f t="shared" si="477"/>
        <v>19170463.078496486</v>
      </c>
      <c r="S177" s="441">
        <f t="shared" si="477"/>
        <v>16017065.026538983</v>
      </c>
      <c r="T177" s="441">
        <f t="shared" si="477"/>
        <v>14496805.318327336</v>
      </c>
      <c r="U177" s="441">
        <f t="shared" si="477"/>
        <v>52273286.406676449</v>
      </c>
      <c r="V177" s="441">
        <f t="shared" si="477"/>
        <v>56086733.234681003</v>
      </c>
      <c r="W177" s="441">
        <f t="shared" si="477"/>
        <v>29277805.97003844</v>
      </c>
      <c r="X177" s="441">
        <f t="shared" si="477"/>
        <v>19055150.932818048</v>
      </c>
      <c r="Y177" s="441">
        <f t="shared" si="477"/>
        <v>14290852.353877874</v>
      </c>
      <c r="Z177" s="441">
        <f t="shared" si="477"/>
        <v>32346721.411510706</v>
      </c>
      <c r="AA177" s="441">
        <f t="shared" si="477"/>
        <v>54773281.842284963</v>
      </c>
      <c r="AB177" s="441">
        <f t="shared" si="477"/>
        <v>383001657.9545477</v>
      </c>
      <c r="AC177" s="213"/>
      <c r="AD177" s="441">
        <f t="shared" si="477"/>
        <v>607281.58877970628</v>
      </c>
      <c r="AE177" s="441">
        <f t="shared" si="477"/>
        <v>919904.25210349576</v>
      </c>
      <c r="AF177" s="441">
        <f t="shared" si="477"/>
        <v>1005808.6565680703</v>
      </c>
      <c r="AG177" s="441">
        <f t="shared" si="477"/>
        <v>993541.50539255643</v>
      </c>
      <c r="AH177" s="441">
        <f t="shared" si="477"/>
        <v>964428.6228861165</v>
      </c>
      <c r="AI177" s="441">
        <f t="shared" si="477"/>
        <v>4865486.1415180042</v>
      </c>
      <c r="AJ177" s="441">
        <f t="shared" si="477"/>
        <v>10257222.825190794</v>
      </c>
      <c r="AK177" s="441">
        <f t="shared" si="477"/>
        <v>10315342.72267919</v>
      </c>
      <c r="AL177" s="441">
        <f t="shared" si="477"/>
        <v>9515902.1283749267</v>
      </c>
      <c r="AM177" s="441">
        <f t="shared" si="477"/>
        <v>8926902.7887058873</v>
      </c>
      <c r="AN177" s="441">
        <f t="shared" si="477"/>
        <v>34881138.280025363</v>
      </c>
      <c r="AO177" s="441">
        <f t="shared" si="477"/>
        <v>38481128.985617213</v>
      </c>
      <c r="AP177" s="441">
        <f t="shared" si="477"/>
        <v>20853487.989343252</v>
      </c>
      <c r="AQ177" s="441">
        <f t="shared" si="477"/>
        <v>13866263.614072032</v>
      </c>
      <c r="AR177" s="441">
        <f t="shared" si="477"/>
        <v>10486976.160122138</v>
      </c>
      <c r="AS177" s="441">
        <f t="shared" si="477"/>
        <v>25469332.020258203</v>
      </c>
      <c r="AT177" s="441">
        <f t="shared" si="477"/>
        <v>46136593.900542833</v>
      </c>
      <c r="AU177" s="441">
        <f t="shared" si="477"/>
        <v>238546742.18217978</v>
      </c>
      <c r="AV177" s="214"/>
      <c r="AW177" s="441">
        <f t="shared" ref="AW177:BN177" si="478">SUM(AW127:AW176)</f>
        <v>138468.45092276335</v>
      </c>
      <c r="AX177" s="441">
        <f t="shared" si="478"/>
        <v>154643.03681513359</v>
      </c>
      <c r="AY177" s="441">
        <f t="shared" si="478"/>
        <v>136311.77047228967</v>
      </c>
      <c r="AZ177" s="441">
        <f t="shared" si="478"/>
        <v>132499.94405786271</v>
      </c>
      <c r="BA177" s="441">
        <f t="shared" si="478"/>
        <v>88151.068621638813</v>
      </c>
      <c r="BB177" s="441">
        <f t="shared" si="478"/>
        <v>309994.71191910084</v>
      </c>
      <c r="BC177" s="441">
        <f t="shared" si="478"/>
        <v>306631.73120310641</v>
      </c>
      <c r="BD177" s="441">
        <f t="shared" si="478"/>
        <v>169466.33601148188</v>
      </c>
      <c r="BE177" s="441">
        <f t="shared" si="478"/>
        <v>112858.77250349312</v>
      </c>
      <c r="BF177" s="441">
        <f t="shared" si="478"/>
        <v>83426.063468247172</v>
      </c>
      <c r="BG177" s="441">
        <f t="shared" si="478"/>
        <v>216443.86114758329</v>
      </c>
      <c r="BH177" s="441">
        <f t="shared" si="478"/>
        <v>162792.34456300244</v>
      </c>
      <c r="BI177" s="441">
        <f t="shared" si="478"/>
        <v>34388.605587966063</v>
      </c>
      <c r="BJ177" s="441">
        <f t="shared" si="478"/>
        <v>57971.0320372469</v>
      </c>
      <c r="BK177" s="441">
        <f t="shared" si="478"/>
        <v>32384.57206932324</v>
      </c>
      <c r="BL177" s="441">
        <f t="shared" si="478"/>
        <v>0</v>
      </c>
      <c r="BM177" s="441">
        <f t="shared" si="478"/>
        <v>0</v>
      </c>
      <c r="BN177" s="441">
        <f t="shared" si="478"/>
        <v>2136432.3014002396</v>
      </c>
      <c r="BO177" s="214"/>
      <c r="BP177" s="441">
        <f t="shared" ref="BP177:CG177" si="479">SUM(BP127:BP176)</f>
        <v>119034.37373395648</v>
      </c>
      <c r="BQ177" s="441">
        <f t="shared" si="479"/>
        <v>156941.7109637784</v>
      </c>
      <c r="BR177" s="441">
        <f t="shared" si="479"/>
        <v>158666.73424330313</v>
      </c>
      <c r="BS177" s="441">
        <f t="shared" si="479"/>
        <v>159588.95556536355</v>
      </c>
      <c r="BT177" s="441">
        <f t="shared" si="479"/>
        <v>168915.30299278055</v>
      </c>
      <c r="BU177" s="441">
        <f t="shared" si="479"/>
        <v>878319.87060831301</v>
      </c>
      <c r="BV177" s="441">
        <f t="shared" si="479"/>
        <v>1935555.1135033139</v>
      </c>
      <c r="BW177" s="441">
        <f t="shared" si="479"/>
        <v>2083637.7560284277</v>
      </c>
      <c r="BX177" s="441">
        <f t="shared" si="479"/>
        <v>1966655.8467168971</v>
      </c>
      <c r="BY177" s="441">
        <f t="shared" si="479"/>
        <v>1917865.5450856066</v>
      </c>
      <c r="BZ177" s="441">
        <f t="shared" si="479"/>
        <v>7814681.2877885764</v>
      </c>
      <c r="CA177" s="441">
        <f t="shared" si="479"/>
        <v>10198459.316899417</v>
      </c>
      <c r="CB177" s="441">
        <f t="shared" si="479"/>
        <v>5552447.028538594</v>
      </c>
      <c r="CC177" s="441">
        <f t="shared" si="479"/>
        <v>3733770.5954386299</v>
      </c>
      <c r="CD177" s="441">
        <f t="shared" si="479"/>
        <v>3142719.5242328299</v>
      </c>
      <c r="CE177" s="441">
        <f t="shared" si="479"/>
        <v>5842084.8821319072</v>
      </c>
      <c r="CF177" s="441">
        <f t="shared" si="479"/>
        <v>7773954.7147891726</v>
      </c>
      <c r="CG177" s="441">
        <f t="shared" si="479"/>
        <v>53603298.55926089</v>
      </c>
      <c r="CH177" s="151"/>
      <c r="CI177" s="441">
        <f t="shared" ref="CI177:CZ177" si="480">SUM(CI127:CI176)</f>
        <v>937805.69649712101</v>
      </c>
      <c r="CJ177" s="441">
        <f t="shared" si="480"/>
        <v>923173.38583754981</v>
      </c>
      <c r="CK177" s="441">
        <f t="shared" si="480"/>
        <v>769789.20324943657</v>
      </c>
      <c r="CL177" s="441">
        <f t="shared" si="480"/>
        <v>624371.96583861276</v>
      </c>
      <c r="CM177" s="441">
        <f t="shared" si="480"/>
        <v>554702.49406772829</v>
      </c>
      <c r="CN177" s="441">
        <f t="shared" si="480"/>
        <v>1980790.9280696015</v>
      </c>
      <c r="CO177" s="441">
        <f t="shared" si="480"/>
        <v>2786958.4094210095</v>
      </c>
      <c r="CP177" s="441">
        <f t="shared" si="480"/>
        <v>1941369.9951926237</v>
      </c>
      <c r="CQ177" s="441">
        <f t="shared" si="480"/>
        <v>1227434.7301644695</v>
      </c>
      <c r="CR177" s="441">
        <f t="shared" si="480"/>
        <v>1094427.8079969317</v>
      </c>
      <c r="CS177" s="441">
        <f t="shared" si="480"/>
        <v>2818276.262213991</v>
      </c>
      <c r="CT177" s="441">
        <f t="shared" si="480"/>
        <v>2041024.6484954834</v>
      </c>
      <c r="CU177" s="441">
        <f t="shared" si="480"/>
        <v>811071.41996322293</v>
      </c>
      <c r="CV177" s="441">
        <f t="shared" si="480"/>
        <v>288811.74335854134</v>
      </c>
      <c r="CW177" s="441">
        <f t="shared" si="480"/>
        <v>176938.86929016636</v>
      </c>
      <c r="CX177" s="441">
        <f t="shared" si="480"/>
        <v>215356.22983794881</v>
      </c>
      <c r="CY177" s="441">
        <f t="shared" si="480"/>
        <v>154426.608528638</v>
      </c>
      <c r="CZ177" s="441">
        <f t="shared" si="480"/>
        <v>19346730.398023076</v>
      </c>
      <c r="DA177" s="151"/>
      <c r="DB177" s="441">
        <f t="shared" ref="DB177:DS177" si="481">SUM(DB127:DB176)</f>
        <v>5767295.4257628927</v>
      </c>
      <c r="DC177" s="441">
        <f t="shared" si="481"/>
        <v>5137735.0270276666</v>
      </c>
      <c r="DD177" s="441">
        <f t="shared" si="481"/>
        <v>4563420.3482663902</v>
      </c>
      <c r="DE177" s="441">
        <f t="shared" si="481"/>
        <v>4828680.0995366983</v>
      </c>
      <c r="DF177" s="441">
        <f t="shared" si="481"/>
        <v>4362687.8402351784</v>
      </c>
      <c r="DG177" s="441">
        <f t="shared" si="481"/>
        <v>9353502.4574492425</v>
      </c>
      <c r="DH177" s="441">
        <f t="shared" si="481"/>
        <v>8165182.7299769288</v>
      </c>
      <c r="DI177" s="441">
        <f t="shared" si="481"/>
        <v>4660646.2685847627</v>
      </c>
      <c r="DJ177" s="441">
        <f t="shared" si="481"/>
        <v>3194213.5487792017</v>
      </c>
      <c r="DK177" s="441">
        <f t="shared" si="481"/>
        <v>2474183.1130706621</v>
      </c>
      <c r="DL177" s="441">
        <f t="shared" si="481"/>
        <v>6542746.715500935</v>
      </c>
      <c r="DM177" s="441">
        <f t="shared" si="481"/>
        <v>5203327.9391058926</v>
      </c>
      <c r="DN177" s="441">
        <f t="shared" si="481"/>
        <v>2026410.9266054081</v>
      </c>
      <c r="DO177" s="441">
        <f t="shared" si="481"/>
        <v>1108333.9479116027</v>
      </c>
      <c r="DP177" s="441">
        <f t="shared" si="481"/>
        <v>451833.22816341888</v>
      </c>
      <c r="DQ177" s="441">
        <f t="shared" si="481"/>
        <v>819948.27928265207</v>
      </c>
      <c r="DR177" s="441">
        <f t="shared" si="481"/>
        <v>708306.61842431384</v>
      </c>
      <c r="DS177" s="441">
        <f t="shared" si="481"/>
        <v>69368454.513683856</v>
      </c>
      <c r="DT177" s="151"/>
      <c r="DU177" s="214">
        <v>6957762.9499999993</v>
      </c>
      <c r="DV177" s="214">
        <v>6755150.3500000006</v>
      </c>
      <c r="DW177" s="214">
        <v>6590661.1000000006</v>
      </c>
      <c r="DX177" s="214">
        <v>7721247.8000000017</v>
      </c>
      <c r="DY177" s="214">
        <v>7114797.1000000006</v>
      </c>
      <c r="DZ177" s="214">
        <v>16313818.849999998</v>
      </c>
      <c r="EA177" s="214">
        <v>16599607.950000003</v>
      </c>
      <c r="EB177" s="214">
        <v>10198531.500000002</v>
      </c>
      <c r="EC177" s="214">
        <v>7456890.8999999994</v>
      </c>
      <c r="ED177" s="214">
        <v>6119849.1000000006</v>
      </c>
      <c r="EE177" s="214">
        <v>16843064</v>
      </c>
      <c r="EF177" s="214">
        <v>13401251.35</v>
      </c>
      <c r="EG177" s="214">
        <v>5452731.6500000004</v>
      </c>
      <c r="EH177" s="214">
        <v>2124293.3000000003</v>
      </c>
      <c r="EI177" s="214">
        <v>1124224.7</v>
      </c>
      <c r="EJ177" s="214">
        <v>1848542.0499999996</v>
      </c>
      <c r="EK177" s="214">
        <v>1687107.75</v>
      </c>
      <c r="EL177" s="214">
        <v>134309532.40000001</v>
      </c>
      <c r="EN177" s="214">
        <f>SUM(EN127:EN176)</f>
        <v>221947.17661906936</v>
      </c>
      <c r="EO177" s="214">
        <f t="shared" ref="EO177:FE177" si="482">SUM(EO127:EO176)</f>
        <v>559594.97634929582</v>
      </c>
      <c r="EP177" s="214">
        <f t="shared" si="482"/>
        <v>751992.76024768641</v>
      </c>
      <c r="EQ177" s="214">
        <f t="shared" si="482"/>
        <v>835316.94287844875</v>
      </c>
      <c r="ER177" s="214">
        <f t="shared" si="482"/>
        <v>908301.96273127873</v>
      </c>
      <c r="ES177" s="214">
        <f t="shared" si="482"/>
        <v>4421647.0924213436</v>
      </c>
      <c r="ET177" s="214">
        <f t="shared" si="482"/>
        <v>7449250.0974957487</v>
      </c>
      <c r="EU177" s="214">
        <f t="shared" si="482"/>
        <v>5009188.2319993582</v>
      </c>
      <c r="EV177" s="214">
        <f t="shared" si="482"/>
        <v>4041379.6209312025</v>
      </c>
      <c r="EW177" s="214">
        <f t="shared" si="482"/>
        <v>3458391.2477432191</v>
      </c>
      <c r="EX177" s="214">
        <f t="shared" si="482"/>
        <v>10077544.778400365</v>
      </c>
      <c r="EY177" s="214">
        <f t="shared" si="482"/>
        <v>8865298.9135308154</v>
      </c>
      <c r="EZ177" s="214">
        <f t="shared" si="482"/>
        <v>3719937.9415114876</v>
      </c>
      <c r="FA177" s="214">
        <f t="shared" si="482"/>
        <v>1154527.3306050068</v>
      </c>
      <c r="FB177" s="214">
        <f t="shared" si="482"/>
        <v>639077.98072846211</v>
      </c>
      <c r="FC177" s="214">
        <f t="shared" si="482"/>
        <v>1054217.9055055964</v>
      </c>
      <c r="FD177" s="214">
        <f t="shared" si="482"/>
        <v>1065838.6515527987</v>
      </c>
      <c r="FE177" s="214">
        <f t="shared" si="482"/>
        <v>54233453.611251183</v>
      </c>
      <c r="FF177" s="214"/>
      <c r="FG177" s="441">
        <f t="shared" si="402"/>
        <v>10157176.169915672</v>
      </c>
      <c r="FH177" s="441">
        <f t="shared" si="402"/>
        <v>1617339.9026339627</v>
      </c>
      <c r="FJ177" s="210">
        <f>FG177+FH177</f>
        <v>11774516.072549636</v>
      </c>
    </row>
    <row r="178" spans="1:166">
      <c r="G178" s="232" t="s">
        <v>987</v>
      </c>
      <c r="AA178" s="281" t="s">
        <v>1396</v>
      </c>
      <c r="AB178" s="210">
        <f>AU177+BN177+CG177+CZ177+DS177+FJ177</f>
        <v>394776174.02709746</v>
      </c>
      <c r="AC178" s="213"/>
      <c r="BQ178" s="210"/>
      <c r="BR178" s="210"/>
      <c r="BS178" s="210"/>
      <c r="BT178" s="210"/>
      <c r="BU178" s="210"/>
      <c r="BV178" s="210"/>
      <c r="BW178" s="210"/>
      <c r="BX178" s="210"/>
      <c r="BY178" s="210"/>
      <c r="BZ178" s="210"/>
      <c r="CA178" s="210"/>
      <c r="CB178" s="210"/>
      <c r="CC178" s="210"/>
      <c r="CD178" s="210"/>
      <c r="CE178" s="210"/>
      <c r="CF178" s="210"/>
      <c r="CG178" s="210"/>
      <c r="CI178" s="210"/>
      <c r="CJ178" s="210"/>
      <c r="CK178" s="210"/>
      <c r="CL178" s="210"/>
      <c r="CM178" s="210"/>
      <c r="CN178" s="210"/>
      <c r="CO178" s="210"/>
      <c r="CP178" s="210"/>
      <c r="CQ178" s="210"/>
      <c r="CR178" s="210"/>
      <c r="CS178" s="210"/>
      <c r="CT178" s="210"/>
      <c r="CU178" s="210"/>
      <c r="CV178" s="210"/>
      <c r="CW178" s="210"/>
      <c r="CX178" s="210"/>
      <c r="CY178" s="210"/>
      <c r="CZ178" s="210"/>
      <c r="EX178" s="30"/>
      <c r="EY178" s="30"/>
      <c r="EZ178" s="30"/>
      <c r="FA178" s="30"/>
      <c r="FB178" s="30"/>
      <c r="FE178" s="30"/>
      <c r="FF178" s="30"/>
      <c r="FG178" s="30"/>
      <c r="FH178" s="30"/>
    </row>
    <row r="179" spans="1:166">
      <c r="AC179" s="213"/>
      <c r="EX179" s="30"/>
      <c r="EY179" s="30"/>
      <c r="EZ179" s="30"/>
      <c r="FA179" s="30"/>
      <c r="FB179" s="30"/>
      <c r="FE179" s="30"/>
      <c r="FF179" s="30"/>
      <c r="FG179" s="30"/>
      <c r="FH179" s="30"/>
    </row>
    <row r="180" spans="1:166" ht="16" thickBot="1">
      <c r="K180" s="213">
        <v>1</v>
      </c>
      <c r="L180" s="213">
        <v>2</v>
      </c>
      <c r="M180" s="213">
        <v>3</v>
      </c>
      <c r="N180" s="213">
        <v>4</v>
      </c>
      <c r="O180" s="213">
        <v>5</v>
      </c>
      <c r="P180" s="213">
        <v>6</v>
      </c>
      <c r="Q180" s="213">
        <v>7</v>
      </c>
      <c r="R180" s="213">
        <v>8</v>
      </c>
      <c r="S180" s="213">
        <v>9</v>
      </c>
      <c r="T180" s="213">
        <v>10</v>
      </c>
      <c r="U180" s="213">
        <v>11</v>
      </c>
      <c r="V180" s="213">
        <v>12</v>
      </c>
      <c r="W180" s="213">
        <v>13</v>
      </c>
      <c r="X180" s="213">
        <v>14</v>
      </c>
      <c r="Y180" s="213">
        <v>15</v>
      </c>
      <c r="Z180" s="213">
        <v>16</v>
      </c>
      <c r="AA180" s="213">
        <v>17</v>
      </c>
      <c r="EX180" s="30"/>
      <c r="EY180" s="30"/>
      <c r="EZ180" s="30"/>
      <c r="FA180" s="30"/>
      <c r="FB180" s="30"/>
      <c r="FE180" s="30"/>
      <c r="FF180" s="30"/>
      <c r="FG180" s="30"/>
      <c r="FH180" s="30"/>
    </row>
    <row r="181" spans="1:166" ht="16" thickBot="1">
      <c r="E181" s="235" t="s">
        <v>485</v>
      </c>
      <c r="F181" s="236"/>
      <c r="G181" s="236"/>
      <c r="H181" s="236"/>
      <c r="I181" s="236"/>
      <c r="K181" s="236"/>
      <c r="L181" s="236"/>
      <c r="M181" s="236"/>
      <c r="N181" s="236"/>
      <c r="O181" s="236"/>
      <c r="P181" s="236"/>
      <c r="Q181" s="236"/>
      <c r="R181" s="236"/>
      <c r="S181" s="236"/>
      <c r="T181" s="236"/>
      <c r="U181" s="261" t="s">
        <v>485</v>
      </c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236"/>
      <c r="AF181" s="236"/>
      <c r="AG181" s="236"/>
      <c r="AH181" s="236"/>
      <c r="AI181" s="261" t="s">
        <v>485</v>
      </c>
      <c r="AJ181" s="236"/>
      <c r="AK181" s="236"/>
      <c r="AL181" s="236"/>
      <c r="AM181" s="236"/>
      <c r="AN181" s="236"/>
      <c r="AO181" s="236"/>
      <c r="AP181" s="236"/>
      <c r="AQ181" s="236"/>
      <c r="AR181" s="236"/>
      <c r="AS181" s="236"/>
      <c r="AT181" s="236"/>
      <c r="AU181" s="236"/>
      <c r="AV181" s="236"/>
      <c r="AW181" s="236"/>
      <c r="AX181" s="236"/>
      <c r="AY181" s="236"/>
      <c r="AZ181" s="236"/>
      <c r="BA181" s="261" t="s">
        <v>485</v>
      </c>
      <c r="BB181" s="236"/>
      <c r="BC181" s="236"/>
      <c r="BD181" s="236"/>
      <c r="BE181" s="236"/>
      <c r="BF181" s="236"/>
      <c r="BG181" s="236"/>
      <c r="BH181" s="236"/>
      <c r="BI181" s="236"/>
      <c r="BJ181" s="236"/>
      <c r="BK181" s="236"/>
      <c r="BL181" s="236"/>
      <c r="BM181" s="236"/>
      <c r="BN181" s="236"/>
      <c r="BO181" s="236"/>
      <c r="BP181" s="261" t="s">
        <v>485</v>
      </c>
      <c r="BQ181" s="265"/>
      <c r="BR181" s="265"/>
      <c r="BS181" s="265"/>
      <c r="BT181" s="265"/>
      <c r="BU181" s="265"/>
      <c r="BV181" s="265"/>
      <c r="BW181" s="265"/>
      <c r="BX181" s="265"/>
      <c r="BY181" s="265"/>
      <c r="BZ181" s="265"/>
      <c r="CA181" s="261" t="s">
        <v>485</v>
      </c>
      <c r="CB181" s="265"/>
      <c r="CC181" s="265"/>
      <c r="CD181" s="265"/>
      <c r="CE181" s="265"/>
      <c r="CF181" s="265"/>
      <c r="CG181" s="265"/>
      <c r="CH181" s="265"/>
      <c r="CI181" s="265"/>
      <c r="CJ181" s="265"/>
      <c r="CK181" s="265"/>
      <c r="CL181" s="265"/>
      <c r="CM181" s="265"/>
      <c r="CN181" s="265"/>
      <c r="CO181" s="265"/>
      <c r="CP181" s="265"/>
      <c r="CQ181" s="265"/>
      <c r="CR181" s="265"/>
      <c r="CS181" s="265"/>
      <c r="CT181" s="265"/>
      <c r="CU181" s="265"/>
      <c r="CV181" s="265"/>
      <c r="CW181" s="265"/>
      <c r="CX181" s="265"/>
      <c r="CY181" s="265"/>
      <c r="CZ181" s="265"/>
      <c r="DA181" s="265"/>
      <c r="DB181" s="261" t="s">
        <v>485</v>
      </c>
      <c r="DC181" s="236"/>
      <c r="DD181" s="236"/>
      <c r="DE181" s="236"/>
      <c r="DF181" s="236"/>
      <c r="DG181" s="236"/>
      <c r="DH181" s="236"/>
      <c r="DI181" s="236"/>
      <c r="DJ181" s="236"/>
      <c r="DK181" s="236"/>
      <c r="DL181" s="236"/>
      <c r="DM181" s="236"/>
      <c r="DN181" s="261" t="s">
        <v>485</v>
      </c>
      <c r="DO181" s="236"/>
      <c r="DP181" s="236"/>
      <c r="DQ181" s="236"/>
      <c r="DR181" s="236"/>
      <c r="DS181" s="442"/>
      <c r="DU181" s="235" t="s">
        <v>302</v>
      </c>
      <c r="DV181" s="261"/>
      <c r="DW181" s="261"/>
      <c r="DX181" s="261"/>
      <c r="DY181" s="261"/>
      <c r="DZ181" s="261"/>
      <c r="EA181" s="261"/>
      <c r="EB181" s="261"/>
      <c r="EC181" s="261"/>
      <c r="ED181" s="261"/>
      <c r="EE181" s="261"/>
      <c r="EF181" s="261"/>
      <c r="EG181" s="261" t="s">
        <v>302</v>
      </c>
      <c r="EH181" s="261"/>
      <c r="EI181" s="261"/>
      <c r="EJ181" s="261"/>
      <c r="EK181" s="261"/>
      <c r="EL181" s="644"/>
      <c r="EN181" s="235" t="s">
        <v>302</v>
      </c>
      <c r="EO181" s="261"/>
      <c r="EP181" s="261"/>
      <c r="EQ181" s="261"/>
      <c r="ER181" s="261"/>
      <c r="ES181" s="261"/>
      <c r="ET181" s="261"/>
      <c r="EU181" s="261"/>
      <c r="EV181" s="261"/>
      <c r="EW181" s="261"/>
      <c r="EX181" s="261"/>
      <c r="EY181" s="261"/>
      <c r="EZ181" s="261" t="s">
        <v>302</v>
      </c>
      <c r="FA181" s="261"/>
      <c r="FB181" s="261"/>
      <c r="FC181" s="261"/>
      <c r="FD181" s="261"/>
      <c r="FE181" s="644"/>
      <c r="FG181" s="632" t="s">
        <v>1223</v>
      </c>
      <c r="FH181" s="633"/>
    </row>
    <row r="182" spans="1:166" ht="16" thickBot="1">
      <c r="A182" s="200"/>
      <c r="B182" s="201" t="s">
        <v>568</v>
      </c>
      <c r="C182" s="201"/>
      <c r="D182" s="200"/>
      <c r="E182" s="226" t="s">
        <v>988</v>
      </c>
      <c r="F182" s="226" t="s">
        <v>1133</v>
      </c>
      <c r="G182" s="226" t="s">
        <v>1133</v>
      </c>
      <c r="H182" s="213" t="s">
        <v>434</v>
      </c>
      <c r="I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EN182" s="237" t="s">
        <v>1119</v>
      </c>
      <c r="EO182" s="238"/>
      <c r="EP182" s="238"/>
      <c r="EQ182" s="238"/>
      <c r="ER182" s="238"/>
      <c r="ES182" s="238"/>
      <c r="ET182" s="238"/>
      <c r="EU182" s="238"/>
      <c r="EV182" s="238"/>
      <c r="EW182" s="238"/>
      <c r="EX182" s="238"/>
      <c r="EY182" s="239" t="s">
        <v>1103</v>
      </c>
      <c r="EZ182" s="238"/>
      <c r="FA182" s="238"/>
      <c r="FB182" s="238"/>
      <c r="FC182" s="238"/>
      <c r="FD182" s="238"/>
      <c r="FE182" s="243"/>
      <c r="FG182" s="28" t="s">
        <v>1292</v>
      </c>
    </row>
    <row r="183" spans="1:166" ht="16" thickBot="1">
      <c r="A183" s="200"/>
      <c r="B183" s="201" t="s">
        <v>740</v>
      </c>
      <c r="C183" s="201"/>
      <c r="D183" s="200"/>
      <c r="E183" s="217" t="s">
        <v>989</v>
      </c>
      <c r="F183" s="226" t="s">
        <v>513</v>
      </c>
      <c r="G183" s="226" t="s">
        <v>513</v>
      </c>
      <c r="H183" s="213" t="s">
        <v>570</v>
      </c>
      <c r="I183" s="213"/>
      <c r="K183" s="237" t="s">
        <v>819</v>
      </c>
      <c r="L183" s="238"/>
      <c r="M183" s="238"/>
      <c r="N183" s="238"/>
      <c r="O183" s="238"/>
      <c r="P183" s="239" t="s">
        <v>819</v>
      </c>
      <c r="Q183" s="238"/>
      <c r="R183" s="238"/>
      <c r="S183" s="238"/>
      <c r="T183" s="238"/>
      <c r="U183" s="238"/>
      <c r="V183" s="238"/>
      <c r="W183" s="239" t="s">
        <v>819</v>
      </c>
      <c r="X183" s="238"/>
      <c r="Y183" s="238"/>
      <c r="Z183" s="238"/>
      <c r="AA183" s="239" t="s">
        <v>819</v>
      </c>
      <c r="AB183" s="255"/>
      <c r="AC183" s="213"/>
      <c r="AD183" s="257" t="s">
        <v>883</v>
      </c>
      <c r="AE183" s="238"/>
      <c r="AF183" s="238"/>
      <c r="AG183" s="238"/>
      <c r="AH183" s="238"/>
      <c r="AI183" s="239" t="s">
        <v>720</v>
      </c>
      <c r="AJ183" s="238"/>
      <c r="AK183" s="238"/>
      <c r="AL183" s="238"/>
      <c r="AM183" s="238"/>
      <c r="AN183" s="238"/>
      <c r="AO183" s="238"/>
      <c r="AP183" s="239" t="s">
        <v>720</v>
      </c>
      <c r="AQ183" s="238"/>
      <c r="AR183" s="238"/>
      <c r="AS183" s="238"/>
      <c r="AT183" s="239" t="s">
        <v>720</v>
      </c>
      <c r="AU183" s="240"/>
      <c r="AW183" s="237" t="s">
        <v>971</v>
      </c>
      <c r="AX183" s="238"/>
      <c r="AY183" s="238"/>
      <c r="AZ183" s="238"/>
      <c r="BA183" s="238"/>
      <c r="BB183" s="238"/>
      <c r="BC183" s="238"/>
      <c r="BD183" s="238"/>
      <c r="BE183" s="239" t="s">
        <v>971</v>
      </c>
      <c r="BF183" s="238"/>
      <c r="BG183" s="238"/>
      <c r="BH183" s="238"/>
      <c r="BI183" s="238"/>
      <c r="BJ183" s="238"/>
      <c r="BK183" s="238"/>
      <c r="BL183" s="238"/>
      <c r="BM183" s="239" t="s">
        <v>971</v>
      </c>
      <c r="BN183" s="240"/>
      <c r="BP183" s="237" t="s">
        <v>220</v>
      </c>
      <c r="BQ183" s="238"/>
      <c r="BR183" s="238"/>
      <c r="BS183" s="238"/>
      <c r="BT183" s="238"/>
      <c r="BU183" s="238"/>
      <c r="BV183" s="238"/>
      <c r="BW183" s="238"/>
      <c r="BX183" s="238"/>
      <c r="BY183" s="241"/>
      <c r="BZ183" s="238"/>
      <c r="CA183" s="239" t="s">
        <v>759</v>
      </c>
      <c r="CB183" s="238"/>
      <c r="CC183" s="238"/>
      <c r="CD183" s="238"/>
      <c r="CE183" s="238"/>
      <c r="CF183" s="238"/>
      <c r="CG183" s="240"/>
      <c r="CI183" s="237" t="s">
        <v>565</v>
      </c>
      <c r="CJ183" s="238"/>
      <c r="CK183" s="238"/>
      <c r="CL183" s="238"/>
      <c r="CM183" s="238"/>
      <c r="CN183" s="238"/>
      <c r="CO183" s="238"/>
      <c r="CP183" s="239" t="s">
        <v>565</v>
      </c>
      <c r="CQ183" s="238"/>
      <c r="CR183" s="238"/>
      <c r="CS183" s="238"/>
      <c r="CT183" s="238"/>
      <c r="CU183" s="239" t="s">
        <v>565</v>
      </c>
      <c r="CV183" s="238"/>
      <c r="CW183" s="238"/>
      <c r="CX183" s="238"/>
      <c r="CY183" s="238"/>
      <c r="CZ183" s="240"/>
      <c r="DB183" s="237" t="s">
        <v>621</v>
      </c>
      <c r="DC183" s="238"/>
      <c r="DD183" s="238"/>
      <c r="DE183" s="238"/>
      <c r="DF183" s="238"/>
      <c r="DG183" s="238"/>
      <c r="DH183" s="238"/>
      <c r="DI183" s="238"/>
      <c r="DJ183" s="238"/>
      <c r="DK183" s="238"/>
      <c r="DL183" s="238"/>
      <c r="DM183" s="239" t="s">
        <v>219</v>
      </c>
      <c r="DN183" s="238"/>
      <c r="DO183" s="238"/>
      <c r="DP183" s="238"/>
      <c r="DQ183" s="238"/>
      <c r="DR183" s="238"/>
      <c r="DS183" s="240"/>
      <c r="DU183" s="210" t="s">
        <v>168</v>
      </c>
      <c r="EF183" s="210" t="s">
        <v>168</v>
      </c>
      <c r="EN183" s="124" t="s">
        <v>711</v>
      </c>
      <c r="EO183" s="124" t="s">
        <v>711</v>
      </c>
      <c r="EP183" s="124" t="s">
        <v>711</v>
      </c>
      <c r="EQ183" s="124" t="s">
        <v>711</v>
      </c>
      <c r="ER183" s="124" t="s">
        <v>711</v>
      </c>
      <c r="ES183" s="124" t="s">
        <v>711</v>
      </c>
      <c r="ET183" s="124" t="s">
        <v>711</v>
      </c>
      <c r="EU183" s="124" t="s">
        <v>711</v>
      </c>
      <c r="EV183" s="124" t="s">
        <v>711</v>
      </c>
      <c r="EW183" s="124" t="s">
        <v>711</v>
      </c>
      <c r="EX183" s="242" t="s">
        <v>711</v>
      </c>
      <c r="EY183" s="242" t="s">
        <v>711</v>
      </c>
      <c r="EZ183" s="242" t="s">
        <v>711</v>
      </c>
      <c r="FA183" s="242" t="s">
        <v>711</v>
      </c>
      <c r="FB183" s="242" t="s">
        <v>711</v>
      </c>
      <c r="FC183" s="124" t="s">
        <v>711</v>
      </c>
      <c r="FD183" s="124" t="s">
        <v>711</v>
      </c>
      <c r="FE183" s="215" t="s">
        <v>106</v>
      </c>
      <c r="FG183" s="28" t="s">
        <v>1291</v>
      </c>
      <c r="FH183" s="629"/>
    </row>
    <row r="184" spans="1:166">
      <c r="A184" s="173"/>
      <c r="B184" s="202" t="s">
        <v>741</v>
      </c>
      <c r="C184" s="201" t="s">
        <v>515</v>
      </c>
      <c r="D184" s="200" t="s">
        <v>518</v>
      </c>
      <c r="E184" s="217" t="s">
        <v>355</v>
      </c>
      <c r="F184" s="227" t="s">
        <v>729</v>
      </c>
      <c r="G184" s="217" t="s">
        <v>676</v>
      </c>
      <c r="H184" s="213" t="s">
        <v>563</v>
      </c>
      <c r="I184" s="213"/>
      <c r="K184" s="124" t="s">
        <v>711</v>
      </c>
      <c r="L184" s="124" t="s">
        <v>711</v>
      </c>
      <c r="M184" s="124" t="s">
        <v>711</v>
      </c>
      <c r="N184" s="124" t="s">
        <v>711</v>
      </c>
      <c r="O184" s="124" t="s">
        <v>711</v>
      </c>
      <c r="P184" s="124" t="s">
        <v>711</v>
      </c>
      <c r="Q184" s="124" t="s">
        <v>711</v>
      </c>
      <c r="R184" s="124" t="s">
        <v>711</v>
      </c>
      <c r="S184" s="124" t="s">
        <v>711</v>
      </c>
      <c r="T184" s="124" t="s">
        <v>711</v>
      </c>
      <c r="U184" s="124" t="s">
        <v>711</v>
      </c>
      <c r="V184" s="124" t="s">
        <v>711</v>
      </c>
      <c r="W184" s="124" t="s">
        <v>711</v>
      </c>
      <c r="X184" s="124" t="s">
        <v>711</v>
      </c>
      <c r="Y184" s="124" t="s">
        <v>711</v>
      </c>
      <c r="Z184" s="124" t="s">
        <v>711</v>
      </c>
      <c r="AA184" s="124" t="s">
        <v>711</v>
      </c>
      <c r="AB184" s="215" t="s">
        <v>1313</v>
      </c>
      <c r="AC184" s="253"/>
      <c r="AD184" s="124" t="s">
        <v>711</v>
      </c>
      <c r="AE184" s="124" t="s">
        <v>711</v>
      </c>
      <c r="AF184" s="124" t="s">
        <v>711</v>
      </c>
      <c r="AG184" s="124" t="s">
        <v>711</v>
      </c>
      <c r="AH184" s="124" t="s">
        <v>711</v>
      </c>
      <c r="AI184" s="124" t="s">
        <v>711</v>
      </c>
      <c r="AJ184" s="124" t="s">
        <v>711</v>
      </c>
      <c r="AK184" s="124" t="s">
        <v>711</v>
      </c>
      <c r="AL184" s="124" t="s">
        <v>711</v>
      </c>
      <c r="AM184" s="124" t="s">
        <v>711</v>
      </c>
      <c r="AN184" s="124" t="s">
        <v>711</v>
      </c>
      <c r="AO184" s="124" t="s">
        <v>711</v>
      </c>
      <c r="AP184" s="124" t="s">
        <v>711</v>
      </c>
      <c r="AQ184" s="124" t="s">
        <v>711</v>
      </c>
      <c r="AR184" s="124" t="s">
        <v>711</v>
      </c>
      <c r="AS184" s="124" t="s">
        <v>711</v>
      </c>
      <c r="AT184" s="124" t="s">
        <v>711</v>
      </c>
      <c r="AU184" s="215" t="s">
        <v>1313</v>
      </c>
      <c r="AW184" s="124" t="s">
        <v>711</v>
      </c>
      <c r="AX184" s="124" t="s">
        <v>711</v>
      </c>
      <c r="AY184" s="124" t="s">
        <v>711</v>
      </c>
      <c r="AZ184" s="124" t="s">
        <v>711</v>
      </c>
      <c r="BA184" s="124" t="s">
        <v>711</v>
      </c>
      <c r="BB184" s="124" t="s">
        <v>711</v>
      </c>
      <c r="BC184" s="124" t="s">
        <v>711</v>
      </c>
      <c r="BD184" s="124" t="s">
        <v>711</v>
      </c>
      <c r="BE184" s="124" t="s">
        <v>711</v>
      </c>
      <c r="BF184" s="124" t="s">
        <v>711</v>
      </c>
      <c r="BG184" s="124" t="s">
        <v>711</v>
      </c>
      <c r="BH184" s="124" t="s">
        <v>711</v>
      </c>
      <c r="BI184" s="124" t="s">
        <v>711</v>
      </c>
      <c r="BJ184" s="124" t="s">
        <v>711</v>
      </c>
      <c r="BK184" s="124" t="s">
        <v>711</v>
      </c>
      <c r="BL184" s="124" t="s">
        <v>711</v>
      </c>
      <c r="BM184" s="124" t="s">
        <v>711</v>
      </c>
      <c r="BN184" s="215" t="s">
        <v>1313</v>
      </c>
      <c r="BP184" s="124" t="s">
        <v>711</v>
      </c>
      <c r="BQ184" s="124" t="s">
        <v>711</v>
      </c>
      <c r="BR184" s="124" t="s">
        <v>711</v>
      </c>
      <c r="BS184" s="124" t="s">
        <v>711</v>
      </c>
      <c r="BT184" s="124" t="s">
        <v>711</v>
      </c>
      <c r="BU184" s="124" t="s">
        <v>711</v>
      </c>
      <c r="BV184" s="124" t="s">
        <v>711</v>
      </c>
      <c r="BW184" s="124" t="s">
        <v>711</v>
      </c>
      <c r="BX184" s="124" t="s">
        <v>711</v>
      </c>
      <c r="BY184" s="124" t="s">
        <v>711</v>
      </c>
      <c r="BZ184" s="124" t="s">
        <v>711</v>
      </c>
      <c r="CA184" s="124" t="s">
        <v>711</v>
      </c>
      <c r="CB184" s="124" t="s">
        <v>711</v>
      </c>
      <c r="CC184" s="124" t="s">
        <v>711</v>
      </c>
      <c r="CD184" s="124" t="s">
        <v>711</v>
      </c>
      <c r="CE184" s="124" t="s">
        <v>711</v>
      </c>
      <c r="CF184" s="124" t="s">
        <v>711</v>
      </c>
      <c r="CG184" s="215" t="s">
        <v>1313</v>
      </c>
      <c r="CI184" s="124" t="s">
        <v>711</v>
      </c>
      <c r="CJ184" s="124" t="s">
        <v>711</v>
      </c>
      <c r="CK184" s="124" t="s">
        <v>711</v>
      </c>
      <c r="CL184" s="124" t="s">
        <v>711</v>
      </c>
      <c r="CM184" s="124" t="s">
        <v>711</v>
      </c>
      <c r="CN184" s="124" t="s">
        <v>711</v>
      </c>
      <c r="CO184" s="124" t="s">
        <v>711</v>
      </c>
      <c r="CP184" s="124" t="s">
        <v>711</v>
      </c>
      <c r="CQ184" s="124" t="s">
        <v>711</v>
      </c>
      <c r="CR184" s="124" t="s">
        <v>711</v>
      </c>
      <c r="CS184" s="124" t="s">
        <v>711</v>
      </c>
      <c r="CT184" s="124" t="s">
        <v>711</v>
      </c>
      <c r="CU184" s="124" t="s">
        <v>711</v>
      </c>
      <c r="CV184" s="124" t="s">
        <v>711</v>
      </c>
      <c r="CW184" s="124" t="s">
        <v>711</v>
      </c>
      <c r="CX184" s="124" t="s">
        <v>711</v>
      </c>
      <c r="CY184" s="124" t="s">
        <v>711</v>
      </c>
      <c r="CZ184" s="215" t="s">
        <v>1313</v>
      </c>
      <c r="DB184" s="437" t="s">
        <v>711</v>
      </c>
      <c r="DC184" s="437" t="s">
        <v>711</v>
      </c>
      <c r="DD184" s="437" t="s">
        <v>711</v>
      </c>
      <c r="DE184" s="437" t="s">
        <v>711</v>
      </c>
      <c r="DF184" s="437" t="s">
        <v>711</v>
      </c>
      <c r="DG184" s="437" t="s">
        <v>711</v>
      </c>
      <c r="DH184" s="437" t="s">
        <v>711</v>
      </c>
      <c r="DI184" s="437" t="s">
        <v>711</v>
      </c>
      <c r="DJ184" s="437" t="s">
        <v>711</v>
      </c>
      <c r="DK184" s="437" t="s">
        <v>711</v>
      </c>
      <c r="DL184" s="437" t="s">
        <v>711</v>
      </c>
      <c r="DM184" s="437" t="s">
        <v>711</v>
      </c>
      <c r="DN184" s="437" t="s">
        <v>711</v>
      </c>
      <c r="DO184" s="437" t="s">
        <v>711</v>
      </c>
      <c r="DP184" s="437" t="s">
        <v>711</v>
      </c>
      <c r="DQ184" s="437" t="s">
        <v>711</v>
      </c>
      <c r="DR184" s="437" t="s">
        <v>711</v>
      </c>
      <c r="DS184" s="215" t="s">
        <v>1313</v>
      </c>
      <c r="DU184" s="210" t="s">
        <v>711</v>
      </c>
      <c r="DV184" s="210" t="s">
        <v>711</v>
      </c>
      <c r="DW184" s="210" t="s">
        <v>711</v>
      </c>
      <c r="DX184" s="210" t="s">
        <v>711</v>
      </c>
      <c r="DY184" s="210" t="s">
        <v>711</v>
      </c>
      <c r="DZ184" s="210" t="s">
        <v>711</v>
      </c>
      <c r="EA184" s="210" t="s">
        <v>711</v>
      </c>
      <c r="EB184" s="210" t="s">
        <v>711</v>
      </c>
      <c r="EC184" s="210" t="s">
        <v>711</v>
      </c>
      <c r="ED184" s="210" t="s">
        <v>711</v>
      </c>
      <c r="EE184" s="210" t="s">
        <v>711</v>
      </c>
      <c r="EF184" s="210" t="s">
        <v>711</v>
      </c>
      <c r="EG184" s="210" t="s">
        <v>711</v>
      </c>
      <c r="EH184" s="210" t="s">
        <v>711</v>
      </c>
      <c r="EI184" s="210" t="s">
        <v>711</v>
      </c>
      <c r="EJ184" s="210" t="s">
        <v>711</v>
      </c>
      <c r="EK184" s="210" t="s">
        <v>711</v>
      </c>
      <c r="EL184" s="210" t="s">
        <v>979</v>
      </c>
      <c r="EN184" s="124" t="s">
        <v>564</v>
      </c>
      <c r="EO184" s="216" t="s">
        <v>845</v>
      </c>
      <c r="EP184" s="124" t="s">
        <v>668</v>
      </c>
      <c r="EQ184" s="124" t="s">
        <v>669</v>
      </c>
      <c r="ER184" s="124" t="s">
        <v>670</v>
      </c>
      <c r="ES184" s="124" t="s">
        <v>671</v>
      </c>
      <c r="ET184" s="124" t="s">
        <v>672</v>
      </c>
      <c r="EU184" s="124" t="s">
        <v>673</v>
      </c>
      <c r="EV184" s="124" t="s">
        <v>1080</v>
      </c>
      <c r="EW184" s="124" t="s">
        <v>573</v>
      </c>
      <c r="EX184" s="124" t="s">
        <v>574</v>
      </c>
      <c r="EY184" s="124" t="s">
        <v>575</v>
      </c>
      <c r="EZ184" s="124" t="s">
        <v>576</v>
      </c>
      <c r="FA184" s="124" t="s">
        <v>466</v>
      </c>
      <c r="FB184" s="124" t="s">
        <v>433</v>
      </c>
      <c r="FC184" s="124" t="s">
        <v>697</v>
      </c>
      <c r="FD184" s="124" t="s">
        <v>698</v>
      </c>
      <c r="FE184" s="215" t="s">
        <v>107</v>
      </c>
    </row>
    <row r="185" spans="1:166">
      <c r="A185" s="203"/>
      <c r="B185" s="204" t="s">
        <v>483</v>
      </c>
      <c r="C185" s="205" t="s">
        <v>483</v>
      </c>
      <c r="D185" s="206" t="s">
        <v>511</v>
      </c>
      <c r="E185" s="217" t="s">
        <v>567</v>
      </c>
      <c r="F185" s="228" t="s">
        <v>1132</v>
      </c>
      <c r="G185" s="219" t="s">
        <v>206</v>
      </c>
      <c r="H185" s="211" t="s">
        <v>722</v>
      </c>
      <c r="I185" s="211" t="s">
        <v>569</v>
      </c>
      <c r="K185" s="124" t="s">
        <v>564</v>
      </c>
      <c r="L185" s="216" t="s">
        <v>845</v>
      </c>
      <c r="M185" s="124" t="s">
        <v>668</v>
      </c>
      <c r="N185" s="124" t="s">
        <v>669</v>
      </c>
      <c r="O185" s="124" t="s">
        <v>670</v>
      </c>
      <c r="P185" s="124" t="s">
        <v>671</v>
      </c>
      <c r="Q185" s="124" t="s">
        <v>672</v>
      </c>
      <c r="R185" s="124" t="s">
        <v>673</v>
      </c>
      <c r="S185" s="124" t="s">
        <v>1080</v>
      </c>
      <c r="T185" s="124" t="s">
        <v>573</v>
      </c>
      <c r="U185" s="124" t="s">
        <v>574</v>
      </c>
      <c r="V185" s="124" t="s">
        <v>575</v>
      </c>
      <c r="W185" s="124" t="s">
        <v>576</v>
      </c>
      <c r="X185" s="124" t="s">
        <v>466</v>
      </c>
      <c r="Y185" s="124" t="s">
        <v>433</v>
      </c>
      <c r="Z185" s="124" t="s">
        <v>697</v>
      </c>
      <c r="AA185" s="124" t="s">
        <v>698</v>
      </c>
      <c r="AB185" s="215" t="s">
        <v>654</v>
      </c>
      <c r="AC185" s="253"/>
      <c r="AD185" s="124" t="s">
        <v>564</v>
      </c>
      <c r="AE185" s="216" t="s">
        <v>845</v>
      </c>
      <c r="AF185" s="124" t="s">
        <v>668</v>
      </c>
      <c r="AG185" s="124" t="s">
        <v>669</v>
      </c>
      <c r="AH185" s="124" t="s">
        <v>670</v>
      </c>
      <c r="AI185" s="124" t="s">
        <v>671</v>
      </c>
      <c r="AJ185" s="124" t="s">
        <v>672</v>
      </c>
      <c r="AK185" s="124" t="s">
        <v>673</v>
      </c>
      <c r="AL185" s="124" t="s">
        <v>1080</v>
      </c>
      <c r="AM185" s="124" t="s">
        <v>573</v>
      </c>
      <c r="AN185" s="124" t="s">
        <v>574</v>
      </c>
      <c r="AO185" s="124" t="s">
        <v>575</v>
      </c>
      <c r="AP185" s="124" t="s">
        <v>576</v>
      </c>
      <c r="AQ185" s="124" t="s">
        <v>466</v>
      </c>
      <c r="AR185" s="124" t="s">
        <v>433</v>
      </c>
      <c r="AS185" s="124" t="s">
        <v>697</v>
      </c>
      <c r="AT185" s="124" t="s">
        <v>698</v>
      </c>
      <c r="AU185" s="215" t="s">
        <v>654</v>
      </c>
      <c r="AW185" s="124" t="s">
        <v>564</v>
      </c>
      <c r="AX185" s="216" t="s">
        <v>845</v>
      </c>
      <c r="AY185" s="124" t="s">
        <v>668</v>
      </c>
      <c r="AZ185" s="124" t="s">
        <v>669</v>
      </c>
      <c r="BA185" s="124" t="s">
        <v>670</v>
      </c>
      <c r="BB185" s="124" t="s">
        <v>671</v>
      </c>
      <c r="BC185" s="124" t="s">
        <v>672</v>
      </c>
      <c r="BD185" s="124" t="s">
        <v>673</v>
      </c>
      <c r="BE185" s="124" t="s">
        <v>1080</v>
      </c>
      <c r="BF185" s="124" t="s">
        <v>573</v>
      </c>
      <c r="BG185" s="124" t="s">
        <v>574</v>
      </c>
      <c r="BH185" s="124" t="s">
        <v>575</v>
      </c>
      <c r="BI185" s="124" t="s">
        <v>576</v>
      </c>
      <c r="BJ185" s="124" t="s">
        <v>466</v>
      </c>
      <c r="BK185" s="124" t="s">
        <v>433</v>
      </c>
      <c r="BL185" s="124" t="s">
        <v>697</v>
      </c>
      <c r="BM185" s="124" t="s">
        <v>698</v>
      </c>
      <c r="BN185" s="215" t="s">
        <v>654</v>
      </c>
      <c r="BP185" s="124" t="s">
        <v>564</v>
      </c>
      <c r="BQ185" s="216" t="s">
        <v>845</v>
      </c>
      <c r="BR185" s="124" t="s">
        <v>668</v>
      </c>
      <c r="BS185" s="124" t="s">
        <v>669</v>
      </c>
      <c r="BT185" s="124" t="s">
        <v>670</v>
      </c>
      <c r="BU185" s="124" t="s">
        <v>671</v>
      </c>
      <c r="BV185" s="124" t="s">
        <v>672</v>
      </c>
      <c r="BW185" s="124" t="s">
        <v>673</v>
      </c>
      <c r="BX185" s="124" t="s">
        <v>1080</v>
      </c>
      <c r="BY185" s="124" t="s">
        <v>573</v>
      </c>
      <c r="BZ185" s="124" t="s">
        <v>574</v>
      </c>
      <c r="CA185" s="124" t="s">
        <v>575</v>
      </c>
      <c r="CB185" s="124" t="s">
        <v>576</v>
      </c>
      <c r="CC185" s="124" t="s">
        <v>466</v>
      </c>
      <c r="CD185" s="124" t="s">
        <v>433</v>
      </c>
      <c r="CE185" s="124" t="s">
        <v>697</v>
      </c>
      <c r="CF185" s="124" t="s">
        <v>698</v>
      </c>
      <c r="CG185" s="215" t="s">
        <v>654</v>
      </c>
      <c r="CI185" s="124" t="s">
        <v>564</v>
      </c>
      <c r="CJ185" s="216" t="s">
        <v>845</v>
      </c>
      <c r="CK185" s="124" t="s">
        <v>668</v>
      </c>
      <c r="CL185" s="124" t="s">
        <v>669</v>
      </c>
      <c r="CM185" s="124" t="s">
        <v>670</v>
      </c>
      <c r="CN185" s="124" t="s">
        <v>671</v>
      </c>
      <c r="CO185" s="124" t="s">
        <v>672</v>
      </c>
      <c r="CP185" s="124" t="s">
        <v>673</v>
      </c>
      <c r="CQ185" s="124" t="s">
        <v>1080</v>
      </c>
      <c r="CR185" s="124" t="s">
        <v>573</v>
      </c>
      <c r="CS185" s="124" t="s">
        <v>574</v>
      </c>
      <c r="CT185" s="124" t="s">
        <v>575</v>
      </c>
      <c r="CU185" s="124" t="s">
        <v>576</v>
      </c>
      <c r="CV185" s="124" t="s">
        <v>466</v>
      </c>
      <c r="CW185" s="124" t="s">
        <v>433</v>
      </c>
      <c r="CX185" s="124" t="s">
        <v>697</v>
      </c>
      <c r="CY185" s="124" t="s">
        <v>698</v>
      </c>
      <c r="CZ185" s="215" t="s">
        <v>654</v>
      </c>
      <c r="DB185" s="437" t="s">
        <v>564</v>
      </c>
      <c r="DC185" s="437" t="s">
        <v>845</v>
      </c>
      <c r="DD185" s="437" t="s">
        <v>668</v>
      </c>
      <c r="DE185" s="437" t="s">
        <v>669</v>
      </c>
      <c r="DF185" s="437" t="s">
        <v>670</v>
      </c>
      <c r="DG185" s="437" t="s">
        <v>671</v>
      </c>
      <c r="DH185" s="437" t="s">
        <v>672</v>
      </c>
      <c r="DI185" s="437" t="s">
        <v>673</v>
      </c>
      <c r="DJ185" s="437" t="s">
        <v>1080</v>
      </c>
      <c r="DK185" s="437" t="s">
        <v>573</v>
      </c>
      <c r="DL185" s="437" t="s">
        <v>574</v>
      </c>
      <c r="DM185" s="437" t="s">
        <v>575</v>
      </c>
      <c r="DN185" s="437" t="s">
        <v>576</v>
      </c>
      <c r="DO185" s="437" t="s">
        <v>466</v>
      </c>
      <c r="DP185" s="437" t="s">
        <v>433</v>
      </c>
      <c r="DQ185" s="437" t="s">
        <v>697</v>
      </c>
      <c r="DR185" s="437" t="s">
        <v>698</v>
      </c>
      <c r="DS185" s="215" t="s">
        <v>654</v>
      </c>
      <c r="DU185" s="210" t="s">
        <v>537</v>
      </c>
      <c r="DV185" s="210" t="s">
        <v>538</v>
      </c>
      <c r="DW185" s="210" t="s">
        <v>668</v>
      </c>
      <c r="DX185" s="210" t="s">
        <v>669</v>
      </c>
      <c r="DY185" s="210" t="s">
        <v>670</v>
      </c>
      <c r="DZ185" s="210" t="s">
        <v>671</v>
      </c>
      <c r="EA185" s="210" t="s">
        <v>672</v>
      </c>
      <c r="EB185" s="210" t="s">
        <v>673</v>
      </c>
      <c r="EC185" s="210" t="s">
        <v>1080</v>
      </c>
      <c r="ED185" s="210" t="s">
        <v>573</v>
      </c>
      <c r="EE185" s="210" t="s">
        <v>574</v>
      </c>
      <c r="EF185" s="210" t="s">
        <v>575</v>
      </c>
      <c r="EG185" s="210" t="s">
        <v>172</v>
      </c>
      <c r="EH185" s="210" t="s">
        <v>164</v>
      </c>
      <c r="EI185" s="210" t="s">
        <v>312</v>
      </c>
      <c r="EJ185" s="210" t="s">
        <v>269</v>
      </c>
      <c r="EK185" s="210" t="s">
        <v>270</v>
      </c>
      <c r="EL185" s="210" t="s">
        <v>711</v>
      </c>
      <c r="EN185" s="645"/>
      <c r="EO185" s="645"/>
      <c r="EP185" s="645"/>
      <c r="EQ185" s="645"/>
      <c r="ER185" s="645"/>
      <c r="ES185" s="645"/>
      <c r="ET185" s="645"/>
      <c r="EU185" s="645"/>
      <c r="EV185" s="645"/>
      <c r="EW185" s="645"/>
      <c r="EX185" s="645"/>
      <c r="EY185" s="645"/>
      <c r="EZ185" s="645"/>
      <c r="FA185" s="645"/>
      <c r="FB185" s="645"/>
      <c r="FC185" s="645"/>
      <c r="FD185" s="645"/>
      <c r="FG185" s="635" t="s">
        <v>1224</v>
      </c>
      <c r="FH185" s="635" t="s">
        <v>1290</v>
      </c>
    </row>
    <row r="186" spans="1:166">
      <c r="A186" s="173"/>
      <c r="B186" s="173">
        <v>1</v>
      </c>
      <c r="C186" s="200">
        <v>1</v>
      </c>
      <c r="D186" s="200" t="s">
        <v>685</v>
      </c>
      <c r="E186" s="435">
        <v>7.6275501100339014</v>
      </c>
      <c r="F186" s="435"/>
      <c r="G186" s="435">
        <v>7.6275501100339014</v>
      </c>
      <c r="H186" s="435">
        <f>H127/H10</f>
        <v>6.9795926580838588</v>
      </c>
      <c r="I186" s="435">
        <v>7.5624517889989908</v>
      </c>
      <c r="K186" s="435">
        <f t="shared" ref="K186:K217" si="483">K127/K10</f>
        <v>6.6771684524821175</v>
      </c>
      <c r="L186" s="435">
        <f t="shared" ref="L186:AB186" si="484">L127/L10</f>
        <v>22.880450374196396</v>
      </c>
      <c r="M186" s="435">
        <f t="shared" si="484"/>
        <v>51.871021018774783</v>
      </c>
      <c r="N186" s="435">
        <f t="shared" si="484"/>
        <v>68.543849203380958</v>
      </c>
      <c r="O186" s="435">
        <f t="shared" si="484"/>
        <v>87.069213852943378</v>
      </c>
      <c r="P186" s="435">
        <f t="shared" si="484"/>
        <v>129.30704525394569</v>
      </c>
      <c r="Q186" s="435"/>
      <c r="R186" s="435">
        <f t="shared" si="484"/>
        <v>529.82542897748522</v>
      </c>
      <c r="S186" s="435"/>
      <c r="T186" s="435"/>
      <c r="U186" s="435"/>
      <c r="V186" s="435">
        <f t="shared" si="484"/>
        <v>2778.8046974343633</v>
      </c>
      <c r="W186" s="435"/>
      <c r="X186" s="435"/>
      <c r="Y186" s="435"/>
      <c r="Z186" s="435"/>
      <c r="AA186" s="435"/>
      <c r="AB186" s="435">
        <f t="shared" si="484"/>
        <v>6.9795926580838588</v>
      </c>
      <c r="AC186" s="435"/>
      <c r="AD186" s="435"/>
      <c r="AE186" s="435"/>
      <c r="AF186" s="435"/>
      <c r="AG186" s="435"/>
      <c r="AH186" s="435"/>
      <c r="AI186" s="435">
        <v>140</v>
      </c>
      <c r="AJ186" s="435"/>
      <c r="AK186" s="435"/>
      <c r="AL186" s="435"/>
      <c r="AM186" s="435"/>
      <c r="AN186" s="435"/>
      <c r="AO186" s="435"/>
      <c r="AP186" s="435"/>
      <c r="AQ186" s="435"/>
      <c r="AR186" s="435"/>
      <c r="AS186" s="435"/>
      <c r="AT186" s="435"/>
      <c r="AU186" s="435">
        <v>140</v>
      </c>
      <c r="AV186" s="435"/>
      <c r="AW186" s="435"/>
      <c r="AX186" s="435"/>
      <c r="AY186" s="435"/>
      <c r="AZ186" s="435"/>
      <c r="BA186" s="435"/>
      <c r="BB186" s="435"/>
      <c r="BC186" s="435"/>
      <c r="BD186" s="435"/>
      <c r="BE186" s="435"/>
      <c r="BF186" s="435"/>
      <c r="BG186" s="435"/>
      <c r="BH186" s="435"/>
      <c r="BI186" s="435"/>
      <c r="BJ186" s="435"/>
      <c r="BK186" s="435"/>
      <c r="BL186" s="260"/>
      <c r="BM186" s="260"/>
      <c r="BN186" s="260"/>
      <c r="BO186" s="260"/>
      <c r="BP186" s="260">
        <v>15</v>
      </c>
      <c r="BQ186" s="260"/>
      <c r="BR186" s="260"/>
      <c r="BS186" s="260">
        <v>72</v>
      </c>
      <c r="BT186" s="260"/>
      <c r="BU186" s="260">
        <v>123</v>
      </c>
      <c r="BV186" s="260"/>
      <c r="BW186" s="260"/>
      <c r="BX186" s="260"/>
      <c r="BY186" s="260"/>
      <c r="BZ186" s="260"/>
      <c r="CA186" s="260">
        <v>3000</v>
      </c>
      <c r="CB186" s="260"/>
      <c r="CC186" s="260"/>
      <c r="CD186" s="260"/>
      <c r="CE186" s="260"/>
      <c r="CF186" s="260"/>
      <c r="CG186" s="260">
        <v>558</v>
      </c>
      <c r="CH186" s="260"/>
      <c r="CI186" s="260">
        <v>6.5</v>
      </c>
      <c r="CJ186" s="260">
        <v>28</v>
      </c>
      <c r="CK186" s="260"/>
      <c r="CL186" s="260"/>
      <c r="CM186" s="260"/>
      <c r="CN186" s="260"/>
      <c r="CO186" s="260"/>
      <c r="CP186" s="260"/>
      <c r="CQ186" s="260"/>
      <c r="CR186" s="260"/>
      <c r="CS186" s="260"/>
      <c r="CT186" s="260"/>
      <c r="CU186" s="260"/>
      <c r="CV186" s="260"/>
      <c r="CW186" s="260"/>
      <c r="CX186" s="260"/>
      <c r="CY186" s="260"/>
      <c r="CZ186" s="260">
        <v>10.8</v>
      </c>
      <c r="DA186" s="260"/>
      <c r="DB186" s="213">
        <f t="shared" ref="DB186:DB217" si="485">DB127/DB10</f>
        <v>6.6764625695132089</v>
      </c>
      <c r="DC186" s="213">
        <f>DC127/DC10</f>
        <v>22.825895728925126</v>
      </c>
      <c r="DD186" s="213">
        <f>DD127/DD10</f>
        <v>51.871021018774783</v>
      </c>
      <c r="DE186" s="213">
        <f>DE127/DE10</f>
        <v>70.396385668337203</v>
      </c>
      <c r="DF186" s="213">
        <f>DF127/DF10</f>
        <v>87.069213852943378</v>
      </c>
      <c r="DG186" s="213">
        <f>DG127/DG10</f>
        <v>159.31813598623683</v>
      </c>
      <c r="DH186" s="213"/>
      <c r="DI186" s="213">
        <f>DI127/DI10</f>
        <v>529.82542897748522</v>
      </c>
      <c r="DJ186" s="213"/>
      <c r="DK186" s="213"/>
      <c r="DL186" s="213"/>
      <c r="DM186" s="213"/>
      <c r="DN186" s="213"/>
      <c r="DO186" s="213"/>
      <c r="DP186" s="213"/>
      <c r="DQ186" s="213"/>
      <c r="DR186" s="213"/>
      <c r="DS186" s="213">
        <f>DS127/DS10</f>
        <v>6.7818569425898234</v>
      </c>
      <c r="DU186" s="213">
        <f t="shared" ref="DU186:EB186" si="486">DU127/DU10</f>
        <v>6.6750070825788734</v>
      </c>
      <c r="DV186" s="213">
        <f t="shared" si="486"/>
        <v>23.124765528074473</v>
      </c>
      <c r="DW186" s="213">
        <f t="shared" si="486"/>
        <v>47.548435933876881</v>
      </c>
      <c r="DX186" s="213">
        <f t="shared" si="486"/>
        <v>70.396385668337203</v>
      </c>
      <c r="DY186" s="213">
        <f t="shared" si="486"/>
        <v>87.069213852943378</v>
      </c>
      <c r="DZ186" s="213">
        <f t="shared" si="486"/>
        <v>153.76052659136809</v>
      </c>
      <c r="EA186" s="213">
        <f t="shared" si="486"/>
        <v>203.77901114518664</v>
      </c>
      <c r="EB186" s="213">
        <f t="shared" si="486"/>
        <v>529.82542897748522</v>
      </c>
      <c r="EC186" s="213"/>
      <c r="ED186" s="213"/>
      <c r="EE186" s="213"/>
      <c r="EF186" s="213"/>
      <c r="EG186" s="213"/>
      <c r="EH186" s="213"/>
      <c r="EI186" s="213"/>
      <c r="EJ186" s="213"/>
      <c r="EK186" s="213"/>
      <c r="EL186" s="213">
        <f>EL127/EL10</f>
        <v>6.8077414844033308</v>
      </c>
      <c r="EN186" s="405">
        <v>6.1339540728551132</v>
      </c>
      <c r="EO186" s="405">
        <v>31.493119904256115</v>
      </c>
      <c r="EP186" s="405">
        <v>45.387143391427934</v>
      </c>
      <c r="EQ186" s="405"/>
      <c r="ER186" s="405"/>
      <c r="ES186" s="405">
        <v>148.20291719649936</v>
      </c>
      <c r="ET186" s="405">
        <v>203.77901114518664</v>
      </c>
      <c r="EU186" s="405"/>
      <c r="EV186" s="405"/>
      <c r="EW186" s="405"/>
      <c r="EX186" s="405"/>
      <c r="EY186" s="405"/>
      <c r="EZ186" s="405"/>
      <c r="FA186" s="405"/>
      <c r="FB186" s="405"/>
      <c r="FC186" s="405"/>
      <c r="FD186" s="405"/>
      <c r="FE186" s="116">
        <v>15.328831141402629</v>
      </c>
      <c r="FG186" s="116">
        <f t="shared" ref="FG186:FG202" si="487">FG127/FG10</f>
        <v>36.37707967550439</v>
      </c>
      <c r="FH186" s="116">
        <v>0</v>
      </c>
    </row>
    <row r="187" spans="1:166">
      <c r="A187" s="173"/>
      <c r="B187" s="173">
        <v>7</v>
      </c>
      <c r="C187" s="200">
        <v>1</v>
      </c>
      <c r="D187" s="200" t="s">
        <v>426</v>
      </c>
      <c r="E187" s="435">
        <v>51.349317207365729</v>
      </c>
      <c r="F187" s="435">
        <v>5795.2222222222226</v>
      </c>
      <c r="G187" s="435">
        <v>33.356427914377342</v>
      </c>
      <c r="H187" s="435">
        <f t="shared" ref="H187:H236" si="488">H128/H11</f>
        <v>30.457769049656058</v>
      </c>
      <c r="I187" s="435">
        <v>47.552345260544719</v>
      </c>
      <c r="K187" s="435">
        <f t="shared" si="483"/>
        <v>4.0861625930794832</v>
      </c>
      <c r="L187" s="435">
        <f t="shared" ref="L187:AB187" si="489">L128/L11</f>
        <v>14.222271165922461</v>
      </c>
      <c r="M187" s="435">
        <f t="shared" si="489"/>
        <v>23.95944316267434</v>
      </c>
      <c r="N187" s="435">
        <f t="shared" si="489"/>
        <v>33.951894126753388</v>
      </c>
      <c r="O187" s="435">
        <f t="shared" si="489"/>
        <v>43.325566924529298</v>
      </c>
      <c r="P187" s="435">
        <f t="shared" si="489"/>
        <v>66.485296795578577</v>
      </c>
      <c r="Q187" s="435">
        <f t="shared" si="489"/>
        <v>132.44776324384347</v>
      </c>
      <c r="R187" s="435">
        <f t="shared" si="489"/>
        <v>236.16120501723725</v>
      </c>
      <c r="S187" s="435">
        <f t="shared" si="489"/>
        <v>332.56945364071549</v>
      </c>
      <c r="T187" s="435">
        <f t="shared" si="489"/>
        <v>428.36276802721085</v>
      </c>
      <c r="U187" s="435">
        <f t="shared" si="489"/>
        <v>676.56702131134932</v>
      </c>
      <c r="V187" s="435">
        <f t="shared" si="489"/>
        <v>1383.4368645557286</v>
      </c>
      <c r="W187" s="435">
        <f t="shared" si="489"/>
        <v>2271.377225270036</v>
      </c>
      <c r="X187" s="435">
        <f t="shared" si="489"/>
        <v>3371.5176344167294</v>
      </c>
      <c r="Y187" s="435">
        <f t="shared" si="489"/>
        <v>4358.6022044595611</v>
      </c>
      <c r="Z187" s="435">
        <f t="shared" si="489"/>
        <v>7305.8828563030147</v>
      </c>
      <c r="AA187" s="435">
        <f t="shared" si="489"/>
        <v>23988.295809901738</v>
      </c>
      <c r="AB187" s="435">
        <f t="shared" si="489"/>
        <v>30.457769049656058</v>
      </c>
      <c r="AC187" s="435"/>
      <c r="AD187" s="435">
        <v>6.7971014492753614</v>
      </c>
      <c r="AE187" s="435">
        <v>22.434146341463414</v>
      </c>
      <c r="AF187" s="435">
        <v>34.775999999999996</v>
      </c>
      <c r="AG187" s="435">
        <v>50.535483870967738</v>
      </c>
      <c r="AH187" s="435">
        <v>61.218181818181819</v>
      </c>
      <c r="AI187" s="435">
        <v>103.49818181818181</v>
      </c>
      <c r="AJ187" s="435">
        <v>196.02413793103449</v>
      </c>
      <c r="AK187" s="435">
        <v>358.71999999999997</v>
      </c>
      <c r="AL187" s="435">
        <v>488.95813953488363</v>
      </c>
      <c r="AM187" s="435">
        <v>626.38947368421054</v>
      </c>
      <c r="AN187" s="435">
        <v>1013.7333333333332</v>
      </c>
      <c r="AO187" s="435">
        <v>2014.04</v>
      </c>
      <c r="AP187" s="435">
        <v>3218.88</v>
      </c>
      <c r="AQ187" s="435">
        <v>4963.9333333333334</v>
      </c>
      <c r="AR187" s="435">
        <v>6207.1333333333323</v>
      </c>
      <c r="AS187" s="435">
        <v>11620</v>
      </c>
      <c r="AT187" s="435">
        <v>58134.299999999996</v>
      </c>
      <c r="AU187" s="435">
        <v>747.44978540772524</v>
      </c>
      <c r="AV187" s="435"/>
      <c r="AW187" s="435">
        <v>6.586086956521739</v>
      </c>
      <c r="AX187" s="435">
        <v>21.25128205128205</v>
      </c>
      <c r="AY187" s="435">
        <v>37</v>
      </c>
      <c r="AZ187" s="435">
        <v>50.866666666666667</v>
      </c>
      <c r="BA187" s="435">
        <v>62.65</v>
      </c>
      <c r="BB187" s="435">
        <v>98.28</v>
      </c>
      <c r="BC187" s="435">
        <v>209.29999999999998</v>
      </c>
      <c r="BD187" s="435">
        <v>319.2</v>
      </c>
      <c r="BE187" s="435"/>
      <c r="BF187" s="435"/>
      <c r="BG187" s="435"/>
      <c r="BH187" s="435"/>
      <c r="BI187" s="435"/>
      <c r="BJ187" s="435">
        <v>4943.3999999999996</v>
      </c>
      <c r="BK187" s="435"/>
      <c r="BL187" s="260"/>
      <c r="BM187" s="260"/>
      <c r="BN187" s="260">
        <v>48.525925925925925</v>
      </c>
      <c r="BO187" s="260"/>
      <c r="BP187" s="260">
        <v>6.0929577464788727</v>
      </c>
      <c r="BQ187" s="260">
        <v>22.286486486486485</v>
      </c>
      <c r="BR187" s="260">
        <v>35.481249999999996</v>
      </c>
      <c r="BS187" s="260">
        <v>50.4</v>
      </c>
      <c r="BT187" s="260">
        <v>62.65</v>
      </c>
      <c r="BU187" s="260">
        <v>102.85531914893616</v>
      </c>
      <c r="BV187" s="260">
        <v>211.30454545454543</v>
      </c>
      <c r="BW187" s="260">
        <v>354.2</v>
      </c>
      <c r="BX187" s="260">
        <v>489.676923076923</v>
      </c>
      <c r="BY187" s="260">
        <v>610.81999999999994</v>
      </c>
      <c r="BZ187" s="260">
        <v>1021.8833333333332</v>
      </c>
      <c r="CA187" s="260">
        <v>1992.1999999999998</v>
      </c>
      <c r="CB187" s="260">
        <v>3544.6833333333329</v>
      </c>
      <c r="CC187" s="260">
        <v>4899.7199999999993</v>
      </c>
      <c r="CD187" s="260">
        <v>6273.0499999999993</v>
      </c>
      <c r="CE187" s="260">
        <v>10102.199999999999</v>
      </c>
      <c r="CF187" s="260">
        <v>29195.949999999997</v>
      </c>
      <c r="CG187" s="260">
        <v>1304.4625298329354</v>
      </c>
      <c r="CH187" s="260"/>
      <c r="CI187" s="260">
        <v>6.8472727272727267</v>
      </c>
      <c r="CJ187" s="260">
        <v>20.807499999999997</v>
      </c>
      <c r="CK187" s="260">
        <v>35.208510638297874</v>
      </c>
      <c r="CL187" s="260">
        <v>49.848484848484851</v>
      </c>
      <c r="CM187" s="260">
        <v>63.528301886792455</v>
      </c>
      <c r="CN187" s="260">
        <v>101.72842105263156</v>
      </c>
      <c r="CO187" s="260">
        <v>191.19402985074626</v>
      </c>
      <c r="CP187" s="260">
        <v>346.0333333333333</v>
      </c>
      <c r="CQ187" s="260">
        <v>475.99999999999994</v>
      </c>
      <c r="CR187" s="260">
        <v>601.72</v>
      </c>
      <c r="CS187" s="260">
        <v>877.44999999999993</v>
      </c>
      <c r="CT187" s="260">
        <v>1800.3999999999999</v>
      </c>
      <c r="CU187" s="260">
        <v>3308.2</v>
      </c>
      <c r="CV187" s="260"/>
      <c r="CW187" s="260">
        <v>6227.2</v>
      </c>
      <c r="CX187" s="260"/>
      <c r="CY187" s="260"/>
      <c r="CZ187" s="260">
        <v>72.081165919282498</v>
      </c>
      <c r="DA187" s="260"/>
      <c r="DB187" s="213">
        <f t="shared" si="485"/>
        <v>4.0751849866875061</v>
      </c>
      <c r="DC187" s="213">
        <f t="shared" ref="DC187:DM187" si="490">DC128/DC11</f>
        <v>14.203968494789589</v>
      </c>
      <c r="DD187" s="213">
        <f t="shared" si="490"/>
        <v>23.938373888816141</v>
      </c>
      <c r="DE187" s="213">
        <f t="shared" si="490"/>
        <v>33.904157366497572</v>
      </c>
      <c r="DF187" s="213">
        <f t="shared" si="490"/>
        <v>43.342922180832815</v>
      </c>
      <c r="DG187" s="213">
        <f t="shared" si="490"/>
        <v>65.72289984654256</v>
      </c>
      <c r="DH187" s="213">
        <f t="shared" si="490"/>
        <v>130.56352520126214</v>
      </c>
      <c r="DI187" s="213">
        <f t="shared" si="490"/>
        <v>230.58535122473896</v>
      </c>
      <c r="DJ187" s="213">
        <f t="shared" si="490"/>
        <v>328.01354332010578</v>
      </c>
      <c r="DK187" s="213">
        <f t="shared" si="490"/>
        <v>437.87138085789871</v>
      </c>
      <c r="DL187" s="213">
        <f t="shared" si="490"/>
        <v>639.10741969009825</v>
      </c>
      <c r="DM187" s="213">
        <f t="shared" si="490"/>
        <v>1411.0442247417484</v>
      </c>
      <c r="DN187" s="213">
        <v>3049.4</v>
      </c>
      <c r="DO187" s="213">
        <v>4842.5999999999995</v>
      </c>
      <c r="DP187" s="213">
        <v>6811.7</v>
      </c>
      <c r="DQ187" s="213">
        <v>13556.199999999999</v>
      </c>
      <c r="DR187" s="213"/>
      <c r="DS187" s="213">
        <f t="shared" ref="DS187:DS218" si="491">DS128/DS11</f>
        <v>14.651441582586868</v>
      </c>
      <c r="DU187" s="213">
        <f t="shared" ref="DU187:EJ187" si="492">DU128/DU11</f>
        <v>4.0881303306330858</v>
      </c>
      <c r="DV187" s="213">
        <f t="shared" si="492"/>
        <v>14.221028238536258</v>
      </c>
      <c r="DW187" s="213">
        <f t="shared" si="492"/>
        <v>23.97491268872221</v>
      </c>
      <c r="DX187" s="213">
        <f t="shared" si="492"/>
        <v>33.897842408147966</v>
      </c>
      <c r="DY187" s="213">
        <f t="shared" si="492"/>
        <v>43.426030439801906</v>
      </c>
      <c r="DZ187" s="213">
        <f t="shared" si="492"/>
        <v>66.246965363714438</v>
      </c>
      <c r="EA187" s="213">
        <f t="shared" si="492"/>
        <v>131.88339200661412</v>
      </c>
      <c r="EB187" s="213">
        <f t="shared" si="492"/>
        <v>233.09197228360557</v>
      </c>
      <c r="EC187" s="213">
        <f t="shared" si="492"/>
        <v>330.72110907149454</v>
      </c>
      <c r="ED187" s="213">
        <f t="shared" si="492"/>
        <v>431.29633786848069</v>
      </c>
      <c r="EE187" s="213">
        <f t="shared" si="492"/>
        <v>649.97341269841263</v>
      </c>
      <c r="EF187" s="213">
        <f t="shared" si="492"/>
        <v>1391.1019196153914</v>
      </c>
      <c r="EG187" s="213">
        <f t="shared" si="492"/>
        <v>2083.3989899848825</v>
      </c>
      <c r="EH187" s="213">
        <f t="shared" si="492"/>
        <v>3335.9343348450489</v>
      </c>
      <c r="EI187" s="213">
        <f t="shared" si="492"/>
        <v>4475.4319047619047</v>
      </c>
      <c r="EJ187" s="213">
        <f t="shared" si="492"/>
        <v>9295.4970256991674</v>
      </c>
      <c r="EK187" s="213"/>
      <c r="EL187" s="213">
        <f>EL128/EL11</f>
        <v>17.581933574313556</v>
      </c>
      <c r="EN187" s="405">
        <v>4.8501006081444924</v>
      </c>
      <c r="EO187" s="405">
        <v>14.60568951037205</v>
      </c>
      <c r="EP187" s="405">
        <v>24.479518140589569</v>
      </c>
      <c r="EQ187" s="405">
        <v>33.845487625249525</v>
      </c>
      <c r="ER187" s="405">
        <v>44.011441362869931</v>
      </c>
      <c r="ES187" s="405">
        <v>68.071081128747792</v>
      </c>
      <c r="ET187" s="405">
        <v>134.11865030600052</v>
      </c>
      <c r="EU187" s="405">
        <v>236.54807101628529</v>
      </c>
      <c r="EV187" s="405">
        <v>333.51601565357322</v>
      </c>
      <c r="EW187" s="405">
        <v>423.20397726612009</v>
      </c>
      <c r="EX187" s="405">
        <v>667.75412853019998</v>
      </c>
      <c r="EY187" s="405">
        <v>1345.081215477644</v>
      </c>
      <c r="EZ187" s="405">
        <v>2030.3600340136054</v>
      </c>
      <c r="FA187" s="405">
        <v>3351.2940325018894</v>
      </c>
      <c r="FB187" s="405">
        <v>4084.719595616024</v>
      </c>
      <c r="FC187" s="405"/>
      <c r="FD187" s="405"/>
      <c r="FE187" s="116">
        <v>83.196112791533324</v>
      </c>
      <c r="FG187" s="116">
        <f t="shared" si="487"/>
        <v>88.485484041645321</v>
      </c>
      <c r="FH187" s="116">
        <f t="shared" ref="FH187:FH192" si="493">FH128/FH11</f>
        <v>76.558493008314429</v>
      </c>
    </row>
    <row r="188" spans="1:166">
      <c r="A188" s="173"/>
      <c r="B188" s="173">
        <v>26</v>
      </c>
      <c r="C188" s="200">
        <v>1</v>
      </c>
      <c r="D188" s="200" t="s">
        <v>726</v>
      </c>
      <c r="E188" s="435">
        <v>205.45511768901571</v>
      </c>
      <c r="F188" s="435">
        <v>6159.5381625441687</v>
      </c>
      <c r="G188" s="435">
        <v>90.607531523344321</v>
      </c>
      <c r="H188" s="435">
        <f t="shared" si="488"/>
        <v>135.09765289152915</v>
      </c>
      <c r="I188" s="435">
        <v>172.89882433017758</v>
      </c>
      <c r="K188" s="435">
        <f t="shared" si="483"/>
        <v>7.2017666194553325</v>
      </c>
      <c r="L188" s="435">
        <f t="shared" ref="L188:AB188" si="494">L129/L12</f>
        <v>23.038199496016343</v>
      </c>
      <c r="M188" s="435">
        <f t="shared" si="494"/>
        <v>38.634386725806415</v>
      </c>
      <c r="N188" s="435">
        <f t="shared" si="494"/>
        <v>54.653591934236097</v>
      </c>
      <c r="O188" s="435">
        <f t="shared" si="494"/>
        <v>69.985259239065414</v>
      </c>
      <c r="P188" s="435">
        <f t="shared" si="494"/>
        <v>109.56994353173516</v>
      </c>
      <c r="Q188" s="435">
        <f t="shared" si="494"/>
        <v>218.36603497852397</v>
      </c>
      <c r="R188" s="435">
        <f t="shared" si="494"/>
        <v>384.75382492766516</v>
      </c>
      <c r="S188" s="435">
        <f t="shared" si="494"/>
        <v>544.43585534386239</v>
      </c>
      <c r="T188" s="435">
        <f t="shared" si="494"/>
        <v>695.15279120091259</v>
      </c>
      <c r="U188" s="435">
        <f t="shared" si="494"/>
        <v>1081.9212361574041</v>
      </c>
      <c r="V188" s="435">
        <f t="shared" si="494"/>
        <v>2141.8967793710281</v>
      </c>
      <c r="W188" s="435">
        <f t="shared" si="494"/>
        <v>3724.3824437069748</v>
      </c>
      <c r="X188" s="435">
        <f t="shared" si="494"/>
        <v>5507.5466748938452</v>
      </c>
      <c r="Y188" s="435">
        <f t="shared" si="494"/>
        <v>6880.4939009914633</v>
      </c>
      <c r="Z188" s="435">
        <f t="shared" si="494"/>
        <v>11183.754052910519</v>
      </c>
      <c r="AA188" s="435">
        <f t="shared" si="494"/>
        <v>30015.09013473603</v>
      </c>
      <c r="AB188" s="435">
        <f t="shared" si="494"/>
        <v>135.09765289152915</v>
      </c>
      <c r="AC188" s="435"/>
      <c r="AD188" s="435">
        <v>8.5105990783410128</v>
      </c>
      <c r="AE188" s="435">
        <v>28.820945945945947</v>
      </c>
      <c r="AF188" s="435">
        <v>47.776363636363634</v>
      </c>
      <c r="AG188" s="435">
        <v>66.457777777777778</v>
      </c>
      <c r="AH188" s="435">
        <v>86.462025316455694</v>
      </c>
      <c r="AI188" s="435">
        <v>138.08875968992248</v>
      </c>
      <c r="AJ188" s="435">
        <v>277.81465798045599</v>
      </c>
      <c r="AK188" s="435">
        <v>482.30054347826086</v>
      </c>
      <c r="AL188" s="435">
        <v>651.21173184357542</v>
      </c>
      <c r="AM188" s="435">
        <v>846.56137931034482</v>
      </c>
      <c r="AN188" s="435">
        <v>1318.6144486692015</v>
      </c>
      <c r="AO188" s="435">
        <v>2614.1261261261261</v>
      </c>
      <c r="AP188" s="435">
        <v>4522.5089285714284</v>
      </c>
      <c r="AQ188" s="435">
        <v>6739.1347826086958</v>
      </c>
      <c r="AR188" s="435">
        <v>8437.3818181818187</v>
      </c>
      <c r="AS188" s="435">
        <v>13673.244444444443</v>
      </c>
      <c r="AT188" s="435">
        <v>33315.981818181819</v>
      </c>
      <c r="AU188" s="435">
        <v>1216.7361434977579</v>
      </c>
      <c r="AV188" s="435"/>
      <c r="AW188" s="435">
        <v>9.035555555555554</v>
      </c>
      <c r="AX188" s="435">
        <v>28.25</v>
      </c>
      <c r="AY188" s="435">
        <v>48.568749999999994</v>
      </c>
      <c r="AZ188" s="435">
        <v>65.55</v>
      </c>
      <c r="BA188" s="435">
        <v>83.6</v>
      </c>
      <c r="BB188" s="435">
        <v>130.15</v>
      </c>
      <c r="BC188" s="435">
        <v>242.25</v>
      </c>
      <c r="BD188" s="435">
        <v>412.29999999999995</v>
      </c>
      <c r="BE188" s="435">
        <v>670.69999999999993</v>
      </c>
      <c r="BF188" s="435">
        <v>853.09999999999991</v>
      </c>
      <c r="BG188" s="435">
        <v>1057.3499999999999</v>
      </c>
      <c r="BH188" s="435"/>
      <c r="BI188" s="435"/>
      <c r="BJ188" s="435"/>
      <c r="BK188" s="435"/>
      <c r="BL188" s="260"/>
      <c r="BM188" s="260"/>
      <c r="BN188" s="260">
        <v>56.227118644067794</v>
      </c>
      <c r="BO188" s="260"/>
      <c r="BP188" s="260">
        <v>6.9413333333333336</v>
      </c>
      <c r="BQ188" s="260">
        <v>29.590740740740738</v>
      </c>
      <c r="BR188" s="260">
        <v>48.06136363636363</v>
      </c>
      <c r="BS188" s="260">
        <v>99.885714285714286</v>
      </c>
      <c r="BT188" s="260">
        <v>58.959374999999994</v>
      </c>
      <c r="BU188" s="260">
        <v>139.49594594594592</v>
      </c>
      <c r="BV188" s="260">
        <v>272.46767676767678</v>
      </c>
      <c r="BW188" s="260">
        <v>480.80133333333333</v>
      </c>
      <c r="BX188" s="260">
        <v>663.94098360655744</v>
      </c>
      <c r="BY188" s="260">
        <v>858.41224489795911</v>
      </c>
      <c r="BZ188" s="260">
        <v>1366.0377049180329</v>
      </c>
      <c r="CA188" s="260">
        <v>2623.3489999999997</v>
      </c>
      <c r="CB188" s="260">
        <v>4551.1514285714284</v>
      </c>
      <c r="CC188" s="260">
        <v>6596.886363636364</v>
      </c>
      <c r="CD188" s="260">
        <v>8275.8818181818187</v>
      </c>
      <c r="CE188" s="260">
        <v>13541.722222222223</v>
      </c>
      <c r="CF188" s="260">
        <v>34751.908695652171</v>
      </c>
      <c r="CG188" s="260">
        <v>2156.182382382382</v>
      </c>
      <c r="CH188" s="260"/>
      <c r="CI188" s="260">
        <v>7.2749169435215943</v>
      </c>
      <c r="CJ188" s="260">
        <v>29.025255972696243</v>
      </c>
      <c r="CK188" s="260">
        <v>47.47</v>
      </c>
      <c r="CL188" s="260">
        <v>66.224193548387092</v>
      </c>
      <c r="CM188" s="260">
        <v>86.27634408602151</v>
      </c>
      <c r="CN188" s="260">
        <v>135.63386243386242</v>
      </c>
      <c r="CO188" s="260">
        <v>265.78706896551722</v>
      </c>
      <c r="CP188" s="260">
        <v>462.7155172413793</v>
      </c>
      <c r="CQ188" s="260">
        <v>656.36363636363637</v>
      </c>
      <c r="CR188" s="260">
        <v>861.86111111111109</v>
      </c>
      <c r="CS188" s="260">
        <v>1276.290243902439</v>
      </c>
      <c r="CT188" s="260">
        <v>2555.12</v>
      </c>
      <c r="CU188" s="260">
        <v>4443.1499999999996</v>
      </c>
      <c r="CV188" s="260">
        <v>7121.2</v>
      </c>
      <c r="CW188" s="260"/>
      <c r="CX188" s="260">
        <v>10985.8</v>
      </c>
      <c r="CY188" s="260"/>
      <c r="CZ188" s="260">
        <v>159.21999999999997</v>
      </c>
      <c r="DA188" s="260"/>
      <c r="DB188" s="213">
        <f t="shared" si="485"/>
        <v>7.245956884269436</v>
      </c>
      <c r="DC188" s="213">
        <f t="shared" ref="DC188:DM188" si="495">DC129/DC12</f>
        <v>22.981535340834718</v>
      </c>
      <c r="DD188" s="213">
        <f t="shared" si="495"/>
        <v>38.581057820529686</v>
      </c>
      <c r="DE188" s="213">
        <f t="shared" si="495"/>
        <v>54.347501606108501</v>
      </c>
      <c r="DF188" s="213">
        <f t="shared" si="495"/>
        <v>70.448128674280838</v>
      </c>
      <c r="DG188" s="213">
        <f t="shared" si="495"/>
        <v>108.7447799299796</v>
      </c>
      <c r="DH188" s="213">
        <f t="shared" si="495"/>
        <v>214.59758972893684</v>
      </c>
      <c r="DI188" s="213">
        <f t="shared" si="495"/>
        <v>375.65549758613838</v>
      </c>
      <c r="DJ188" s="213">
        <f t="shared" si="495"/>
        <v>561.272174718918</v>
      </c>
      <c r="DK188" s="213">
        <f t="shared" si="495"/>
        <v>683.9898744264035</v>
      </c>
      <c r="DL188" s="213">
        <f t="shared" si="495"/>
        <v>1054.9222137181416</v>
      </c>
      <c r="DM188" s="213">
        <f t="shared" si="495"/>
        <v>2122.8863978877639</v>
      </c>
      <c r="DN188" s="213">
        <v>4588.2624999999998</v>
      </c>
      <c r="DO188" s="213">
        <v>6969.58</v>
      </c>
      <c r="DP188" s="213">
        <v>8508.6749999999993</v>
      </c>
      <c r="DQ188" s="213">
        <v>14464.224999999999</v>
      </c>
      <c r="DR188" s="213">
        <v>74156.366666666654</v>
      </c>
      <c r="DS188" s="213">
        <f t="shared" si="491"/>
        <v>45.400316096025037</v>
      </c>
      <c r="DU188" s="210">
        <v>8.8315430370888723</v>
      </c>
      <c r="DV188" s="210">
        <v>28.065932885906037</v>
      </c>
      <c r="DW188" s="210">
        <v>47.027350872623082</v>
      </c>
      <c r="DX188" s="210">
        <v>66.369061583577718</v>
      </c>
      <c r="DY188" s="210">
        <v>85.603906249999994</v>
      </c>
      <c r="DZ188" s="210">
        <v>133.56870748299318</v>
      </c>
      <c r="EA188" s="210">
        <v>264.74932038834947</v>
      </c>
      <c r="EB188" s="210">
        <v>463.75322580645161</v>
      </c>
      <c r="EC188" s="213">
        <f t="shared" ref="EC188:EK188" si="496">EC129/EC12</f>
        <v>547.18067999262735</v>
      </c>
      <c r="ED188" s="213">
        <f t="shared" si="496"/>
        <v>690.71541098444493</v>
      </c>
      <c r="EE188" s="213">
        <f t="shared" si="496"/>
        <v>1060.5133261202543</v>
      </c>
      <c r="EF188" s="213">
        <f t="shared" si="496"/>
        <v>2167.4907298710691</v>
      </c>
      <c r="EG188" s="213">
        <f t="shared" si="496"/>
        <v>3731.7442340516536</v>
      </c>
      <c r="EH188" s="213">
        <f t="shared" si="496"/>
        <v>5722.4368289066315</v>
      </c>
      <c r="EI188" s="213">
        <f t="shared" si="496"/>
        <v>6986.1247284911196</v>
      </c>
      <c r="EJ188" s="213">
        <f t="shared" si="496"/>
        <v>11206.503790451361</v>
      </c>
      <c r="EK188" s="213">
        <f t="shared" si="496"/>
        <v>60886.756979794685</v>
      </c>
      <c r="EL188" s="210">
        <v>74.434486341699952</v>
      </c>
      <c r="EN188" s="405">
        <v>7.5344475131968736</v>
      </c>
      <c r="EO188" s="405">
        <v>24.109969896606557</v>
      </c>
      <c r="EP188" s="405">
        <v>38.927957131015724</v>
      </c>
      <c r="EQ188" s="405">
        <v>55.28018227483944</v>
      </c>
      <c r="ER188" s="405">
        <v>69.480035823968535</v>
      </c>
      <c r="ES188" s="405">
        <v>111.99981678751833</v>
      </c>
      <c r="ET188" s="405">
        <v>221.45195847113902</v>
      </c>
      <c r="EU188" s="405">
        <v>385.70203562953407</v>
      </c>
      <c r="EV188" s="405">
        <v>535.9903753570436</v>
      </c>
      <c r="EW188" s="405">
        <v>695.15140318230203</v>
      </c>
      <c r="EX188" s="405">
        <v>1064.7783413500708</v>
      </c>
      <c r="EY188" s="405">
        <v>2203.6791501594103</v>
      </c>
      <c r="EZ188" s="405">
        <v>3696.2539560249306</v>
      </c>
      <c r="FA188" s="405"/>
      <c r="FB188" s="405"/>
      <c r="FC188" s="405">
        <v>8528.5868119602419</v>
      </c>
      <c r="FD188" s="405"/>
      <c r="FE188" s="116">
        <v>220.8929836733337</v>
      </c>
      <c r="FG188" s="116">
        <f t="shared" si="487"/>
        <v>429.31816143497758</v>
      </c>
      <c r="FH188" s="116">
        <f t="shared" si="493"/>
        <v>1004.2578672396935</v>
      </c>
    </row>
    <row r="189" spans="1:166">
      <c r="A189" s="173"/>
      <c r="B189" s="173">
        <v>27</v>
      </c>
      <c r="C189" s="200">
        <v>1</v>
      </c>
      <c r="D189" s="200" t="s">
        <v>1151</v>
      </c>
      <c r="E189" s="435">
        <v>778.5</v>
      </c>
      <c r="F189" s="435">
        <v>7903.814423076924</v>
      </c>
      <c r="G189" s="435">
        <v>206.71550925925925</v>
      </c>
      <c r="H189" s="435">
        <f t="shared" si="488"/>
        <v>433.3449350649351</v>
      </c>
      <c r="I189" s="435">
        <v>421.83371757925079</v>
      </c>
      <c r="K189" s="435">
        <f t="shared" si="483"/>
        <v>4.2942857142857145</v>
      </c>
      <c r="L189" s="435">
        <f t="shared" ref="L189:X189" si="497">L130/L13</f>
        <v>16.342941176470589</v>
      </c>
      <c r="M189" s="435">
        <f t="shared" si="497"/>
        <v>27.390638297872343</v>
      </c>
      <c r="N189" s="435">
        <f t="shared" si="497"/>
        <v>38.710588235294125</v>
      </c>
      <c r="O189" s="435">
        <f t="shared" si="497"/>
        <v>49.430769230769229</v>
      </c>
      <c r="P189" s="435">
        <f t="shared" si="497"/>
        <v>96.652799999999999</v>
      </c>
      <c r="Q189" s="435">
        <f t="shared" si="497"/>
        <v>128.08799999999999</v>
      </c>
      <c r="R189" s="435">
        <f t="shared" si="497"/>
        <v>261.90000000000003</v>
      </c>
      <c r="S189" s="435">
        <f t="shared" si="497"/>
        <v>376.70400000000006</v>
      </c>
      <c r="T189" s="435">
        <f t="shared" si="497"/>
        <v>498.39840000000004</v>
      </c>
      <c r="U189" s="435">
        <f t="shared" si="497"/>
        <v>792.64145454545462</v>
      </c>
      <c r="V189" s="435">
        <f t="shared" si="497"/>
        <v>1588.788</v>
      </c>
      <c r="W189" s="435">
        <f t="shared" si="497"/>
        <v>2383.4160000000002</v>
      </c>
      <c r="X189" s="435">
        <f t="shared" si="497"/>
        <v>3700.6200000000003</v>
      </c>
      <c r="Y189" s="435"/>
      <c r="Z189" s="435">
        <f t="shared" ref="Z189:AB208" si="498">Z130/Z13</f>
        <v>8343</v>
      </c>
      <c r="AA189" s="435">
        <f t="shared" si="498"/>
        <v>17119.296000000002</v>
      </c>
      <c r="AB189" s="435">
        <f t="shared" si="498"/>
        <v>433.3449350649351</v>
      </c>
      <c r="AC189" s="435"/>
      <c r="AD189" s="435">
        <v>4.62</v>
      </c>
      <c r="AE189" s="435">
        <v>17.324999999999999</v>
      </c>
      <c r="AF189" s="435">
        <v>25.55</v>
      </c>
      <c r="AG189" s="435">
        <v>37.668750000000003</v>
      </c>
      <c r="AH189" s="435">
        <v>48.650000000000006</v>
      </c>
      <c r="AI189" s="435">
        <v>132.0173076923077</v>
      </c>
      <c r="AJ189" s="435">
        <v>111.47926829268295</v>
      </c>
      <c r="AK189" s="435">
        <v>240.90000000000003</v>
      </c>
      <c r="AL189" s="435">
        <v>395.32499999999999</v>
      </c>
      <c r="AM189" s="435">
        <v>472.26666666666671</v>
      </c>
      <c r="AN189" s="435">
        <v>743.46562500000005</v>
      </c>
      <c r="AO189" s="435">
        <v>1433.95</v>
      </c>
      <c r="AP189" s="435">
        <v>2473.8000000000002</v>
      </c>
      <c r="AQ189" s="435"/>
      <c r="AR189" s="435"/>
      <c r="AS189" s="435"/>
      <c r="AT189" s="435">
        <v>11945.85</v>
      </c>
      <c r="AU189" s="435">
        <v>293.20050761421322</v>
      </c>
      <c r="AV189" s="435"/>
      <c r="AW189" s="435">
        <v>3.1500000000000004</v>
      </c>
      <c r="AX189" s="435"/>
      <c r="AY189" s="435"/>
      <c r="AZ189" s="435"/>
      <c r="BA189" s="435"/>
      <c r="BB189" s="435"/>
      <c r="BC189" s="435"/>
      <c r="BD189" s="435"/>
      <c r="BE189" s="435"/>
      <c r="BF189" s="435"/>
      <c r="BG189" s="435"/>
      <c r="BH189" s="435"/>
      <c r="BI189" s="435"/>
      <c r="BJ189" s="435"/>
      <c r="BK189" s="435"/>
      <c r="BL189" s="260"/>
      <c r="BM189" s="260"/>
      <c r="BN189" s="260">
        <v>3.1500000000000004</v>
      </c>
      <c r="BO189" s="260"/>
      <c r="BP189" s="260">
        <v>4.3312499999999998</v>
      </c>
      <c r="BQ189" s="260">
        <v>13.65</v>
      </c>
      <c r="BR189" s="260">
        <v>29.400000000000002</v>
      </c>
      <c r="BS189" s="260">
        <v>38.85</v>
      </c>
      <c r="BT189" s="260"/>
      <c r="BU189" s="260"/>
      <c r="BV189" s="260">
        <v>152.25</v>
      </c>
      <c r="BW189" s="260">
        <v>315</v>
      </c>
      <c r="BX189" s="260"/>
      <c r="BY189" s="260">
        <v>500.32500000000005</v>
      </c>
      <c r="BZ189" s="260">
        <v>784.875</v>
      </c>
      <c r="CA189" s="260">
        <v>1547.4375</v>
      </c>
      <c r="CB189" s="260">
        <v>2227.0500000000002</v>
      </c>
      <c r="CC189" s="260">
        <v>3165.75</v>
      </c>
      <c r="CD189" s="260"/>
      <c r="CE189" s="260">
        <v>8111.25</v>
      </c>
      <c r="CF189" s="260">
        <v>17818.237499999999</v>
      </c>
      <c r="CG189" s="260">
        <v>2076.6772727272728</v>
      </c>
      <c r="CH189" s="260"/>
      <c r="CI189" s="260">
        <v>4.7250000000000005</v>
      </c>
      <c r="CJ189" s="260">
        <v>15.4</v>
      </c>
      <c r="CK189" s="260">
        <v>29.400000000000002</v>
      </c>
      <c r="CL189" s="260"/>
      <c r="CM189" s="260">
        <v>50.400000000000006</v>
      </c>
      <c r="CN189" s="260">
        <v>80.325000000000003</v>
      </c>
      <c r="CO189" s="260"/>
      <c r="CP189" s="260">
        <v>264.60000000000002</v>
      </c>
      <c r="CQ189" s="260">
        <v>351.22500000000002</v>
      </c>
      <c r="CR189" s="260">
        <v>501.375</v>
      </c>
      <c r="CS189" s="260"/>
      <c r="CT189" s="260"/>
      <c r="CU189" s="260">
        <v>2450.7000000000003</v>
      </c>
      <c r="CV189" s="260"/>
      <c r="CW189" s="260"/>
      <c r="CX189" s="260"/>
      <c r="CY189" s="260"/>
      <c r="CZ189" s="260">
        <v>177.28593750000002</v>
      </c>
      <c r="DA189" s="260"/>
      <c r="DB189" s="213">
        <f t="shared" si="485"/>
        <v>4.1890909090909094</v>
      </c>
      <c r="DC189" s="213">
        <f t="shared" ref="DC189:DM189" si="499">DC130/DC13</f>
        <v>16.33787234042553</v>
      </c>
      <c r="DD189" s="213">
        <f t="shared" si="499"/>
        <v>27.670344827586209</v>
      </c>
      <c r="DE189" s="213">
        <f t="shared" si="499"/>
        <v>38.580000000000005</v>
      </c>
      <c r="DF189" s="213">
        <f t="shared" si="499"/>
        <v>49.111578947368429</v>
      </c>
      <c r="DG189" s="213">
        <f t="shared" si="499"/>
        <v>75.287999999999997</v>
      </c>
      <c r="DH189" s="213">
        <f t="shared" si="499"/>
        <v>146.36000000000001</v>
      </c>
      <c r="DI189" s="213">
        <f t="shared" si="499"/>
        <v>265.6164705882353</v>
      </c>
      <c r="DJ189" s="213">
        <f t="shared" si="499"/>
        <v>377.19</v>
      </c>
      <c r="DK189" s="213">
        <f t="shared" si="499"/>
        <v>496.12500000000006</v>
      </c>
      <c r="DL189" s="213">
        <f t="shared" si="499"/>
        <v>801.87652173913045</v>
      </c>
      <c r="DM189" s="213">
        <f t="shared" si="499"/>
        <v>1640.9178947368423</v>
      </c>
      <c r="DN189" s="213">
        <v>2337.3000000000002</v>
      </c>
      <c r="DO189" s="213">
        <v>4029.9</v>
      </c>
      <c r="DP189" s="213"/>
      <c r="DQ189" s="213"/>
      <c r="DR189" s="213"/>
      <c r="DS189" s="213">
        <f t="shared" si="491"/>
        <v>236.98246851385392</v>
      </c>
      <c r="DU189" s="210">
        <v>4.0727272727272732</v>
      </c>
      <c r="DV189" s="210">
        <v>15.88404255319149</v>
      </c>
      <c r="DW189" s="210">
        <v>26.901724137931033</v>
      </c>
      <c r="DX189" s="210">
        <v>37.508333333333333</v>
      </c>
      <c r="DY189" s="210">
        <v>47.747368421052634</v>
      </c>
      <c r="DZ189" s="210">
        <v>73.196666666666673</v>
      </c>
      <c r="EA189" s="210">
        <v>142.29444444444445</v>
      </c>
      <c r="EB189" s="210">
        <v>258.23823529411766</v>
      </c>
      <c r="EC189" s="213">
        <f t="shared" ref="EC189:EH189" si="500">EC130/EC13</f>
        <v>377.19</v>
      </c>
      <c r="ED189" s="213">
        <f t="shared" si="500"/>
        <v>496.12500000000006</v>
      </c>
      <c r="EE189" s="213">
        <f t="shared" si="500"/>
        <v>802.17000000000007</v>
      </c>
      <c r="EF189" s="213">
        <f t="shared" si="500"/>
        <v>1640.9178947368423</v>
      </c>
      <c r="EG189" s="213">
        <f t="shared" si="500"/>
        <v>2404.0800000000004</v>
      </c>
      <c r="EH189" s="213">
        <f t="shared" si="500"/>
        <v>4145.04</v>
      </c>
      <c r="EI189" s="213"/>
      <c r="EJ189" s="213"/>
      <c r="EK189" s="213"/>
      <c r="EL189" s="210">
        <v>231.79673366834172</v>
      </c>
      <c r="EN189" s="405"/>
      <c r="EO189" s="405"/>
      <c r="EP189" s="405"/>
      <c r="EQ189" s="405"/>
      <c r="ER189" s="405"/>
      <c r="ES189" s="405"/>
      <c r="ET189" s="405"/>
      <c r="EU189" s="405"/>
      <c r="EV189" s="405"/>
      <c r="EW189" s="405"/>
      <c r="EX189" s="405">
        <v>808.92000000000007</v>
      </c>
      <c r="EY189" s="405"/>
      <c r="EZ189" s="405"/>
      <c r="FA189" s="405"/>
      <c r="FB189" s="405"/>
      <c r="FC189" s="405"/>
      <c r="FD189" s="405"/>
      <c r="FE189" s="116">
        <v>808.92000000000007</v>
      </c>
      <c r="FG189" s="116">
        <f t="shared" si="487"/>
        <v>459.21600000000001</v>
      </c>
      <c r="FH189" s="116">
        <f t="shared" si="493"/>
        <v>7266.7800000000007</v>
      </c>
    </row>
    <row r="190" spans="1:166">
      <c r="A190" s="173"/>
      <c r="B190" s="173">
        <v>34</v>
      </c>
      <c r="C190" s="200">
        <v>1</v>
      </c>
      <c r="D190" s="200" t="s">
        <v>727</v>
      </c>
      <c r="E190" s="435">
        <v>413.59066495634539</v>
      </c>
      <c r="F190" s="435">
        <v>6053.6137426900586</v>
      </c>
      <c r="G190" s="435">
        <v>249.31115274879699</v>
      </c>
      <c r="H190" s="435">
        <f t="shared" si="488"/>
        <v>206.00932390479088</v>
      </c>
      <c r="I190" s="435">
        <v>339.20444016159519</v>
      </c>
      <c r="K190" s="435">
        <f t="shared" si="483"/>
        <v>13.289459268871534</v>
      </c>
      <c r="L190" s="435">
        <f t="shared" ref="L190:X190" si="501">L131/L14</f>
        <v>43.177806447328464</v>
      </c>
      <c r="M190" s="435">
        <f t="shared" si="501"/>
        <v>72.817300833507787</v>
      </c>
      <c r="N190" s="435">
        <f t="shared" si="501"/>
        <v>100.86905263627479</v>
      </c>
      <c r="O190" s="435">
        <f t="shared" si="501"/>
        <v>130.69050702101069</v>
      </c>
      <c r="P190" s="435">
        <f t="shared" si="501"/>
        <v>201.14206033316688</v>
      </c>
      <c r="Q190" s="435">
        <f t="shared" si="501"/>
        <v>401.00526781475355</v>
      </c>
      <c r="R190" s="435">
        <f t="shared" si="501"/>
        <v>709.50204419930185</v>
      </c>
      <c r="S190" s="435">
        <f t="shared" si="501"/>
        <v>1011.2115904458024</v>
      </c>
      <c r="T190" s="435">
        <f t="shared" si="501"/>
        <v>1280.8820575081177</v>
      </c>
      <c r="U190" s="435">
        <f t="shared" si="501"/>
        <v>2028.9827489994957</v>
      </c>
      <c r="V190" s="435">
        <f t="shared" si="501"/>
        <v>3988.0485572904358</v>
      </c>
      <c r="W190" s="435">
        <f t="shared" si="501"/>
        <v>7051.7429850216577</v>
      </c>
      <c r="X190" s="435">
        <f t="shared" si="501"/>
        <v>9928.8612907468287</v>
      </c>
      <c r="Y190" s="435">
        <f t="shared" ref="Y190:Y234" si="502">Y131/Y14</f>
        <v>13181.459023015501</v>
      </c>
      <c r="Z190" s="435">
        <f t="shared" si="498"/>
        <v>20219.001861685963</v>
      </c>
      <c r="AA190" s="435">
        <f t="shared" si="498"/>
        <v>59511.281157559628</v>
      </c>
      <c r="AB190" s="435">
        <f t="shared" si="498"/>
        <v>206.00932390479088</v>
      </c>
      <c r="AC190" s="435"/>
      <c r="AD190" s="435">
        <v>24.111643835616441</v>
      </c>
      <c r="AE190" s="435">
        <v>73.588571428571427</v>
      </c>
      <c r="AF190" s="435">
        <v>120.28518518518518</v>
      </c>
      <c r="AG190" s="435">
        <v>166.74153846153848</v>
      </c>
      <c r="AH190" s="435">
        <v>210.5</v>
      </c>
      <c r="AI190" s="435">
        <v>335.72896174863388</v>
      </c>
      <c r="AJ190" s="435">
        <v>680.751098901099</v>
      </c>
      <c r="AK190" s="435">
        <v>1195.100892857143</v>
      </c>
      <c r="AL190" s="435">
        <v>1642.672380952381</v>
      </c>
      <c r="AM190" s="435">
        <v>2063.9714285714285</v>
      </c>
      <c r="AN190" s="435">
        <v>3394.8532894736841</v>
      </c>
      <c r="AO190" s="435">
        <v>6399.5010101010103</v>
      </c>
      <c r="AP190" s="435">
        <v>11625.992307692308</v>
      </c>
      <c r="AQ190" s="435">
        <v>16322.015384615386</v>
      </c>
      <c r="AR190" s="435">
        <v>20850.766666666666</v>
      </c>
      <c r="AS190" s="435">
        <v>34187.277777777781</v>
      </c>
      <c r="AT190" s="435">
        <v>96757.333333333328</v>
      </c>
      <c r="AU190" s="435">
        <v>2143.4427546628408</v>
      </c>
      <c r="AV190" s="435"/>
      <c r="AW190" s="435">
        <v>26.745238095238093</v>
      </c>
      <c r="AX190" s="435">
        <v>67.75833333333334</v>
      </c>
      <c r="AY190" s="435">
        <v>121.19285714285715</v>
      </c>
      <c r="AZ190" s="435">
        <v>160.97499999999999</v>
      </c>
      <c r="BA190" s="435">
        <v>212.44</v>
      </c>
      <c r="BB190" s="435">
        <v>316.98888888888888</v>
      </c>
      <c r="BC190" s="435">
        <v>484.1</v>
      </c>
      <c r="BD190" s="435">
        <v>1038.7</v>
      </c>
      <c r="BE190" s="435">
        <v>1781.3</v>
      </c>
      <c r="BF190" s="435">
        <v>1908.2</v>
      </c>
      <c r="BG190" s="435">
        <v>2721.3</v>
      </c>
      <c r="BH190" s="435"/>
      <c r="BI190" s="435"/>
      <c r="BJ190" s="435"/>
      <c r="BK190" s="435"/>
      <c r="BL190" s="260"/>
      <c r="BM190" s="260"/>
      <c r="BN190" s="260">
        <v>164.32429906542058</v>
      </c>
      <c r="BO190" s="260"/>
      <c r="BP190" s="260">
        <v>22.70722891566265</v>
      </c>
      <c r="BQ190" s="260">
        <v>75.306818181818187</v>
      </c>
      <c r="BR190" s="260">
        <v>117.5</v>
      </c>
      <c r="BS190" s="260">
        <v>169.81304347826088</v>
      </c>
      <c r="BT190" s="260">
        <v>212.37037037037038</v>
      </c>
      <c r="BU190" s="260">
        <v>341.82345679012349</v>
      </c>
      <c r="BV190" s="260">
        <v>685.44193548387102</v>
      </c>
      <c r="BW190" s="266">
        <v>1141.3166666666668</v>
      </c>
      <c r="BX190" s="266">
        <v>1657.1772727272728</v>
      </c>
      <c r="BY190" s="266">
        <v>2126.75</v>
      </c>
      <c r="BZ190" s="266">
        <v>3267.0061538461537</v>
      </c>
      <c r="CA190" s="266">
        <v>6812.3680000000004</v>
      </c>
      <c r="CB190" s="266">
        <v>11546.241176470588</v>
      </c>
      <c r="CC190" s="266">
        <v>16075.566666666668</v>
      </c>
      <c r="CD190" s="266">
        <v>21742.2</v>
      </c>
      <c r="CE190" s="266">
        <v>31658.025000000001</v>
      </c>
      <c r="CF190" s="266">
        <v>97303.316666666666</v>
      </c>
      <c r="CG190" s="260">
        <v>3405.3877280265342</v>
      </c>
      <c r="CH190" s="260"/>
      <c r="CI190" s="260">
        <v>22.866720779220778</v>
      </c>
      <c r="CJ190" s="260">
        <v>72.507537688442213</v>
      </c>
      <c r="CK190" s="260">
        <v>118.49035714285715</v>
      </c>
      <c r="CL190" s="260">
        <v>164.38967136150234</v>
      </c>
      <c r="CM190" s="260">
        <v>214.76062500000003</v>
      </c>
      <c r="CN190" s="260">
        <v>339.73656249999999</v>
      </c>
      <c r="CO190" s="260">
        <v>654.21151515151519</v>
      </c>
      <c r="CP190" s="266">
        <v>1131.7057692307694</v>
      </c>
      <c r="CQ190" s="266">
        <v>1647.2560000000001</v>
      </c>
      <c r="CR190" s="266">
        <v>2097.0952380952381</v>
      </c>
      <c r="CS190" s="266">
        <v>3313.8357142857144</v>
      </c>
      <c r="CT190" s="266">
        <v>6113.5250000000005</v>
      </c>
      <c r="CU190" s="260"/>
      <c r="CV190" s="260"/>
      <c r="CW190" s="260"/>
      <c r="CX190" s="260"/>
      <c r="CY190" s="260"/>
      <c r="CZ190" s="260">
        <v>254.44241622574958</v>
      </c>
      <c r="DA190" s="260"/>
      <c r="DB190" s="213">
        <f t="shared" si="485"/>
        <v>13.2027808335059</v>
      </c>
      <c r="DC190" s="213">
        <f t="shared" ref="DC190:DM190" si="503">DC131/DC14</f>
        <v>42.952373520810923</v>
      </c>
      <c r="DD190" s="213">
        <f t="shared" si="503"/>
        <v>72.812353978315969</v>
      </c>
      <c r="DE190" s="213">
        <f t="shared" si="503"/>
        <v>100.77252419961438</v>
      </c>
      <c r="DF190" s="213">
        <f t="shared" si="503"/>
        <v>130.63010114698707</v>
      </c>
      <c r="DG190" s="213">
        <f t="shared" si="503"/>
        <v>198.4421842268568</v>
      </c>
      <c r="DH190" s="213">
        <f t="shared" si="503"/>
        <v>393.32466069536116</v>
      </c>
      <c r="DI190" s="213">
        <f t="shared" si="503"/>
        <v>698.57423788296387</v>
      </c>
      <c r="DJ190" s="213">
        <f t="shared" si="503"/>
        <v>1018.4599451385626</v>
      </c>
      <c r="DK190" s="213">
        <f t="shared" si="503"/>
        <v>1298.4531105748206</v>
      </c>
      <c r="DL190" s="213">
        <f t="shared" si="503"/>
        <v>1883.25546049066</v>
      </c>
      <c r="DM190" s="213">
        <f t="shared" si="503"/>
        <v>3553.8388539220291</v>
      </c>
      <c r="DN190" s="213">
        <v>9656.15</v>
      </c>
      <c r="DO190" s="213"/>
      <c r="DP190" s="213">
        <v>23034.7</v>
      </c>
      <c r="DQ190" s="213"/>
      <c r="DR190" s="213"/>
      <c r="DS190" s="213">
        <f t="shared" si="491"/>
        <v>72.282879659549423</v>
      </c>
      <c r="DU190" s="210">
        <v>21.89617374328941</v>
      </c>
      <c r="DV190" s="210">
        <v>70.53113346418057</v>
      </c>
      <c r="DW190" s="210">
        <v>118.63729946524066</v>
      </c>
      <c r="DX190" s="210">
        <v>164.772371967655</v>
      </c>
      <c r="DY190" s="210">
        <v>213.05601941747574</v>
      </c>
      <c r="DZ190" s="210">
        <v>328.75263157894739</v>
      </c>
      <c r="EA190" s="210">
        <v>643.98349007314528</v>
      </c>
      <c r="EB190" s="210">
        <v>1150.4534412955466</v>
      </c>
      <c r="EC190" s="213">
        <f t="shared" ref="EC190:EI190" si="504">EC131/EC14</f>
        <v>1003.0656680701871</v>
      </c>
      <c r="ED190" s="213">
        <f t="shared" si="504"/>
        <v>1288.7988076884112</v>
      </c>
      <c r="EE190" s="213">
        <f t="shared" si="504"/>
        <v>1879.2505968901928</v>
      </c>
      <c r="EF190" s="213">
        <f t="shared" si="504"/>
        <v>3346.0035994989826</v>
      </c>
      <c r="EG190" s="213">
        <f t="shared" si="504"/>
        <v>6422.2533583842178</v>
      </c>
      <c r="EH190" s="213">
        <f t="shared" si="504"/>
        <v>9176.4304712697667</v>
      </c>
      <c r="EI190" s="213">
        <f t="shared" si="504"/>
        <v>14193.755908877407</v>
      </c>
      <c r="EJ190" s="213"/>
      <c r="EK190" s="213"/>
      <c r="EL190" s="210">
        <v>155.51368481578132</v>
      </c>
      <c r="EN190" s="405">
        <v>17.487725696483089</v>
      </c>
      <c r="EO190" s="405">
        <v>44.842536303699347</v>
      </c>
      <c r="EP190" s="405">
        <v>72.199750038594573</v>
      </c>
      <c r="EQ190" s="405">
        <v>101.61085635343852</v>
      </c>
      <c r="ER190" s="405">
        <v>130.30855402978474</v>
      </c>
      <c r="ES190" s="405">
        <v>207.31007383265802</v>
      </c>
      <c r="ET190" s="405">
        <v>396.11588685064481</v>
      </c>
      <c r="EU190" s="405">
        <v>709.73017745487016</v>
      </c>
      <c r="EV190" s="405">
        <v>990.65092849891653</v>
      </c>
      <c r="EW190" s="405">
        <v>1276.0726811563261</v>
      </c>
      <c r="EX190" s="405">
        <v>1875.1403421423449</v>
      </c>
      <c r="EY190" s="405">
        <v>2930.3330906528886</v>
      </c>
      <c r="EZ190" s="405">
        <v>6927.6818177548139</v>
      </c>
      <c r="FA190" s="405">
        <v>9176.4304712697667</v>
      </c>
      <c r="FB190" s="405">
        <v>14272.954100516674</v>
      </c>
      <c r="FC190" s="405"/>
      <c r="FD190" s="405"/>
      <c r="FE190" s="116">
        <v>220.10832457126318</v>
      </c>
      <c r="FG190" s="116">
        <f t="shared" si="487"/>
        <v>301.36753737151406</v>
      </c>
      <c r="FH190" s="116">
        <f t="shared" si="493"/>
        <v>1447.5904760589062</v>
      </c>
    </row>
    <row r="191" spans="1:166">
      <c r="A191" s="173"/>
      <c r="B191" s="173">
        <v>37</v>
      </c>
      <c r="C191" s="200">
        <v>1</v>
      </c>
      <c r="D191" s="200" t="s">
        <v>1087</v>
      </c>
      <c r="E191" s="435">
        <v>436.9033272605235</v>
      </c>
      <c r="F191" s="435">
        <v>3838.0337693222355</v>
      </c>
      <c r="G191" s="435">
        <v>138.57722152690863</v>
      </c>
      <c r="H191" s="435">
        <f t="shared" si="488"/>
        <v>710.67257988887582</v>
      </c>
      <c r="I191" s="435">
        <v>423.80358096745471</v>
      </c>
      <c r="K191" s="435">
        <f t="shared" si="483"/>
        <v>6.4329617117785256</v>
      </c>
      <c r="L191" s="435">
        <f t="shared" ref="L191:X191" si="505">L132/L15</f>
        <v>63.898021502314151</v>
      </c>
      <c r="M191" s="435">
        <f t="shared" si="505"/>
        <v>104.37374218150882</v>
      </c>
      <c r="N191" s="435">
        <f t="shared" si="505"/>
        <v>145.51999858085745</v>
      </c>
      <c r="O191" s="435">
        <f t="shared" si="505"/>
        <v>187.09459076286765</v>
      </c>
      <c r="P191" s="435">
        <f t="shared" si="505"/>
        <v>297.89241183852562</v>
      </c>
      <c r="Q191" s="435">
        <f t="shared" si="505"/>
        <v>591.4660973011363</v>
      </c>
      <c r="R191" s="435">
        <f t="shared" si="505"/>
        <v>1012.7206007949294</v>
      </c>
      <c r="S191" s="435">
        <f t="shared" si="505"/>
        <v>1437.3393307086615</v>
      </c>
      <c r="T191" s="435">
        <f t="shared" si="505"/>
        <v>1830.2413623046873</v>
      </c>
      <c r="U191" s="435">
        <f t="shared" si="505"/>
        <v>2943.9744719843029</v>
      </c>
      <c r="V191" s="435">
        <f t="shared" si="505"/>
        <v>5946.0360148590689</v>
      </c>
      <c r="W191" s="435">
        <f t="shared" si="505"/>
        <v>10081.369123242188</v>
      </c>
      <c r="X191" s="435">
        <f t="shared" si="505"/>
        <v>13834.565842285156</v>
      </c>
      <c r="Y191" s="435">
        <f t="shared" si="502"/>
        <v>18748.658087565105</v>
      </c>
      <c r="Z191" s="435">
        <f t="shared" si="498"/>
        <v>29855.567852590459</v>
      </c>
      <c r="AA191" s="435">
        <f t="shared" si="498"/>
        <v>69639.216277173909</v>
      </c>
      <c r="AB191" s="435">
        <f t="shared" si="498"/>
        <v>710.67257988887582</v>
      </c>
      <c r="AC191" s="435"/>
      <c r="AD191" s="435">
        <v>2.9521387283236993</v>
      </c>
      <c r="AE191" s="435">
        <v>36.372413793103448</v>
      </c>
      <c r="AF191" s="435">
        <v>61.466666666666661</v>
      </c>
      <c r="AG191" s="435">
        <v>84.257142857142853</v>
      </c>
      <c r="AH191" s="435">
        <v>114</v>
      </c>
      <c r="AI191" s="435">
        <v>172.47272727272727</v>
      </c>
      <c r="AJ191" s="435">
        <v>357.58285714285711</v>
      </c>
      <c r="AK191" s="435">
        <v>588.08275862068967</v>
      </c>
      <c r="AL191" s="435">
        <v>867.4799999999999</v>
      </c>
      <c r="AM191" s="435">
        <v>1072.090909090909</v>
      </c>
      <c r="AN191" s="435">
        <v>1722.2015999999999</v>
      </c>
      <c r="AO191" s="435">
        <v>3469.4749999999999</v>
      </c>
      <c r="AP191" s="435">
        <v>5836.3354838709674</v>
      </c>
      <c r="AQ191" s="435">
        <v>7981.6615384615379</v>
      </c>
      <c r="AR191" s="435">
        <v>10956.640000000001</v>
      </c>
      <c r="AS191" s="435">
        <v>16530.553846153845</v>
      </c>
      <c r="AT191" s="435">
        <v>43193.85</v>
      </c>
      <c r="AU191" s="435">
        <v>1337.5717217787912</v>
      </c>
      <c r="AV191" s="435"/>
      <c r="AW191" s="435">
        <v>2.2588235294117647</v>
      </c>
      <c r="AX191" s="435">
        <v>31.2</v>
      </c>
      <c r="AY191" s="435">
        <v>52</v>
      </c>
      <c r="AZ191" s="435">
        <v>96</v>
      </c>
      <c r="BA191" s="435">
        <v>117.6</v>
      </c>
      <c r="BB191" s="435">
        <v>148.79999999999998</v>
      </c>
      <c r="BC191" s="435">
        <v>360</v>
      </c>
      <c r="BD191" s="435">
        <v>621.6</v>
      </c>
      <c r="BE191" s="435"/>
      <c r="BF191" s="435"/>
      <c r="BG191" s="435">
        <v>1833</v>
      </c>
      <c r="BH191" s="435"/>
      <c r="BI191" s="435"/>
      <c r="BJ191" s="435"/>
      <c r="BK191" s="435"/>
      <c r="BL191" s="260"/>
      <c r="BM191" s="260"/>
      <c r="BN191" s="260">
        <v>201.40799999999999</v>
      </c>
      <c r="BO191" s="260"/>
      <c r="BP191" s="260">
        <v>2.9607142857142854</v>
      </c>
      <c r="BQ191" s="260">
        <v>36.459574468085101</v>
      </c>
      <c r="BR191" s="260">
        <v>61.92</v>
      </c>
      <c r="BS191" s="260">
        <v>87.138461538461542</v>
      </c>
      <c r="BT191" s="260">
        <v>110.39999999999999</v>
      </c>
      <c r="BU191" s="260">
        <v>179.2</v>
      </c>
      <c r="BV191" s="260">
        <v>358.18666666666667</v>
      </c>
      <c r="BW191" s="260">
        <v>619.86206896551721</v>
      </c>
      <c r="BX191" s="260">
        <v>848.4</v>
      </c>
      <c r="BY191" s="260">
        <v>1062.8210526315788</v>
      </c>
      <c r="BZ191" s="260">
        <v>1875.6923076923076</v>
      </c>
      <c r="CA191" s="260">
        <v>3575.0666666666666</v>
      </c>
      <c r="CB191" s="260">
        <v>6050.88</v>
      </c>
      <c r="CC191" s="260">
        <v>8326.56</v>
      </c>
      <c r="CD191" s="260">
        <v>10736.4</v>
      </c>
      <c r="CE191" s="260">
        <v>19552.599999999999</v>
      </c>
      <c r="CF191" s="260">
        <v>35276.228571428568</v>
      </c>
      <c r="CG191" s="260">
        <v>926.63166023166013</v>
      </c>
      <c r="CH191" s="260"/>
      <c r="CI191" s="260">
        <v>2.974537540805223</v>
      </c>
      <c r="CJ191" s="260">
        <v>37.777777777777779</v>
      </c>
      <c r="CK191" s="260">
        <v>61.257142857142853</v>
      </c>
      <c r="CL191" s="260">
        <v>84.486075949367077</v>
      </c>
      <c r="CM191" s="260">
        <v>111.02222222222223</v>
      </c>
      <c r="CN191" s="260">
        <v>173.92551724137931</v>
      </c>
      <c r="CO191" s="260">
        <v>340.30909090909086</v>
      </c>
      <c r="CP191" s="260">
        <v>604.35</v>
      </c>
      <c r="CQ191" s="260">
        <v>790</v>
      </c>
      <c r="CR191" s="260">
        <v>1056</v>
      </c>
      <c r="CS191" s="260">
        <v>1709.28</v>
      </c>
      <c r="CT191" s="260">
        <v>3412.8</v>
      </c>
      <c r="CU191" s="260">
        <v>6727.2</v>
      </c>
      <c r="CV191" s="260"/>
      <c r="CW191" s="260"/>
      <c r="CX191" s="260"/>
      <c r="CY191" s="260"/>
      <c r="CZ191" s="260">
        <v>102.1100371747212</v>
      </c>
      <c r="DA191" s="260"/>
      <c r="DB191" s="213">
        <f t="shared" si="485"/>
        <v>7.6795403228528993</v>
      </c>
      <c r="DC191" s="213">
        <f t="shared" ref="DC191:DM191" si="506">DC132/DC15</f>
        <v>64.072179594494045</v>
      </c>
      <c r="DD191" s="213">
        <f t="shared" si="506"/>
        <v>104.29543438007305</v>
      </c>
      <c r="DE191" s="213">
        <f t="shared" si="506"/>
        <v>145.81753073601973</v>
      </c>
      <c r="DF191" s="213">
        <f t="shared" si="506"/>
        <v>184.93235688920456</v>
      </c>
      <c r="DG191" s="213">
        <f t="shared" si="506"/>
        <v>298.37313468686995</v>
      </c>
      <c r="DH191" s="213">
        <f t="shared" si="506"/>
        <v>577.75838734019885</v>
      </c>
      <c r="DI191" s="213">
        <f t="shared" si="506"/>
        <v>1000.6439744268399</v>
      </c>
      <c r="DJ191" s="213">
        <f t="shared" si="506"/>
        <v>1395.1251062309452</v>
      </c>
      <c r="DK191" s="213">
        <f t="shared" si="506"/>
        <v>1848.2059277343749</v>
      </c>
      <c r="DL191" s="213">
        <f t="shared" si="506"/>
        <v>2657.037511439732</v>
      </c>
      <c r="DM191" s="213">
        <f t="shared" si="506"/>
        <v>5757.9708233642577</v>
      </c>
      <c r="DN191" s="213">
        <v>5596.7999999999993</v>
      </c>
      <c r="DO191" s="213">
        <v>7425.5999999999995</v>
      </c>
      <c r="DP191" s="213">
        <v>11820</v>
      </c>
      <c r="DQ191" s="213"/>
      <c r="DR191" s="213"/>
      <c r="DS191" s="213">
        <f t="shared" si="491"/>
        <v>167.26532024870733</v>
      </c>
      <c r="DU191" s="210">
        <v>4.5600856836843979</v>
      </c>
      <c r="DV191" s="210">
        <v>37.627921092564492</v>
      </c>
      <c r="DW191" s="210">
        <v>61.04941176470588</v>
      </c>
      <c r="DX191" s="210">
        <v>85.380923076923068</v>
      </c>
      <c r="DY191" s="210">
        <v>108.33749999999999</v>
      </c>
      <c r="DZ191" s="210">
        <v>176.68207171314739</v>
      </c>
      <c r="EA191" s="210">
        <v>341.94437086092717</v>
      </c>
      <c r="EB191" s="210">
        <v>589.44313725490201</v>
      </c>
      <c r="EC191" s="213">
        <f t="shared" ref="EC191:EK191" si="507">EC132/EC15</f>
        <v>1389.1649125600961</v>
      </c>
      <c r="ED191" s="213">
        <f t="shared" si="507"/>
        <v>1830.4168059747869</v>
      </c>
      <c r="EE191" s="213">
        <f t="shared" si="507"/>
        <v>2596.0209568568639</v>
      </c>
      <c r="EF191" s="213">
        <f t="shared" si="507"/>
        <v>5672.90850016276</v>
      </c>
      <c r="EG191" s="213">
        <f t="shared" si="507"/>
        <v>9383.4357495117183</v>
      </c>
      <c r="EH191" s="213">
        <f t="shared" si="507"/>
        <v>13932.235261230468</v>
      </c>
      <c r="EI191" s="213">
        <f t="shared" si="507"/>
        <v>20182.736572265625</v>
      </c>
      <c r="EJ191" s="213"/>
      <c r="EK191" s="213">
        <f t="shared" si="507"/>
        <v>55716.646992187496</v>
      </c>
      <c r="EL191" s="210">
        <v>142.04477453580901</v>
      </c>
      <c r="EN191" s="405">
        <v>20.14858642578125</v>
      </c>
      <c r="EO191" s="405">
        <v>68.111878367456896</v>
      </c>
      <c r="EP191" s="405">
        <v>103.73106994628905</v>
      </c>
      <c r="EQ191" s="405">
        <v>145.5820744628906</v>
      </c>
      <c r="ER191" s="405">
        <v>185.32146158854164</v>
      </c>
      <c r="ES191" s="405">
        <v>311.16562702824518</v>
      </c>
      <c r="ET191" s="405">
        <v>595.51288132887612</v>
      </c>
      <c r="EU191" s="405">
        <v>1020.0500275985054</v>
      </c>
      <c r="EV191" s="405">
        <v>1378.9829150390624</v>
      </c>
      <c r="EW191" s="405">
        <v>1815.5925378417969</v>
      </c>
      <c r="EX191" s="405">
        <v>2494.32669921875</v>
      </c>
      <c r="EY191" s="405">
        <v>5604.8586416015623</v>
      </c>
      <c r="EZ191" s="405">
        <v>8864.0120214843755</v>
      </c>
      <c r="FA191" s="405">
        <v>14349.891552734376</v>
      </c>
      <c r="FB191" s="405"/>
      <c r="FC191" s="405"/>
      <c r="FD191" s="405">
        <v>55716.646992187496</v>
      </c>
      <c r="FE191" s="116">
        <v>952.67567314345024</v>
      </c>
      <c r="FG191" s="116">
        <f t="shared" si="487"/>
        <v>345.65792117521721</v>
      </c>
      <c r="FH191" s="116">
        <f t="shared" si="493"/>
        <v>775.10048262746704</v>
      </c>
    </row>
    <row r="192" spans="1:166">
      <c r="A192" s="173"/>
      <c r="B192" s="173">
        <v>10</v>
      </c>
      <c r="C192" s="200">
        <v>2</v>
      </c>
      <c r="D192" s="200" t="s">
        <v>504</v>
      </c>
      <c r="E192" s="435">
        <v>488.50492251595256</v>
      </c>
      <c r="F192" s="435">
        <v>11441.761046511627</v>
      </c>
      <c r="G192" s="435">
        <v>194.59539781591263</v>
      </c>
      <c r="H192" s="435">
        <f t="shared" si="488"/>
        <v>538.44826871523742</v>
      </c>
      <c r="I192" s="435">
        <v>450.86017241379307</v>
      </c>
      <c r="K192" s="435">
        <f t="shared" si="483"/>
        <v>7.9498524324213333</v>
      </c>
      <c r="L192" s="435">
        <f t="shared" ref="L192:X192" si="508">L133/L16</f>
        <v>31.714771005836841</v>
      </c>
      <c r="M192" s="435">
        <f t="shared" si="508"/>
        <v>55.585411510791367</v>
      </c>
      <c r="N192" s="435">
        <f t="shared" si="508"/>
        <v>78.803577199778644</v>
      </c>
      <c r="O192" s="435">
        <f t="shared" si="508"/>
        <v>100.6564565296915</v>
      </c>
      <c r="P192" s="435">
        <f t="shared" si="508"/>
        <v>154.9073281201126</v>
      </c>
      <c r="Q192" s="435">
        <f t="shared" si="508"/>
        <v>327.87503556012331</v>
      </c>
      <c r="R192" s="435">
        <f t="shared" si="508"/>
        <v>555.66612392666514</v>
      </c>
      <c r="S192" s="435">
        <f t="shared" si="508"/>
        <v>790.70127375993945</v>
      </c>
      <c r="T192" s="435">
        <f t="shared" si="508"/>
        <v>1061.3246043165468</v>
      </c>
      <c r="U192" s="435">
        <f t="shared" si="508"/>
        <v>1576.0392863309353</v>
      </c>
      <c r="V192" s="435">
        <f t="shared" si="508"/>
        <v>3113.6299664268586</v>
      </c>
      <c r="W192" s="435">
        <f t="shared" si="508"/>
        <v>5190.0495141117872</v>
      </c>
      <c r="X192" s="435">
        <f t="shared" si="508"/>
        <v>7606.9672353545739</v>
      </c>
      <c r="Y192" s="435">
        <f t="shared" si="502"/>
        <v>9790.2635642343266</v>
      </c>
      <c r="Z192" s="435">
        <f t="shared" si="498"/>
        <v>16896.522043165467</v>
      </c>
      <c r="AA192" s="435">
        <f t="shared" si="498"/>
        <v>149110.98837410074</v>
      </c>
      <c r="AB192" s="435">
        <f t="shared" si="498"/>
        <v>538.44826871523742</v>
      </c>
      <c r="AC192" s="435"/>
      <c r="AD192" s="435">
        <v>8.0659090909090896</v>
      </c>
      <c r="AE192" s="435">
        <v>28.942105263157895</v>
      </c>
      <c r="AF192" s="435">
        <v>48.75</v>
      </c>
      <c r="AG192" s="435">
        <v>70.97999999999999</v>
      </c>
      <c r="AH192" s="435">
        <v>85.149999999999991</v>
      </c>
      <c r="AI192" s="435">
        <v>104.325</v>
      </c>
      <c r="AJ192" s="435">
        <v>319.60499999999996</v>
      </c>
      <c r="AK192" s="435">
        <v>497.25</v>
      </c>
      <c r="AL192" s="435">
        <v>716.81999999999994</v>
      </c>
      <c r="AM192" s="435">
        <v>913.99285714285713</v>
      </c>
      <c r="AN192" s="435">
        <v>1438.4499999999998</v>
      </c>
      <c r="AO192" s="435">
        <v>2729.7562499999999</v>
      </c>
      <c r="AP192" s="435"/>
      <c r="AQ192" s="435">
        <v>6511.0499999999993</v>
      </c>
      <c r="AR192" s="435">
        <v>8854.9499999999989</v>
      </c>
      <c r="AS192" s="435">
        <v>14458.599999999999</v>
      </c>
      <c r="AT192" s="435">
        <v>100263.93</v>
      </c>
      <c r="AU192" s="435">
        <v>5539.9839130434784</v>
      </c>
      <c r="AV192" s="435"/>
      <c r="AW192" s="435">
        <v>8.5697368421052627</v>
      </c>
      <c r="AX192" s="435">
        <v>29.604545454545452</v>
      </c>
      <c r="AY192" s="435">
        <v>44.07</v>
      </c>
      <c r="AZ192" s="435">
        <v>67.599999999999994</v>
      </c>
      <c r="BA192" s="435">
        <v>82.875</v>
      </c>
      <c r="BB192" s="435">
        <v>146.52857142857144</v>
      </c>
      <c r="BC192" s="435">
        <v>247.65</v>
      </c>
      <c r="BD192" s="435">
        <v>501.15</v>
      </c>
      <c r="BE192" s="435"/>
      <c r="BF192" s="435"/>
      <c r="BG192" s="435">
        <v>1920.75</v>
      </c>
      <c r="BH192" s="435"/>
      <c r="BI192" s="435"/>
      <c r="BJ192" s="435"/>
      <c r="BK192" s="435"/>
      <c r="BL192" s="260"/>
      <c r="BM192" s="260"/>
      <c r="BN192" s="260">
        <v>78.415999999999997</v>
      </c>
      <c r="BO192" s="260"/>
      <c r="BP192" s="260">
        <v>8.2419999999999991</v>
      </c>
      <c r="BQ192" s="260">
        <v>26.849999999999998</v>
      </c>
      <c r="BR192" s="260">
        <v>50.282142857142851</v>
      </c>
      <c r="BS192" s="260">
        <v>69.590625000000003</v>
      </c>
      <c r="BT192" s="260">
        <v>91</v>
      </c>
      <c r="BU192" s="260">
        <v>146.61562499999999</v>
      </c>
      <c r="BV192" s="260">
        <v>297.19772727272726</v>
      </c>
      <c r="BW192" s="260">
        <v>499.4785714285714</v>
      </c>
      <c r="BX192" s="260">
        <v>688.34999999999991</v>
      </c>
      <c r="BY192" s="260">
        <v>958.61999999999989</v>
      </c>
      <c r="BZ192" s="260">
        <v>1308.2205882352941</v>
      </c>
      <c r="CA192" s="260">
        <v>2842.6499999999996</v>
      </c>
      <c r="CB192" s="260">
        <v>4291.7062500000002</v>
      </c>
      <c r="CC192" s="260">
        <v>6844.5</v>
      </c>
      <c r="CD192" s="260">
        <v>8325.85</v>
      </c>
      <c r="CE192" s="260"/>
      <c r="CF192" s="260">
        <v>182148.84999999998</v>
      </c>
      <c r="CG192" s="260">
        <v>2747.3625000000002</v>
      </c>
      <c r="CH192" s="260"/>
      <c r="CI192" s="260">
        <v>7.9312500000000004</v>
      </c>
      <c r="CJ192" s="260">
        <v>28.209999999999997</v>
      </c>
      <c r="CK192" s="260">
        <v>50.537499999999994</v>
      </c>
      <c r="CL192" s="260">
        <v>67.08</v>
      </c>
      <c r="CM192" s="260">
        <v>87.75</v>
      </c>
      <c r="CN192" s="260">
        <v>131.04</v>
      </c>
      <c r="CO192" s="260">
        <v>297.375</v>
      </c>
      <c r="CP192" s="260">
        <v>468.55714285714288</v>
      </c>
      <c r="CQ192" s="260">
        <v>717.6</v>
      </c>
      <c r="CR192" s="260">
        <v>878.47500000000002</v>
      </c>
      <c r="CS192" s="260">
        <v>1389.8625</v>
      </c>
      <c r="CT192" s="260">
        <v>2609.1</v>
      </c>
      <c r="CU192" s="260">
        <v>4734.5999999999995</v>
      </c>
      <c r="CV192" s="260"/>
      <c r="CW192" s="260"/>
      <c r="CX192" s="260"/>
      <c r="CY192" s="260"/>
      <c r="CZ192" s="260">
        <v>128.62739361702128</v>
      </c>
      <c r="DA192" s="260"/>
      <c r="DB192" s="213">
        <f t="shared" si="485"/>
        <v>7.7804313766378206</v>
      </c>
      <c r="DC192" s="213">
        <f t="shared" ref="DC192:DM192" si="509">DC133/DC16</f>
        <v>31.675508666297734</v>
      </c>
      <c r="DD192" s="213">
        <f t="shared" si="509"/>
        <v>55.429368557612925</v>
      </c>
      <c r="DE192" s="213">
        <f t="shared" si="509"/>
        <v>78.878361404993655</v>
      </c>
      <c r="DF192" s="213">
        <f t="shared" si="509"/>
        <v>100.8625585349902</v>
      </c>
      <c r="DG192" s="213">
        <f t="shared" si="509"/>
        <v>153.70699750403759</v>
      </c>
      <c r="DH192" s="213">
        <f t="shared" si="509"/>
        <v>314.48910431654679</v>
      </c>
      <c r="DI192" s="213">
        <f t="shared" si="509"/>
        <v>546.77554779033915</v>
      </c>
      <c r="DJ192" s="213">
        <f t="shared" si="509"/>
        <v>774.81012949640285</v>
      </c>
      <c r="DK192" s="213">
        <f t="shared" si="509"/>
        <v>1090.6174100719425</v>
      </c>
      <c r="DL192" s="213">
        <f t="shared" si="509"/>
        <v>1592.1719136690647</v>
      </c>
      <c r="DM192" s="213">
        <f t="shared" si="509"/>
        <v>2832.3861410071941</v>
      </c>
      <c r="DN192" s="213">
        <v>5048.55</v>
      </c>
      <c r="DO192" s="213">
        <v>6704.0999999999995</v>
      </c>
      <c r="DP192" s="213">
        <v>8753.5499999999993</v>
      </c>
      <c r="DQ192" s="213">
        <v>15988.05</v>
      </c>
      <c r="DR192" s="213"/>
      <c r="DS192" s="213">
        <f t="shared" si="491"/>
        <v>66.733784592280131</v>
      </c>
      <c r="DU192" s="210">
        <v>6.9549665465774577</v>
      </c>
      <c r="DV192" s="210">
        <v>28.61485714285714</v>
      </c>
      <c r="DW192" s="210">
        <v>48.948979591836732</v>
      </c>
      <c r="DX192" s="210">
        <v>69.245744680851061</v>
      </c>
      <c r="DY192" s="210">
        <v>87.551694915254245</v>
      </c>
      <c r="DZ192" s="210">
        <v>138.97664233576643</v>
      </c>
      <c r="EA192" s="210">
        <v>276.86517857142854</v>
      </c>
      <c r="EB192" s="210">
        <v>478.92</v>
      </c>
      <c r="EC192" s="213">
        <f t="shared" ref="EC192:EJ192" si="510">EC133/EC16</f>
        <v>770.97543492478735</v>
      </c>
      <c r="ED192" s="213">
        <f t="shared" si="510"/>
        <v>1093.3925179856117</v>
      </c>
      <c r="EE192" s="213">
        <f t="shared" si="510"/>
        <v>1563.1627856115108</v>
      </c>
      <c r="EF192" s="213">
        <f t="shared" si="510"/>
        <v>3046.6984748201444</v>
      </c>
      <c r="EG192" s="213">
        <f t="shared" si="510"/>
        <v>5747.8035107913674</v>
      </c>
      <c r="EH192" s="213">
        <f t="shared" si="510"/>
        <v>7632.6568057553959</v>
      </c>
      <c r="EI192" s="213">
        <f t="shared" si="510"/>
        <v>9965.9675395683462</v>
      </c>
      <c r="EJ192" s="213">
        <f t="shared" si="510"/>
        <v>18202.487827338129</v>
      </c>
      <c r="EK192" s="213"/>
      <c r="EL192" s="210">
        <v>65.980946516537657</v>
      </c>
      <c r="EN192" s="405">
        <v>11.128182733812951</v>
      </c>
      <c r="EO192" s="405">
        <v>44.31292316546763</v>
      </c>
      <c r="EP192" s="405">
        <v>57.189423884892086</v>
      </c>
      <c r="EQ192" s="405">
        <v>78.443050359712231</v>
      </c>
      <c r="ER192" s="405">
        <v>96.203741007194239</v>
      </c>
      <c r="ES192" s="405">
        <v>169.58044050913117</v>
      </c>
      <c r="ET192" s="405">
        <v>316.17729496402882</v>
      </c>
      <c r="EU192" s="405">
        <v>543.92115107913673</v>
      </c>
      <c r="EV192" s="405">
        <v>764.26471942446051</v>
      </c>
      <c r="EW192" s="405">
        <v>1098.9427338129497</v>
      </c>
      <c r="EX192" s="405">
        <v>1519.64909352518</v>
      </c>
      <c r="EY192" s="405">
        <v>4118.2601438848924</v>
      </c>
      <c r="EZ192" s="405"/>
      <c r="FA192" s="405"/>
      <c r="FB192" s="405"/>
      <c r="FC192" s="405"/>
      <c r="FD192" s="405"/>
      <c r="FE192" s="116">
        <v>167.71999658578221</v>
      </c>
      <c r="FG192" s="116">
        <f t="shared" si="487"/>
        <v>259.50342446043163</v>
      </c>
      <c r="FH192" s="116">
        <f t="shared" si="493"/>
        <v>1758.3083741007194</v>
      </c>
    </row>
    <row r="193" spans="1:164">
      <c r="A193" s="173"/>
      <c r="B193" s="173">
        <v>14</v>
      </c>
      <c r="C193" s="200">
        <v>2</v>
      </c>
      <c r="D193" s="200" t="s">
        <v>992</v>
      </c>
      <c r="E193" s="435">
        <v>1842.3994983876746</v>
      </c>
      <c r="F193" s="435">
        <v>8180.9057377049185</v>
      </c>
      <c r="G193" s="435">
        <v>499.28571428571428</v>
      </c>
      <c r="H193" s="435">
        <f t="shared" si="488"/>
        <v>1045.3020041018106</v>
      </c>
      <c r="I193" s="435">
        <v>1579.086393088553</v>
      </c>
      <c r="K193" s="435">
        <f t="shared" si="483"/>
        <v>20.3010423963843</v>
      </c>
      <c r="L193" s="435">
        <f t="shared" ref="L193:X193" si="511">L134/L17</f>
        <v>66.185369020773649</v>
      </c>
      <c r="M193" s="435">
        <f t="shared" si="511"/>
        <v>112.32566757919435</v>
      </c>
      <c r="N193" s="435">
        <f t="shared" si="511"/>
        <v>158.24278629364312</v>
      </c>
      <c r="O193" s="435">
        <f t="shared" si="511"/>
        <v>207.52830047881275</v>
      </c>
      <c r="P193" s="435">
        <f t="shared" si="511"/>
        <v>328.80146363806114</v>
      </c>
      <c r="Q193" s="435">
        <f t="shared" si="511"/>
        <v>646.49891041398951</v>
      </c>
      <c r="R193" s="435">
        <f t="shared" si="511"/>
        <v>1091.3562519735219</v>
      </c>
      <c r="S193" s="435">
        <f t="shared" si="511"/>
        <v>1544.1559103308755</v>
      </c>
      <c r="T193" s="435">
        <f t="shared" si="511"/>
        <v>1995.8205879735137</v>
      </c>
      <c r="U193" s="435">
        <f t="shared" si="511"/>
        <v>3262.9853980669304</v>
      </c>
      <c r="V193" s="435">
        <f t="shared" si="511"/>
        <v>6100.0095970022994</v>
      </c>
      <c r="W193" s="435">
        <f t="shared" si="511"/>
        <v>10789.923712162688</v>
      </c>
      <c r="X193" s="435">
        <f t="shared" si="511"/>
        <v>15354.43038560813</v>
      </c>
      <c r="Y193" s="435">
        <f t="shared" si="502"/>
        <v>19789.074380132963</v>
      </c>
      <c r="Z193" s="435">
        <f t="shared" si="498"/>
        <v>28946.674782079688</v>
      </c>
      <c r="AA193" s="435">
        <f t="shared" si="498"/>
        <v>64784.087761699891</v>
      </c>
      <c r="AB193" s="435">
        <f t="shared" si="498"/>
        <v>1045.3020041018106</v>
      </c>
      <c r="AC193" s="435"/>
      <c r="AD193" s="435">
        <v>32.543859649122808</v>
      </c>
      <c r="AE193" s="435">
        <v>105.24137931034483</v>
      </c>
      <c r="AF193" s="435">
        <v>182.60869565217391</v>
      </c>
      <c r="AG193" s="435">
        <v>248.85</v>
      </c>
      <c r="AH193" s="435">
        <v>325.76923076923077</v>
      </c>
      <c r="AI193" s="435">
        <v>533.16666666666663</v>
      </c>
      <c r="AJ193" s="435">
        <v>1052.7553191489362</v>
      </c>
      <c r="AK193" s="435">
        <v>1714.7439024390244</v>
      </c>
      <c r="AL193" s="435">
        <v>2440.3606557377047</v>
      </c>
      <c r="AM193" s="435">
        <v>3165.4358974358975</v>
      </c>
      <c r="AN193" s="435">
        <v>5212.8235294117649</v>
      </c>
      <c r="AO193" s="435">
        <v>9587.0338983050842</v>
      </c>
      <c r="AP193" s="435">
        <v>17405.294117647059</v>
      </c>
      <c r="AQ193" s="435">
        <v>24054.333333333332</v>
      </c>
      <c r="AR193" s="435">
        <v>30799</v>
      </c>
      <c r="AS193" s="435">
        <v>43687.875</v>
      </c>
      <c r="AT193" s="435">
        <v>89780.6</v>
      </c>
      <c r="AU193" s="435">
        <v>4546.902127659574</v>
      </c>
      <c r="AV193" s="435"/>
      <c r="AW193" s="435">
        <v>29.166666666666668</v>
      </c>
      <c r="AX193" s="435">
        <v>117.25</v>
      </c>
      <c r="AY193" s="435">
        <v>185.5</v>
      </c>
      <c r="AZ193" s="435">
        <v>259</v>
      </c>
      <c r="BA193" s="435"/>
      <c r="BB193" s="435"/>
      <c r="BC193" s="435">
        <v>995.75</v>
      </c>
      <c r="BD193" s="435"/>
      <c r="BE193" s="435"/>
      <c r="BF193" s="435"/>
      <c r="BG193" s="435"/>
      <c r="BH193" s="435"/>
      <c r="BI193" s="435"/>
      <c r="BJ193" s="435"/>
      <c r="BK193" s="435"/>
      <c r="BL193" s="260"/>
      <c r="BM193" s="260"/>
      <c r="BN193" s="260">
        <v>296.21052631578948</v>
      </c>
      <c r="BO193" s="260"/>
      <c r="BP193" s="260">
        <v>30.210526315789473</v>
      </c>
      <c r="BQ193" s="260">
        <v>100.65517241379311</v>
      </c>
      <c r="BR193" s="260">
        <v>177.15384615384616</v>
      </c>
      <c r="BS193" s="260">
        <v>261.33333333333331</v>
      </c>
      <c r="BT193" s="260">
        <v>315</v>
      </c>
      <c r="BU193" s="260">
        <v>523.76470588235293</v>
      </c>
      <c r="BV193" s="260">
        <v>1039.2307692307693</v>
      </c>
      <c r="BW193" s="260">
        <v>1736</v>
      </c>
      <c r="BX193" s="260">
        <v>2404</v>
      </c>
      <c r="BY193" s="260">
        <v>3149.2222222222222</v>
      </c>
      <c r="BZ193" s="260">
        <v>4829</v>
      </c>
      <c r="CA193" s="260">
        <v>9702.608695652174</v>
      </c>
      <c r="CB193" s="260">
        <v>14784</v>
      </c>
      <c r="CC193" s="260">
        <v>24440.5</v>
      </c>
      <c r="CD193" s="260"/>
      <c r="CE193" s="260">
        <v>61250</v>
      </c>
      <c r="CF193" s="260">
        <v>163954</v>
      </c>
      <c r="CG193" s="260">
        <v>3640.4666666666667</v>
      </c>
      <c r="CH193" s="260"/>
      <c r="CI193" s="260">
        <v>30.1875</v>
      </c>
      <c r="CJ193" s="260">
        <v>104.61111111111111</v>
      </c>
      <c r="CK193" s="260">
        <v>165.8125</v>
      </c>
      <c r="CL193" s="260">
        <v>255</v>
      </c>
      <c r="CM193" s="260">
        <v>330.4</v>
      </c>
      <c r="CN193" s="260">
        <v>530.83333333333337</v>
      </c>
      <c r="CO193" s="260">
        <v>1028.125</v>
      </c>
      <c r="CP193" s="260">
        <v>1782.6666666666667</v>
      </c>
      <c r="CQ193" s="260">
        <v>2346.4</v>
      </c>
      <c r="CR193" s="260">
        <v>2922.5</v>
      </c>
      <c r="CS193" s="260">
        <v>4860.333333333333</v>
      </c>
      <c r="CT193" s="260">
        <v>9543.3333333333339</v>
      </c>
      <c r="CU193" s="260"/>
      <c r="CV193" s="260"/>
      <c r="CW193" s="260"/>
      <c r="CX193" s="260"/>
      <c r="CY193" s="260"/>
      <c r="CZ193" s="260">
        <v>692.71812080536915</v>
      </c>
      <c r="DA193" s="260"/>
      <c r="DB193" s="213">
        <f t="shared" si="485"/>
        <v>20.40627082221955</v>
      </c>
      <c r="DC193" s="213">
        <f t="shared" ref="DC193:DM193" si="512">DC134/DC17</f>
        <v>66.237042549609981</v>
      </c>
      <c r="DD193" s="213">
        <f t="shared" si="512"/>
        <v>112.42591999192601</v>
      </c>
      <c r="DE193" s="213">
        <f t="shared" si="512"/>
        <v>157.19811461469197</v>
      </c>
      <c r="DF193" s="213">
        <f t="shared" si="512"/>
        <v>207.83578314430972</v>
      </c>
      <c r="DG193" s="213">
        <f t="shared" si="512"/>
        <v>322.04696839335861</v>
      </c>
      <c r="DH193" s="213">
        <f t="shared" si="512"/>
        <v>618.49941747211187</v>
      </c>
      <c r="DI193" s="213">
        <f t="shared" si="512"/>
        <v>1090.9536693053549</v>
      </c>
      <c r="DJ193" s="213">
        <f t="shared" si="512"/>
        <v>1568.3415838873677</v>
      </c>
      <c r="DK193" s="213">
        <f t="shared" si="512"/>
        <v>1971.8038384825963</v>
      </c>
      <c r="DL193" s="213">
        <f t="shared" si="512"/>
        <v>3226.4871959327329</v>
      </c>
      <c r="DM193" s="213">
        <f t="shared" si="512"/>
        <v>6149.0533437622198</v>
      </c>
      <c r="DN193" s="213"/>
      <c r="DO193" s="213"/>
      <c r="DP193" s="213">
        <v>34013</v>
      </c>
      <c r="DQ193" s="213"/>
      <c r="DR193" s="213"/>
      <c r="DS193" s="213">
        <f t="shared" si="491"/>
        <v>171.59751044762692</v>
      </c>
      <c r="DU193" s="210">
        <v>34.260348583877999</v>
      </c>
      <c r="DV193" s="210">
        <v>105.15909090909091</v>
      </c>
      <c r="DW193" s="210">
        <v>169.38216560509554</v>
      </c>
      <c r="DX193" s="210">
        <v>247.50458715596329</v>
      </c>
      <c r="DY193" s="210">
        <v>328.5625</v>
      </c>
      <c r="DZ193" s="210">
        <v>507.42857142857144</v>
      </c>
      <c r="EA193" s="210">
        <v>975.28</v>
      </c>
      <c r="EB193" s="210">
        <v>1741.6575342465753</v>
      </c>
      <c r="EC193" s="213">
        <f t="shared" ref="EC193:EI193" si="513">EC134/EC17</f>
        <v>1557.0366656527467</v>
      </c>
      <c r="ED193" s="213">
        <f t="shared" si="513"/>
        <v>1974.2087029070522</v>
      </c>
      <c r="EE193" s="213">
        <f t="shared" si="513"/>
        <v>3078.8184299309078</v>
      </c>
      <c r="EF193" s="213">
        <f t="shared" si="513"/>
        <v>7109.1492178333974</v>
      </c>
      <c r="EG193" s="213">
        <f t="shared" si="513"/>
        <v>9532.1426202581133</v>
      </c>
      <c r="EH193" s="213"/>
      <c r="EI193" s="213">
        <f t="shared" si="513"/>
        <v>21572.743824794677</v>
      </c>
      <c r="EJ193" s="213"/>
      <c r="EK193" s="213"/>
      <c r="EL193" s="210">
        <v>459.31171255249649</v>
      </c>
      <c r="EN193" s="405">
        <v>40.32166127057193</v>
      </c>
      <c r="EO193" s="405">
        <v>70.00349537521258</v>
      </c>
      <c r="EP193" s="405">
        <v>88.660456263850847</v>
      </c>
      <c r="EQ193" s="405">
        <v>156.16337011783506</v>
      </c>
      <c r="ER193" s="405">
        <v>210.05565799765347</v>
      </c>
      <c r="ES193" s="405">
        <v>321.4970754269325</v>
      </c>
      <c r="ET193" s="405">
        <v>618.63765143733849</v>
      </c>
      <c r="EU193" s="405">
        <v>1113.6708525615954</v>
      </c>
      <c r="EV193" s="405">
        <v>1552.2767000802748</v>
      </c>
      <c r="EW193" s="405">
        <v>1975.6886194759479</v>
      </c>
      <c r="EX193" s="405">
        <v>3031.0432409303176</v>
      </c>
      <c r="EY193" s="405">
        <v>7429.181175857123</v>
      </c>
      <c r="EZ193" s="405">
        <v>9532.1426202581133</v>
      </c>
      <c r="FA193" s="405"/>
      <c r="FB193" s="405"/>
      <c r="FC193" s="405"/>
      <c r="FD193" s="405"/>
      <c r="FE193" s="116">
        <v>734.23334403666559</v>
      </c>
      <c r="FG193" s="116">
        <f t="shared" si="487"/>
        <v>622.30491722070121</v>
      </c>
      <c r="FH193" s="116">
        <v>0</v>
      </c>
    </row>
    <row r="194" spans="1:164">
      <c r="A194" s="173"/>
      <c r="B194" s="173">
        <v>28</v>
      </c>
      <c r="C194" s="200">
        <v>2</v>
      </c>
      <c r="D194" s="200" t="s">
        <v>885</v>
      </c>
      <c r="E194" s="435">
        <v>1721.4190591073582</v>
      </c>
      <c r="F194" s="435">
        <v>5560.7999999999993</v>
      </c>
      <c r="G194" s="435">
        <v>1130.9505915100904</v>
      </c>
      <c r="H194" s="435">
        <f t="shared" si="488"/>
        <v>1112.2488715014963</v>
      </c>
      <c r="I194" s="435">
        <v>1081.9411294352822</v>
      </c>
      <c r="K194" s="435">
        <f t="shared" si="483"/>
        <v>10.375102854609052</v>
      </c>
      <c r="L194" s="435">
        <f t="shared" ref="L194:X194" si="514">L135/L18</f>
        <v>26.151955985205824</v>
      </c>
      <c r="M194" s="435">
        <f t="shared" si="514"/>
        <v>43.619379684174049</v>
      </c>
      <c r="N194" s="435">
        <f t="shared" si="514"/>
        <v>58.552609418204192</v>
      </c>
      <c r="O194" s="435">
        <f t="shared" si="514"/>
        <v>77.05280394534924</v>
      </c>
      <c r="P194" s="435">
        <f t="shared" si="514"/>
        <v>127.88728502083472</v>
      </c>
      <c r="Q194" s="435">
        <f t="shared" si="514"/>
        <v>254.05583790052827</v>
      </c>
      <c r="R194" s="435">
        <f t="shared" si="514"/>
        <v>400.09050528483164</v>
      </c>
      <c r="S194" s="435">
        <f t="shared" si="514"/>
        <v>575.59581484311445</v>
      </c>
      <c r="T194" s="435">
        <f t="shared" si="514"/>
        <v>736.44821498804276</v>
      </c>
      <c r="U194" s="435">
        <f t="shared" si="514"/>
        <v>1135.4184039170382</v>
      </c>
      <c r="V194" s="435">
        <f t="shared" si="514"/>
        <v>2180.0301016376325</v>
      </c>
      <c r="W194" s="435">
        <f t="shared" si="514"/>
        <v>3934.7478146931035</v>
      </c>
      <c r="X194" s="435">
        <f t="shared" si="514"/>
        <v>5779.9525659125784</v>
      </c>
      <c r="Y194" s="435">
        <f t="shared" si="502"/>
        <v>7607.0659138161473</v>
      </c>
      <c r="Z194" s="435">
        <f t="shared" si="498"/>
        <v>10875.639332046268</v>
      </c>
      <c r="AA194" s="435">
        <f t="shared" si="498"/>
        <v>59906.468150421591</v>
      </c>
      <c r="AB194" s="435">
        <f t="shared" si="498"/>
        <v>1112.2488715014963</v>
      </c>
      <c r="AC194" s="435"/>
      <c r="AD194" s="435">
        <v>8.1666666666666661</v>
      </c>
      <c r="AE194" s="435">
        <v>21</v>
      </c>
      <c r="AF194" s="435">
        <v>36.909090909090907</v>
      </c>
      <c r="AG194" s="435">
        <v>48.533333333333331</v>
      </c>
      <c r="AH194" s="435">
        <v>60.9</v>
      </c>
      <c r="AI194" s="435">
        <v>108.55384615384614</v>
      </c>
      <c r="AJ194" s="435">
        <v>227.62352941176468</v>
      </c>
      <c r="AK194" s="435">
        <v>337.63902439024389</v>
      </c>
      <c r="AL194" s="435">
        <v>500.93131313131312</v>
      </c>
      <c r="AM194" s="435">
        <v>629.5545454545454</v>
      </c>
      <c r="AN194" s="435">
        <v>978.54343434343423</v>
      </c>
      <c r="AO194" s="435">
        <v>1848.5185185185185</v>
      </c>
      <c r="AP194" s="435">
        <v>3432.5999999999995</v>
      </c>
      <c r="AQ194" s="435">
        <v>4686.2666666666664</v>
      </c>
      <c r="AR194" s="435">
        <v>6805.4</v>
      </c>
      <c r="AS194" s="435">
        <v>10057.6</v>
      </c>
      <c r="AT194" s="435">
        <v>59889.2</v>
      </c>
      <c r="AU194" s="435">
        <v>1640.920588235294</v>
      </c>
      <c r="AV194" s="435"/>
      <c r="AW194" s="435"/>
      <c r="AX194" s="435"/>
      <c r="AY194" s="435">
        <v>37.099999999999994</v>
      </c>
      <c r="AZ194" s="435"/>
      <c r="BA194" s="435"/>
      <c r="BB194" s="435">
        <v>125.99999999999999</v>
      </c>
      <c r="BC194" s="435">
        <v>198.33333333333334</v>
      </c>
      <c r="BD194" s="435">
        <v>347.9</v>
      </c>
      <c r="BE194" s="435"/>
      <c r="BF194" s="435">
        <v>645.4</v>
      </c>
      <c r="BG194" s="435">
        <v>907.9</v>
      </c>
      <c r="BH194" s="435">
        <v>1537.1999999999998</v>
      </c>
      <c r="BI194" s="435"/>
      <c r="BJ194" s="435"/>
      <c r="BK194" s="435"/>
      <c r="BL194" s="260"/>
      <c r="BM194" s="260"/>
      <c r="BN194" s="260">
        <v>457.45</v>
      </c>
      <c r="BO194" s="260"/>
      <c r="BP194" s="260">
        <v>6.0666666666666664</v>
      </c>
      <c r="BQ194" s="260">
        <v>22.4</v>
      </c>
      <c r="BR194" s="260">
        <v>37.333333333333336</v>
      </c>
      <c r="BS194" s="260">
        <v>48.3</v>
      </c>
      <c r="BT194" s="260">
        <v>65.099999999999994</v>
      </c>
      <c r="BU194" s="260">
        <v>113.25999999999999</v>
      </c>
      <c r="BV194" s="260">
        <v>222.66086956521738</v>
      </c>
      <c r="BW194" s="260">
        <v>357.7</v>
      </c>
      <c r="BX194" s="260">
        <v>488.9783783783783</v>
      </c>
      <c r="BY194" s="260">
        <v>629.14999999999986</v>
      </c>
      <c r="BZ194" s="260">
        <v>976.58139534883719</v>
      </c>
      <c r="CA194" s="260">
        <v>1953.2153846153847</v>
      </c>
      <c r="CB194" s="260">
        <v>3511.5818181818177</v>
      </c>
      <c r="CC194" s="260">
        <v>5457.9</v>
      </c>
      <c r="CD194" s="260">
        <v>6805.0499999999993</v>
      </c>
      <c r="CE194" s="260">
        <v>9362.64</v>
      </c>
      <c r="CF194" s="260">
        <v>23352.699999999997</v>
      </c>
      <c r="CG194" s="260">
        <v>1362.3895196506548</v>
      </c>
      <c r="CH194" s="260"/>
      <c r="CI194" s="260">
        <v>4.1999999999999993</v>
      </c>
      <c r="CJ194" s="260">
        <v>24.5</v>
      </c>
      <c r="CK194" s="260">
        <v>37.799999999999997</v>
      </c>
      <c r="CL194" s="260">
        <v>56</v>
      </c>
      <c r="CM194" s="260">
        <v>69.16</v>
      </c>
      <c r="CN194" s="260">
        <v>112.41176470588233</v>
      </c>
      <c r="CO194" s="260">
        <v>224.05185185185184</v>
      </c>
      <c r="CP194" s="260">
        <v>360.84999999999997</v>
      </c>
      <c r="CQ194" s="260">
        <v>506.70967741935476</v>
      </c>
      <c r="CR194" s="260">
        <v>622.18333333333328</v>
      </c>
      <c r="CS194" s="260">
        <v>1019.8222222222221</v>
      </c>
      <c r="CT194" s="260">
        <v>1811.6</v>
      </c>
      <c r="CU194" s="260">
        <v>2975</v>
      </c>
      <c r="CV194" s="260"/>
      <c r="CW194" s="260">
        <v>6146</v>
      </c>
      <c r="CX194" s="260"/>
      <c r="CY194" s="260"/>
      <c r="CZ194" s="260">
        <v>545.13780487804877</v>
      </c>
      <c r="DA194" s="260"/>
      <c r="DB194" s="213">
        <f t="shared" si="485"/>
        <v>11.934240681154398</v>
      </c>
      <c r="DC194" s="213">
        <f t="shared" ref="DC194:DM194" si="515">DC135/DC18</f>
        <v>26.267672604609391</v>
      </c>
      <c r="DD194" s="213">
        <f t="shared" si="515"/>
        <v>44.370894840189429</v>
      </c>
      <c r="DE194" s="213">
        <f t="shared" si="515"/>
        <v>59.448155429240479</v>
      </c>
      <c r="DF194" s="213">
        <f t="shared" si="515"/>
        <v>77.993001478003208</v>
      </c>
      <c r="DG194" s="213">
        <f t="shared" si="515"/>
        <v>126.94682246699359</v>
      </c>
      <c r="DH194" s="213">
        <f t="shared" si="515"/>
        <v>248.83701836542744</v>
      </c>
      <c r="DI194" s="213">
        <f t="shared" si="515"/>
        <v>397.51551680609867</v>
      </c>
      <c r="DJ194" s="213">
        <f t="shared" si="515"/>
        <v>571.99615099024038</v>
      </c>
      <c r="DK194" s="213">
        <f t="shared" si="515"/>
        <v>748.02085874078898</v>
      </c>
      <c r="DL194" s="213">
        <f t="shared" si="515"/>
        <v>1130.1921679001039</v>
      </c>
      <c r="DM194" s="213">
        <f t="shared" si="515"/>
        <v>2174.5866141143574</v>
      </c>
      <c r="DN194" s="213">
        <v>3300.5</v>
      </c>
      <c r="DO194" s="213"/>
      <c r="DP194" s="213">
        <v>5614</v>
      </c>
      <c r="DQ194" s="213">
        <v>7600.5999999999995</v>
      </c>
      <c r="DR194" s="213"/>
      <c r="DS194" s="213">
        <f t="shared" si="491"/>
        <v>578.77199658031384</v>
      </c>
      <c r="DU194" s="210">
        <v>10.313333333333333</v>
      </c>
      <c r="DV194" s="210">
        <v>22.699999999999996</v>
      </c>
      <c r="DW194" s="210">
        <v>38.344444444444441</v>
      </c>
      <c r="DX194" s="210">
        <v>51.373913043478254</v>
      </c>
      <c r="DY194" s="210">
        <v>67.399999999999991</v>
      </c>
      <c r="DZ194" s="210">
        <v>111.0030303030303</v>
      </c>
      <c r="EA194" s="210">
        <v>218.24444444444441</v>
      </c>
      <c r="EB194" s="210">
        <v>343.16231884057964</v>
      </c>
      <c r="EC194" s="213">
        <f t="shared" ref="EC194:EK194" si="516">EC135/EC18</f>
        <v>574.18138612748328</v>
      </c>
      <c r="ED194" s="213">
        <f t="shared" si="516"/>
        <v>745.32231589085984</v>
      </c>
      <c r="EE194" s="213">
        <f t="shared" si="516"/>
        <v>1181.9110359289143</v>
      </c>
      <c r="EF194" s="213">
        <f t="shared" si="516"/>
        <v>2172.4986520948341</v>
      </c>
      <c r="EG194" s="213">
        <f t="shared" si="516"/>
        <v>4086.9766167436615</v>
      </c>
      <c r="EH194" s="213">
        <f t="shared" si="516"/>
        <v>5696.0348735211128</v>
      </c>
      <c r="EI194" s="213">
        <f t="shared" si="516"/>
        <v>7198.0365933793937</v>
      </c>
      <c r="EJ194" s="213">
        <f t="shared" si="516"/>
        <v>10908.940003630183</v>
      </c>
      <c r="EK194" s="213">
        <f t="shared" si="516"/>
        <v>18124.925530419285</v>
      </c>
      <c r="EL194" s="210">
        <v>872.32749999999999</v>
      </c>
      <c r="EN194" s="405"/>
      <c r="EO194" s="405"/>
      <c r="EP194" s="405"/>
      <c r="EQ194" s="405"/>
      <c r="ER194" s="405"/>
      <c r="ES194" s="405">
        <v>146.77496005148259</v>
      </c>
      <c r="ET194" s="405">
        <v>271.08546705608632</v>
      </c>
      <c r="EU194" s="405">
        <v>395.28797188258005</v>
      </c>
      <c r="EV194" s="405">
        <v>578.63755189754727</v>
      </c>
      <c r="EW194" s="405">
        <v>740.47493336413481</v>
      </c>
      <c r="EX194" s="405">
        <v>1229.6515294939702</v>
      </c>
      <c r="EY194" s="405">
        <v>2171.5525443047372</v>
      </c>
      <c r="EZ194" s="405">
        <v>4151.2365191426161</v>
      </c>
      <c r="FA194" s="405">
        <v>5696.0348735211128</v>
      </c>
      <c r="FB194" s="405">
        <v>7314.9875233899302</v>
      </c>
      <c r="FC194" s="405">
        <v>11173.16283228553</v>
      </c>
      <c r="FD194" s="405">
        <v>18124.925530419285</v>
      </c>
      <c r="FE194" s="116">
        <v>1848.073586404008</v>
      </c>
      <c r="FG194" s="116">
        <f t="shared" si="487"/>
        <v>803.07333866074521</v>
      </c>
      <c r="FH194" s="116">
        <f t="shared" ref="FH194:FH217" si="517">FH135/FH18</f>
        <v>867.0212354586406</v>
      </c>
    </row>
    <row r="195" spans="1:164">
      <c r="A195" s="173"/>
      <c r="B195" s="173">
        <v>31</v>
      </c>
      <c r="C195" s="200">
        <v>2</v>
      </c>
      <c r="D195" s="200" t="s">
        <v>886</v>
      </c>
      <c r="E195" s="435">
        <v>18130.91877133106</v>
      </c>
      <c r="F195" s="435">
        <v>205732.36097560974</v>
      </c>
      <c r="G195" s="435">
        <v>4017.7827522935781</v>
      </c>
      <c r="H195" s="435">
        <f t="shared" si="488"/>
        <v>11293.037731552649</v>
      </c>
      <c r="I195" s="435">
        <v>9263.4669447340966</v>
      </c>
      <c r="K195" s="435">
        <f t="shared" si="483"/>
        <v>3.4811478377205991</v>
      </c>
      <c r="L195" s="435">
        <f t="shared" ref="L195:X195" si="518">L136/L19</f>
        <v>14.206393438888059</v>
      </c>
      <c r="M195" s="435">
        <f t="shared" si="518"/>
        <v>23.952381180981547</v>
      </c>
      <c r="N195" s="435">
        <f t="shared" si="518"/>
        <v>31.087640761367879</v>
      </c>
      <c r="O195" s="435">
        <f t="shared" si="518"/>
        <v>41.550188134614729</v>
      </c>
      <c r="P195" s="435">
        <f t="shared" si="518"/>
        <v>63.731538569293974</v>
      </c>
      <c r="Q195" s="435">
        <f t="shared" si="518"/>
        <v>119.70054199069514</v>
      </c>
      <c r="R195" s="435">
        <f t="shared" si="518"/>
        <v>209.35479408898905</v>
      </c>
      <c r="S195" s="435">
        <f t="shared" si="518"/>
        <v>312.75141610350795</v>
      </c>
      <c r="T195" s="435">
        <f t="shared" si="518"/>
        <v>406.14729353507215</v>
      </c>
      <c r="U195" s="435">
        <f t="shared" si="518"/>
        <v>581.10263116786086</v>
      </c>
      <c r="V195" s="435">
        <f t="shared" si="518"/>
        <v>1360.2061588616837</v>
      </c>
      <c r="W195" s="435">
        <f t="shared" si="518"/>
        <v>2130.309645804326</v>
      </c>
      <c r="X195" s="435">
        <f t="shared" si="518"/>
        <v>2987.7135280334155</v>
      </c>
      <c r="Y195" s="435">
        <f t="shared" si="502"/>
        <v>4103.1185784630006</v>
      </c>
      <c r="Z195" s="435">
        <f t="shared" si="498"/>
        <v>6109.5651634292108</v>
      </c>
      <c r="AA195" s="435">
        <f t="shared" si="498"/>
        <v>109441.24299536138</v>
      </c>
      <c r="AB195" s="435">
        <f t="shared" si="498"/>
        <v>11293.037731552649</v>
      </c>
      <c r="AC195" s="435"/>
      <c r="AD195" s="435">
        <v>0.72</v>
      </c>
      <c r="AE195" s="435"/>
      <c r="AF195" s="435">
        <v>25.2</v>
      </c>
      <c r="AG195" s="435">
        <v>37.799999999999997</v>
      </c>
      <c r="AH195" s="435">
        <v>51.6</v>
      </c>
      <c r="AI195" s="435">
        <v>72.8</v>
      </c>
      <c r="AJ195" s="435">
        <v>140.4</v>
      </c>
      <c r="AK195" s="435">
        <v>274.32</v>
      </c>
      <c r="AL195" s="435">
        <v>411.9</v>
      </c>
      <c r="AM195" s="435">
        <v>533.28</v>
      </c>
      <c r="AN195" s="435">
        <v>720.6</v>
      </c>
      <c r="AO195" s="435">
        <v>1760.3999999999999</v>
      </c>
      <c r="AP195" s="435"/>
      <c r="AQ195" s="435">
        <v>4163.3999999999996</v>
      </c>
      <c r="AR195" s="435">
        <v>5647.2</v>
      </c>
      <c r="AS195" s="435">
        <v>8617</v>
      </c>
      <c r="AT195" s="435">
        <v>153349.56923076924</v>
      </c>
      <c r="AU195" s="435">
        <v>81472.654545454541</v>
      </c>
      <c r="AV195" s="435"/>
      <c r="AW195" s="435">
        <v>1.2</v>
      </c>
      <c r="AX195" s="435">
        <v>21.599999999999998</v>
      </c>
      <c r="AY195" s="435"/>
      <c r="AZ195" s="435"/>
      <c r="BA195" s="435"/>
      <c r="BB195" s="435"/>
      <c r="BC195" s="435"/>
      <c r="BD195" s="435"/>
      <c r="BE195" s="435"/>
      <c r="BF195" s="435"/>
      <c r="BG195" s="435"/>
      <c r="BH195" s="435"/>
      <c r="BI195" s="435"/>
      <c r="BJ195" s="435"/>
      <c r="BK195" s="435"/>
      <c r="BL195" s="260"/>
      <c r="BM195" s="260"/>
      <c r="BN195" s="260">
        <v>4.5999999999999996</v>
      </c>
      <c r="BO195" s="260"/>
      <c r="BP195" s="260">
        <v>7.04</v>
      </c>
      <c r="BQ195" s="260">
        <v>15.6</v>
      </c>
      <c r="BR195" s="260">
        <v>32.199999999999996</v>
      </c>
      <c r="BS195" s="260">
        <v>38.4</v>
      </c>
      <c r="BT195" s="260">
        <v>57.599999999999994</v>
      </c>
      <c r="BU195" s="260">
        <v>90.218181818181819</v>
      </c>
      <c r="BV195" s="260">
        <v>183.6</v>
      </c>
      <c r="BW195" s="260">
        <v>256.2</v>
      </c>
      <c r="BX195" s="260">
        <v>432</v>
      </c>
      <c r="BY195" s="260">
        <v>548.4</v>
      </c>
      <c r="BZ195" s="260">
        <v>739.02857142857135</v>
      </c>
      <c r="CA195" s="260">
        <v>1725.6</v>
      </c>
      <c r="CB195" s="260">
        <v>2720.4</v>
      </c>
      <c r="CC195" s="260">
        <v>3624</v>
      </c>
      <c r="CD195" s="260">
        <v>4941.5999999999995</v>
      </c>
      <c r="CE195" s="260">
        <v>7456.7999999999993</v>
      </c>
      <c r="CF195" s="260">
        <v>90737.314285714281</v>
      </c>
      <c r="CG195" s="260">
        <v>8687.5948051948035</v>
      </c>
      <c r="CH195" s="260"/>
      <c r="CI195" s="260">
        <v>2.5499999999999998</v>
      </c>
      <c r="CJ195" s="260">
        <v>19.68</v>
      </c>
      <c r="CK195" s="260">
        <v>32.880000000000003</v>
      </c>
      <c r="CL195" s="260"/>
      <c r="CM195" s="260">
        <v>57.599999999999994</v>
      </c>
      <c r="CN195" s="260">
        <v>81</v>
      </c>
      <c r="CO195" s="260">
        <v>162</v>
      </c>
      <c r="CP195" s="260">
        <v>284</v>
      </c>
      <c r="CQ195" s="260">
        <v>422.4</v>
      </c>
      <c r="CR195" s="260">
        <v>548.4</v>
      </c>
      <c r="CS195" s="260">
        <v>865.8</v>
      </c>
      <c r="CT195" s="260"/>
      <c r="CU195" s="260"/>
      <c r="CV195" s="260"/>
      <c r="CW195" s="260"/>
      <c r="CX195" s="260"/>
      <c r="CY195" s="260"/>
      <c r="CZ195" s="260">
        <v>126.94285714285714</v>
      </c>
      <c r="DA195" s="260"/>
      <c r="DB195" s="213">
        <f t="shared" si="485"/>
        <v>3.631595390827052</v>
      </c>
      <c r="DC195" s="213">
        <f t="shared" ref="DC195:DM195" si="519">DC136/DC19</f>
        <v>14.245778789010762</v>
      </c>
      <c r="DD195" s="213">
        <f t="shared" si="519"/>
        <v>23.962608500016977</v>
      </c>
      <c r="DE195" s="213">
        <f t="shared" si="519"/>
        <v>31.73698580679293</v>
      </c>
      <c r="DF195" s="213">
        <f t="shared" si="519"/>
        <v>41.100186097055719</v>
      </c>
      <c r="DG195" s="213">
        <f t="shared" si="519"/>
        <v>63.422162168472163</v>
      </c>
      <c r="DH195" s="213">
        <f t="shared" si="519"/>
        <v>110.70050123951503</v>
      </c>
      <c r="DI195" s="213">
        <f t="shared" si="519"/>
        <v>223.20101062926611</v>
      </c>
      <c r="DJ195" s="213"/>
      <c r="DK195" s="213"/>
      <c r="DL195" s="213">
        <f t="shared" si="519"/>
        <v>688.05311542771756</v>
      </c>
      <c r="DM195" s="213">
        <f t="shared" si="519"/>
        <v>1611.9072985363532</v>
      </c>
      <c r="DN195" s="213">
        <v>2960.4</v>
      </c>
      <c r="DO195" s="213"/>
      <c r="DP195" s="213"/>
      <c r="DQ195" s="213">
        <v>6009.5999999999995</v>
      </c>
      <c r="DR195" s="213"/>
      <c r="DS195" s="213">
        <f t="shared" si="491"/>
        <v>48.730946905272283</v>
      </c>
      <c r="DU195" s="210">
        <v>4.8967741935483868</v>
      </c>
      <c r="DV195" s="210">
        <v>18.756</v>
      </c>
      <c r="DW195" s="210">
        <v>31.130769230769229</v>
      </c>
      <c r="DX195" s="210">
        <v>42.830769230769228</v>
      </c>
      <c r="DY195" s="210">
        <v>54.487499999999997</v>
      </c>
      <c r="DZ195" s="210">
        <v>86.229850746268653</v>
      </c>
      <c r="EA195" s="210">
        <v>164.51428571428571</v>
      </c>
      <c r="EB195" s="210">
        <v>291.06315789473683</v>
      </c>
      <c r="EC195" s="213">
        <f t="shared" ref="EC195:EK195" si="520">EC136/EC19</f>
        <v>326.70147926783704</v>
      </c>
      <c r="ED195" s="213">
        <f t="shared" si="520"/>
        <v>403.65182769042684</v>
      </c>
      <c r="EE195" s="213">
        <f t="shared" si="520"/>
        <v>619.67927642684049</v>
      </c>
      <c r="EF195" s="213">
        <f t="shared" si="520"/>
        <v>1171.5053044452745</v>
      </c>
      <c r="EG195" s="213">
        <f t="shared" si="520"/>
        <v>2245.6601680986173</v>
      </c>
      <c r="EH195" s="213">
        <f t="shared" si="520"/>
        <v>2873.7130118518012</v>
      </c>
      <c r="EI195" s="213">
        <f t="shared" si="520"/>
        <v>3971.7179834957715</v>
      </c>
      <c r="EJ195" s="213">
        <f t="shared" si="520"/>
        <v>5363.1242836282127</v>
      </c>
      <c r="EK195" s="213">
        <f t="shared" si="520"/>
        <v>10633.54814751927</v>
      </c>
      <c r="EL195" s="210">
        <v>195.33061224489796</v>
      </c>
      <c r="EN195" s="405">
        <v>4.1400187455428386</v>
      </c>
      <c r="EO195" s="405">
        <v>13.650061805956462</v>
      </c>
      <c r="EP195" s="405">
        <v>22.365101266682512</v>
      </c>
      <c r="EQ195" s="405">
        <v>32.490147111760109</v>
      </c>
      <c r="ER195" s="405">
        <v>40.725184399089883</v>
      </c>
      <c r="ES195" s="405">
        <v>65.065000489413663</v>
      </c>
      <c r="ET195" s="405">
        <v>125.33793015352221</v>
      </c>
      <c r="EU195" s="405">
        <v>217.87812938499675</v>
      </c>
      <c r="EV195" s="405">
        <v>326.70147926783704</v>
      </c>
      <c r="EW195" s="405">
        <v>403.65182769042684</v>
      </c>
      <c r="EX195" s="405">
        <v>610.56276456005696</v>
      </c>
      <c r="EY195" s="405">
        <v>1083.4249056270587</v>
      </c>
      <c r="EZ195" s="405">
        <v>2250.7301910551155</v>
      </c>
      <c r="FA195" s="405">
        <v>2873.7130118518012</v>
      </c>
      <c r="FB195" s="405">
        <v>3971.7179834957715</v>
      </c>
      <c r="FC195" s="405">
        <v>6219.0281590654386</v>
      </c>
      <c r="FD195" s="405">
        <v>10633.54814751927</v>
      </c>
      <c r="FE195" s="116">
        <v>239.33901473483036</v>
      </c>
      <c r="FG195" s="116">
        <f t="shared" si="487"/>
        <v>14.400065201888136</v>
      </c>
      <c r="FH195" s="116">
        <f t="shared" si="517"/>
        <v>318.60144259177503</v>
      </c>
    </row>
    <row r="196" spans="1:164">
      <c r="A196" s="173"/>
      <c r="B196" s="173">
        <v>36</v>
      </c>
      <c r="C196" s="200">
        <v>2</v>
      </c>
      <c r="D196" s="200" t="s">
        <v>887</v>
      </c>
      <c r="E196" s="435">
        <v>2056.4316054784094</v>
      </c>
      <c r="F196" s="435">
        <v>7900.4643809523805</v>
      </c>
      <c r="G196" s="435">
        <v>597.85437366294263</v>
      </c>
      <c r="H196" s="435">
        <f t="shared" si="488"/>
        <v>1796.2627325520273</v>
      </c>
      <c r="I196" s="435">
        <v>1874.4519666902904</v>
      </c>
      <c r="K196" s="435">
        <f t="shared" si="483"/>
        <v>17.829797666195876</v>
      </c>
      <c r="L196" s="435">
        <f t="shared" ref="L196:X196" si="521">L137/L20</f>
        <v>47.117323806342874</v>
      </c>
      <c r="M196" s="435">
        <f t="shared" si="521"/>
        <v>76.802278102983337</v>
      </c>
      <c r="N196" s="435">
        <f t="shared" si="521"/>
        <v>107.29598359240195</v>
      </c>
      <c r="O196" s="435">
        <f t="shared" si="521"/>
        <v>140.99084690858464</v>
      </c>
      <c r="P196" s="435">
        <f t="shared" si="521"/>
        <v>217.28415743617683</v>
      </c>
      <c r="Q196" s="435">
        <f t="shared" si="521"/>
        <v>429.22720972625689</v>
      </c>
      <c r="R196" s="435">
        <f t="shared" si="521"/>
        <v>759.21761311202295</v>
      </c>
      <c r="S196" s="435">
        <f t="shared" si="521"/>
        <v>1051.3658751235707</v>
      </c>
      <c r="T196" s="435">
        <f t="shared" si="521"/>
        <v>1379.6776856167255</v>
      </c>
      <c r="U196" s="435">
        <f t="shared" si="521"/>
        <v>2158.326803311375</v>
      </c>
      <c r="V196" s="435">
        <f t="shared" si="521"/>
        <v>4242.9460990386196</v>
      </c>
      <c r="W196" s="435">
        <f t="shared" si="521"/>
        <v>7350.9265372726422</v>
      </c>
      <c r="X196" s="435">
        <f t="shared" si="521"/>
        <v>10551.079122423573</v>
      </c>
      <c r="Y196" s="435">
        <f t="shared" si="502"/>
        <v>13743.284693249412</v>
      </c>
      <c r="Z196" s="435">
        <f t="shared" si="498"/>
        <v>20447.174299493425</v>
      </c>
      <c r="AA196" s="435">
        <f t="shared" si="498"/>
        <v>49949.233457801769</v>
      </c>
      <c r="AB196" s="435">
        <f t="shared" si="498"/>
        <v>1796.2627325520273</v>
      </c>
      <c r="AC196" s="435"/>
      <c r="AD196" s="435">
        <v>14.792499999999999</v>
      </c>
      <c r="AE196" s="435">
        <v>46.798437499999999</v>
      </c>
      <c r="AF196" s="435">
        <v>80.752380952380946</v>
      </c>
      <c r="AG196" s="435">
        <v>110.81666666666668</v>
      </c>
      <c r="AH196" s="435">
        <v>142.96875</v>
      </c>
      <c r="AI196" s="435">
        <v>192.3157608695652</v>
      </c>
      <c r="AJ196" s="435">
        <v>428.63550724637679</v>
      </c>
      <c r="AK196" s="435">
        <v>760.04032258064512</v>
      </c>
      <c r="AL196" s="435">
        <v>1097.8305555555553</v>
      </c>
      <c r="AM196" s="435">
        <v>1394.3974358974358</v>
      </c>
      <c r="AN196" s="435">
        <v>2168.0970297029703</v>
      </c>
      <c r="AO196" s="435">
        <v>4260.3668316831681</v>
      </c>
      <c r="AP196" s="435">
        <v>7557.5789473684208</v>
      </c>
      <c r="AQ196" s="435">
        <v>10716.437931034481</v>
      </c>
      <c r="AR196" s="435">
        <v>13813.91923076923</v>
      </c>
      <c r="AS196" s="435">
        <v>19711.278571428571</v>
      </c>
      <c r="AT196" s="435">
        <v>44046.744444444441</v>
      </c>
      <c r="AU196" s="435">
        <v>3486.9445061728393</v>
      </c>
      <c r="AV196" s="435"/>
      <c r="AW196" s="435">
        <v>8.7142857142857135</v>
      </c>
      <c r="AX196" s="435">
        <v>61</v>
      </c>
      <c r="AY196" s="435"/>
      <c r="AZ196" s="435">
        <v>105.22499999999999</v>
      </c>
      <c r="BA196" s="435">
        <v>147.41666666666666</v>
      </c>
      <c r="BB196" s="435">
        <v>261.2833333333333</v>
      </c>
      <c r="BC196" s="435">
        <v>430.04999999999995</v>
      </c>
      <c r="BD196" s="435">
        <v>799.09999999999991</v>
      </c>
      <c r="BE196" s="435">
        <v>957.69999999999993</v>
      </c>
      <c r="BF196" s="435">
        <v>1299.3</v>
      </c>
      <c r="BG196" s="435"/>
      <c r="BH196" s="435">
        <v>5448.3166666666666</v>
      </c>
      <c r="BI196" s="435"/>
      <c r="BJ196" s="435"/>
      <c r="BK196" s="435"/>
      <c r="BL196" s="260"/>
      <c r="BM196" s="260"/>
      <c r="BN196" s="260">
        <v>886.49423076923074</v>
      </c>
      <c r="BO196" s="260"/>
      <c r="BP196" s="260">
        <v>16.880172413793101</v>
      </c>
      <c r="BQ196" s="260">
        <v>47.012068965517237</v>
      </c>
      <c r="BR196" s="260">
        <v>74.724999999999994</v>
      </c>
      <c r="BS196" s="260">
        <v>114.375</v>
      </c>
      <c r="BT196" s="260">
        <v>143.09583333333333</v>
      </c>
      <c r="BU196" s="260">
        <v>227.22499999999999</v>
      </c>
      <c r="BV196" s="260">
        <v>452.43977272727267</v>
      </c>
      <c r="BW196" s="260">
        <v>767.7285714285714</v>
      </c>
      <c r="BX196" s="260">
        <v>1090.2224999999999</v>
      </c>
      <c r="BY196" s="260">
        <v>1362.7781249999998</v>
      </c>
      <c r="BZ196" s="260">
        <v>2262.3530612244895</v>
      </c>
      <c r="CA196" s="260">
        <v>4561.622807017543</v>
      </c>
      <c r="CB196" s="260">
        <v>7735.4971428571416</v>
      </c>
      <c r="CC196" s="260">
        <v>10813.714</v>
      </c>
      <c r="CD196" s="260">
        <v>14298.517307692306</v>
      </c>
      <c r="CE196" s="260">
        <v>20619.93414634146</v>
      </c>
      <c r="CF196" s="260">
        <v>54795.961111111108</v>
      </c>
      <c r="CG196" s="260">
        <v>7016.9098671726751</v>
      </c>
      <c r="CH196" s="260"/>
      <c r="CI196" s="260">
        <v>18.031347150259066</v>
      </c>
      <c r="CJ196" s="260">
        <v>46.249090909090903</v>
      </c>
      <c r="CK196" s="260">
        <v>76.75</v>
      </c>
      <c r="CL196" s="260">
        <v>108.40760869565217</v>
      </c>
      <c r="CM196" s="260">
        <v>143.34999999999997</v>
      </c>
      <c r="CN196" s="260">
        <v>229.98452380952378</v>
      </c>
      <c r="CO196" s="260">
        <v>452.2243243243243</v>
      </c>
      <c r="CP196" s="260">
        <v>807.23333333333335</v>
      </c>
      <c r="CQ196" s="260">
        <v>1065.8947368421052</v>
      </c>
      <c r="CR196" s="260">
        <v>1432.7375</v>
      </c>
      <c r="CS196" s="260">
        <v>2102.5683333333332</v>
      </c>
      <c r="CT196" s="260">
        <v>3999.8760869565217</v>
      </c>
      <c r="CU196" s="260">
        <v>7298.0399999999991</v>
      </c>
      <c r="CV196" s="260">
        <v>10196.15</v>
      </c>
      <c r="CW196" s="260">
        <v>12825.25</v>
      </c>
      <c r="CX196" s="260">
        <v>21311.875</v>
      </c>
      <c r="CY196" s="260"/>
      <c r="CZ196" s="260">
        <v>572.71089572192511</v>
      </c>
      <c r="DA196" s="260"/>
      <c r="DB196" s="213">
        <f t="shared" si="485"/>
        <v>18.451194790047712</v>
      </c>
      <c r="DC196" s="213">
        <f t="shared" ref="DC196:DM196" si="522">DC137/DC20</f>
        <v>47.635874616890938</v>
      </c>
      <c r="DD196" s="213">
        <f t="shared" si="522"/>
        <v>77.16498332353305</v>
      </c>
      <c r="DE196" s="213">
        <f t="shared" si="522"/>
        <v>106.9467872471851</v>
      </c>
      <c r="DF196" s="213">
        <f t="shared" si="522"/>
        <v>140.97360069191717</v>
      </c>
      <c r="DG196" s="213">
        <f t="shared" si="522"/>
        <v>226.78735742995036</v>
      </c>
      <c r="DH196" s="213">
        <f t="shared" si="522"/>
        <v>425.18760310359846</v>
      </c>
      <c r="DI196" s="213">
        <f t="shared" si="522"/>
        <v>752.57780552394468</v>
      </c>
      <c r="DJ196" s="213">
        <f t="shared" si="522"/>
        <v>1036.8188657364908</v>
      </c>
      <c r="DK196" s="213">
        <f t="shared" si="522"/>
        <v>1387.6477030382016</v>
      </c>
      <c r="DL196" s="213">
        <f t="shared" si="522"/>
        <v>2170.3823621129181</v>
      </c>
      <c r="DM196" s="213">
        <f t="shared" si="522"/>
        <v>4192.78067773986</v>
      </c>
      <c r="DN196" s="213">
        <v>7076.8413793103446</v>
      </c>
      <c r="DO196" s="213">
        <v>10664.442307692309</v>
      </c>
      <c r="DP196" s="213">
        <v>13312.106249999999</v>
      </c>
      <c r="DQ196" s="213">
        <v>22683.46</v>
      </c>
      <c r="DR196" s="213">
        <v>53985.762499999997</v>
      </c>
      <c r="DS196" s="213">
        <f t="shared" si="491"/>
        <v>790.15644280124047</v>
      </c>
      <c r="DU196" s="210">
        <v>18.54659574468085</v>
      </c>
      <c r="DV196" s="210">
        <v>48.49638009049773</v>
      </c>
      <c r="DW196" s="210">
        <v>78.502735562310022</v>
      </c>
      <c r="DX196" s="210">
        <v>108.68557692307692</v>
      </c>
      <c r="DY196" s="210">
        <v>143.23807339449542</v>
      </c>
      <c r="DZ196" s="210">
        <v>231.40498938428874</v>
      </c>
      <c r="EA196" s="210">
        <v>437.52866161616157</v>
      </c>
      <c r="EB196" s="210">
        <v>759.64497716894982</v>
      </c>
      <c r="EC196" s="213">
        <f t="shared" ref="EC196:EK196" si="523">EC137/EC20</f>
        <v>1044.0367215881388</v>
      </c>
      <c r="ED196" s="213">
        <f t="shared" si="523"/>
        <v>1384.4318170601866</v>
      </c>
      <c r="EE196" s="213">
        <f t="shared" si="523"/>
        <v>2177.9416833996634</v>
      </c>
      <c r="EF196" s="213">
        <f t="shared" si="523"/>
        <v>4247.9641329210635</v>
      </c>
      <c r="EG196" s="213">
        <f t="shared" si="523"/>
        <v>7047.8165875992672</v>
      </c>
      <c r="EH196" s="213">
        <f t="shared" si="523"/>
        <v>10452.121450823073</v>
      </c>
      <c r="EI196" s="213">
        <f t="shared" si="523"/>
        <v>13275.154253700375</v>
      </c>
      <c r="EJ196" s="213">
        <f t="shared" si="523"/>
        <v>22065.079919669959</v>
      </c>
      <c r="EK196" s="213">
        <f t="shared" si="523"/>
        <v>50767.789907981743</v>
      </c>
      <c r="EL196" s="210">
        <v>1020.5586611944523</v>
      </c>
      <c r="EN196" s="405">
        <v>9.5455654623423332</v>
      </c>
      <c r="EO196" s="405">
        <v>52.500610042882833</v>
      </c>
      <c r="EP196" s="405">
        <v>80.000929589154794</v>
      </c>
      <c r="EQ196" s="405">
        <v>105.50122589569789</v>
      </c>
      <c r="ER196" s="405">
        <v>136.50158611149536</v>
      </c>
      <c r="ES196" s="405">
        <v>236.77198199559467</v>
      </c>
      <c r="ET196" s="405">
        <v>453.25184200622687</v>
      </c>
      <c r="EU196" s="405">
        <v>721.58733201796861</v>
      </c>
      <c r="EV196" s="405">
        <v>1062.7182308512283</v>
      </c>
      <c r="EW196" s="405">
        <v>1378.7035201618482</v>
      </c>
      <c r="EX196" s="405">
        <v>2188.6136663927159</v>
      </c>
      <c r="EY196" s="405">
        <v>4315.7210335865911</v>
      </c>
      <c r="EZ196" s="405">
        <v>7173.8333580024901</v>
      </c>
      <c r="FA196" s="405">
        <v>10403.220882611702</v>
      </c>
      <c r="FB196" s="405">
        <v>13637.408462996265</v>
      </c>
      <c r="FC196" s="405">
        <v>20214.234883939687</v>
      </c>
      <c r="FD196" s="405">
        <v>41433.481445843136</v>
      </c>
      <c r="FE196" s="116">
        <v>2349.9570579312667</v>
      </c>
      <c r="FG196" s="116">
        <f t="shared" si="487"/>
        <v>1527.560303028876</v>
      </c>
      <c r="FH196" s="116">
        <f t="shared" si="517"/>
        <v>412.00478738414722</v>
      </c>
    </row>
    <row r="197" spans="1:164">
      <c r="A197" s="173"/>
      <c r="B197" s="173">
        <v>45</v>
      </c>
      <c r="C197" s="200">
        <v>2</v>
      </c>
      <c r="D197" s="200" t="s">
        <v>755</v>
      </c>
      <c r="E197" s="435">
        <v>1373.4711074667182</v>
      </c>
      <c r="F197" s="435">
        <v>8498.2452229299361</v>
      </c>
      <c r="G197" s="435">
        <v>661.29610568760609</v>
      </c>
      <c r="H197" s="435">
        <f t="shared" si="488"/>
        <v>818.82368631472332</v>
      </c>
      <c r="I197" s="435">
        <v>1051.2537969924813</v>
      </c>
      <c r="K197" s="435">
        <f t="shared" si="483"/>
        <v>11.737011262922787</v>
      </c>
      <c r="L197" s="435">
        <f t="shared" ref="L197:X197" si="524">L138/L21</f>
        <v>31.011046221508018</v>
      </c>
      <c r="M197" s="435">
        <f t="shared" si="524"/>
        <v>50.453158444318255</v>
      </c>
      <c r="N197" s="435">
        <f t="shared" si="524"/>
        <v>71.043378582202124</v>
      </c>
      <c r="O197" s="435">
        <f t="shared" si="524"/>
        <v>93.019568018188721</v>
      </c>
      <c r="P197" s="435">
        <f t="shared" si="524"/>
        <v>148.87821683438017</v>
      </c>
      <c r="Q197" s="435">
        <f t="shared" si="524"/>
        <v>284.40080985680993</v>
      </c>
      <c r="R197" s="435">
        <f t="shared" si="524"/>
        <v>499.99560810262903</v>
      </c>
      <c r="S197" s="435">
        <f t="shared" si="524"/>
        <v>683.89031585484884</v>
      </c>
      <c r="T197" s="435">
        <f t="shared" si="524"/>
        <v>908.68240573152343</v>
      </c>
      <c r="U197" s="435">
        <f t="shared" si="524"/>
        <v>1420.6316018099549</v>
      </c>
      <c r="V197" s="435">
        <f t="shared" si="524"/>
        <v>2730.2663274424431</v>
      </c>
      <c r="W197" s="435">
        <f t="shared" si="524"/>
        <v>4743.037941330379</v>
      </c>
      <c r="X197" s="435">
        <f t="shared" si="524"/>
        <v>6842.5871780507077</v>
      </c>
      <c r="Y197" s="435">
        <f t="shared" si="502"/>
        <v>9036.7346281471182</v>
      </c>
      <c r="Z197" s="435">
        <f t="shared" si="498"/>
        <v>12966.980841025643</v>
      </c>
      <c r="AA197" s="435">
        <f t="shared" si="498"/>
        <v>90928.606082022568</v>
      </c>
      <c r="AB197" s="435">
        <f t="shared" si="498"/>
        <v>818.82368631472332</v>
      </c>
      <c r="AC197" s="435"/>
      <c r="AD197" s="435">
        <v>13.076470588235294</v>
      </c>
      <c r="AE197" s="435">
        <v>34.745901639344261</v>
      </c>
      <c r="AF197" s="435">
        <v>57.191860465116278</v>
      </c>
      <c r="AG197" s="435">
        <v>80.42307692307692</v>
      </c>
      <c r="AH197" s="435">
        <v>104.203125</v>
      </c>
      <c r="AI197" s="435">
        <v>176.92346938775509</v>
      </c>
      <c r="AJ197" s="435">
        <v>314.93181818181819</v>
      </c>
      <c r="AK197" s="435">
        <v>556.36693548387098</v>
      </c>
      <c r="AL197" s="435">
        <v>774.71052631578948</v>
      </c>
      <c r="AM197" s="435">
        <v>1038.8454545454545</v>
      </c>
      <c r="AN197" s="435">
        <v>1641.9303797468353</v>
      </c>
      <c r="AO197" s="435">
        <v>3063.6</v>
      </c>
      <c r="AP197" s="435">
        <v>5335.3455882352937</v>
      </c>
      <c r="AQ197" s="435">
        <v>7677.8653846153848</v>
      </c>
      <c r="AR197" s="435">
        <v>10233</v>
      </c>
      <c r="AS197" s="435">
        <v>14168.65909090909</v>
      </c>
      <c r="AT197" s="435">
        <v>138634.78846153847</v>
      </c>
      <c r="AU197" s="435">
        <v>3191.9807494866532</v>
      </c>
      <c r="AV197" s="435"/>
      <c r="AW197" s="435">
        <v>15.75</v>
      </c>
      <c r="AX197" s="435">
        <v>41.625</v>
      </c>
      <c r="AY197" s="435">
        <v>60.428571428571431</v>
      </c>
      <c r="AZ197" s="435">
        <v>83.25</v>
      </c>
      <c r="BA197" s="435">
        <v>105</v>
      </c>
      <c r="BB197" s="435">
        <v>191.25</v>
      </c>
      <c r="BC197" s="435">
        <v>385.875</v>
      </c>
      <c r="BD197" s="435">
        <v>592.875</v>
      </c>
      <c r="BE197" s="435">
        <v>695.25</v>
      </c>
      <c r="BF197" s="435"/>
      <c r="BG197" s="435">
        <v>1480.5</v>
      </c>
      <c r="BH197" s="435">
        <v>2369.25</v>
      </c>
      <c r="BI197" s="435"/>
      <c r="BJ197" s="435"/>
      <c r="BK197" s="435"/>
      <c r="BL197" s="260"/>
      <c r="BM197" s="260"/>
      <c r="BN197" s="260">
        <v>417.9375</v>
      </c>
      <c r="BO197" s="260"/>
      <c r="BP197" s="260">
        <v>10.840909090909092</v>
      </c>
      <c r="BQ197" s="260">
        <v>33.75</v>
      </c>
      <c r="BR197" s="260">
        <v>59.282608695652172</v>
      </c>
      <c r="BS197" s="260">
        <v>76.5</v>
      </c>
      <c r="BT197" s="260">
        <v>106.875</v>
      </c>
      <c r="BU197" s="260">
        <v>169.76249999999999</v>
      </c>
      <c r="BV197" s="260">
        <v>310.27941176470586</v>
      </c>
      <c r="BW197" s="260">
        <v>575.16666666666663</v>
      </c>
      <c r="BX197" s="260">
        <v>774.75</v>
      </c>
      <c r="BY197" s="260">
        <v>998.86764705882354</v>
      </c>
      <c r="BZ197" s="260">
        <v>1655.5</v>
      </c>
      <c r="CA197" s="260">
        <v>3183.6</v>
      </c>
      <c r="CB197" s="260">
        <v>5495.8846153846152</v>
      </c>
      <c r="CC197" s="260">
        <v>7934.0625</v>
      </c>
      <c r="CD197" s="260">
        <v>10350.5625</v>
      </c>
      <c r="CE197" s="260">
        <v>15180.75</v>
      </c>
      <c r="CF197" s="260">
        <v>45958.5</v>
      </c>
      <c r="CG197" s="260">
        <v>2684.5767123287669</v>
      </c>
      <c r="CH197" s="260"/>
      <c r="CI197" s="260">
        <v>12.025862068965518</v>
      </c>
      <c r="CJ197" s="260">
        <v>36.737068965517238</v>
      </c>
      <c r="CK197" s="260">
        <v>56.918918918918919</v>
      </c>
      <c r="CL197" s="260">
        <v>79.59375</v>
      </c>
      <c r="CM197" s="260">
        <v>105.58928571428571</v>
      </c>
      <c r="CN197" s="260">
        <v>168.34821428571428</v>
      </c>
      <c r="CO197" s="260">
        <v>340.21323529411762</v>
      </c>
      <c r="CP197" s="260">
        <v>552.375</v>
      </c>
      <c r="CQ197" s="260">
        <v>769.21875</v>
      </c>
      <c r="CR197" s="260">
        <v>1026.28125</v>
      </c>
      <c r="CS197" s="260">
        <v>1468.875</v>
      </c>
      <c r="CT197" s="260">
        <v>2696.85</v>
      </c>
      <c r="CU197" s="260">
        <v>4725</v>
      </c>
      <c r="CV197" s="260">
        <v>8314.875</v>
      </c>
      <c r="CW197" s="260"/>
      <c r="CX197" s="260"/>
      <c r="CY197" s="260"/>
      <c r="CZ197" s="260">
        <v>373.46131805157592</v>
      </c>
      <c r="DA197" s="260"/>
      <c r="DB197" s="213">
        <f t="shared" si="485"/>
        <v>11.867777485116884</v>
      </c>
      <c r="DC197" s="213">
        <f t="shared" ref="DC197:DM197" si="525">DC138/DC21</f>
        <v>30.962297503401579</v>
      </c>
      <c r="DD197" s="213">
        <f t="shared" si="525"/>
        <v>50.350014140271497</v>
      </c>
      <c r="DE197" s="213">
        <f t="shared" si="525"/>
        <v>71.307889195453058</v>
      </c>
      <c r="DF197" s="213">
        <f t="shared" si="525"/>
        <v>93.296178582202117</v>
      </c>
      <c r="DG197" s="213">
        <f t="shared" si="525"/>
        <v>146.86135072309469</v>
      </c>
      <c r="DH197" s="213">
        <f t="shared" si="525"/>
        <v>287.81199693793252</v>
      </c>
      <c r="DI197" s="213">
        <f t="shared" si="525"/>
        <v>509.51223730517853</v>
      </c>
      <c r="DJ197" s="213">
        <f t="shared" si="525"/>
        <v>691.09372613202413</v>
      </c>
      <c r="DK197" s="213">
        <f t="shared" si="525"/>
        <v>916.41666289592774</v>
      </c>
      <c r="DL197" s="213">
        <f t="shared" si="525"/>
        <v>1383.6738443528961</v>
      </c>
      <c r="DM197" s="213">
        <f t="shared" si="525"/>
        <v>2997.5578599946771</v>
      </c>
      <c r="DN197" s="213">
        <v>6531.75</v>
      </c>
      <c r="DO197" s="213">
        <v>7556.625</v>
      </c>
      <c r="DP197" s="213"/>
      <c r="DQ197" s="213"/>
      <c r="DR197" s="213"/>
      <c r="DS197" s="213">
        <f t="shared" si="491"/>
        <v>134.02787234070996</v>
      </c>
      <c r="DU197" s="210">
        <v>13.532945736434108</v>
      </c>
      <c r="DV197" s="210">
        <v>35.152130492676434</v>
      </c>
      <c r="DW197" s="210">
        <v>57.176470588235297</v>
      </c>
      <c r="DX197" s="210">
        <v>81.120535714285708</v>
      </c>
      <c r="DY197" s="210">
        <v>105.10893854748603</v>
      </c>
      <c r="DZ197" s="210">
        <v>170.89377682403435</v>
      </c>
      <c r="EA197" s="210">
        <v>330.48883928571428</v>
      </c>
      <c r="EB197" s="210">
        <v>569.36637931034488</v>
      </c>
      <c r="EC197" s="213">
        <f t="shared" ref="EC197:EK197" si="526">EC138/EC21</f>
        <v>694.82165282186361</v>
      </c>
      <c r="ED197" s="213">
        <f t="shared" si="526"/>
        <v>900.07865523537362</v>
      </c>
      <c r="EE197" s="213">
        <f t="shared" si="526"/>
        <v>1407.7045081945739</v>
      </c>
      <c r="EF197" s="213">
        <f t="shared" si="526"/>
        <v>2663.8281210185437</v>
      </c>
      <c r="EG197" s="213">
        <f t="shared" si="526"/>
        <v>4638.5601861667756</v>
      </c>
      <c r="EH197" s="213">
        <f t="shared" si="526"/>
        <v>6974.6087380593272</v>
      </c>
      <c r="EI197" s="213">
        <f t="shared" si="526"/>
        <v>9315.7580693815999</v>
      </c>
      <c r="EJ197" s="213">
        <f t="shared" si="526"/>
        <v>14682.89058392588</v>
      </c>
      <c r="EK197" s="213">
        <f t="shared" si="526"/>
        <v>37475.989033014921</v>
      </c>
      <c r="EL197" s="210">
        <v>559.37125050668828</v>
      </c>
      <c r="EN197" s="405">
        <v>16.631746606334843</v>
      </c>
      <c r="EO197" s="405">
        <v>30.359537456008052</v>
      </c>
      <c r="EP197" s="405">
        <v>49.982165323915687</v>
      </c>
      <c r="EQ197" s="405">
        <v>72.216794474874973</v>
      </c>
      <c r="ER197" s="405">
        <v>88.347619493420723</v>
      </c>
      <c r="ES197" s="405">
        <v>159.89042112571528</v>
      </c>
      <c r="ET197" s="405">
        <v>293.23432759696402</v>
      </c>
      <c r="EU197" s="405">
        <v>498.0775277982392</v>
      </c>
      <c r="EV197" s="405">
        <v>695.95939668174969</v>
      </c>
      <c r="EW197" s="405">
        <v>895.72185319255914</v>
      </c>
      <c r="EX197" s="405">
        <v>1412.4963369963373</v>
      </c>
      <c r="EY197" s="405">
        <v>2626.7470389100845</v>
      </c>
      <c r="EZ197" s="405">
        <v>4605.9339437494455</v>
      </c>
      <c r="FA197" s="405">
        <v>7039.5847481146311</v>
      </c>
      <c r="FB197" s="405">
        <v>9315.7580693815999</v>
      </c>
      <c r="FC197" s="405">
        <v>14682.89058392588</v>
      </c>
      <c r="FD197" s="405">
        <v>37475.989033014921</v>
      </c>
      <c r="FE197" s="116">
        <v>1275.031549026424</v>
      </c>
      <c r="FG197" s="116">
        <f t="shared" si="487"/>
        <v>185.41540294404032</v>
      </c>
      <c r="FH197" s="116">
        <f t="shared" si="517"/>
        <v>1778.6729009552539</v>
      </c>
    </row>
    <row r="198" spans="1:164">
      <c r="A198" s="173"/>
      <c r="B198" s="173">
        <v>6</v>
      </c>
      <c r="C198" s="200">
        <v>3</v>
      </c>
      <c r="D198" s="200" t="s">
        <v>250</v>
      </c>
      <c r="E198" s="435">
        <v>430.39954479849007</v>
      </c>
      <c r="F198" s="435">
        <v>3236.0174037089873</v>
      </c>
      <c r="G198" s="435">
        <v>193.61431495304601</v>
      </c>
      <c r="H198" s="435">
        <f t="shared" si="488"/>
        <v>428.26223427947616</v>
      </c>
      <c r="I198" s="435">
        <v>303.99142192497817</v>
      </c>
      <c r="K198" s="435">
        <f t="shared" si="483"/>
        <v>18.141191394065252</v>
      </c>
      <c r="L198" s="435">
        <f t="shared" ref="L198:X198" si="527">L139/L22</f>
        <v>53.652346889634245</v>
      </c>
      <c r="M198" s="435">
        <f t="shared" si="527"/>
        <v>91.562943130301178</v>
      </c>
      <c r="N198" s="435">
        <f t="shared" si="527"/>
        <v>128.19538264309682</v>
      </c>
      <c r="O198" s="435">
        <f t="shared" si="527"/>
        <v>165.06725483559921</v>
      </c>
      <c r="P198" s="435">
        <f t="shared" si="527"/>
        <v>264.16343944805271</v>
      </c>
      <c r="Q198" s="435">
        <f t="shared" si="527"/>
        <v>503.15985351964736</v>
      </c>
      <c r="R198" s="435">
        <f t="shared" si="527"/>
        <v>907.98968695304882</v>
      </c>
      <c r="S198" s="435">
        <f t="shared" si="527"/>
        <v>1268.1355839353469</v>
      </c>
      <c r="T198" s="435">
        <f t="shared" si="527"/>
        <v>1625.2569196003808</v>
      </c>
      <c r="U198" s="435">
        <f t="shared" si="527"/>
        <v>2572.4485212794807</v>
      </c>
      <c r="V198" s="435">
        <f t="shared" si="527"/>
        <v>5193.2468490252913</v>
      </c>
      <c r="W198" s="435">
        <f t="shared" si="527"/>
        <v>8834.2606945765947</v>
      </c>
      <c r="X198" s="435">
        <f t="shared" si="527"/>
        <v>12500.779774866429</v>
      </c>
      <c r="Y198" s="435">
        <f t="shared" si="502"/>
        <v>16715.830323882019</v>
      </c>
      <c r="Z198" s="435">
        <f t="shared" si="498"/>
        <v>28203.754702188395</v>
      </c>
      <c r="AA198" s="435">
        <f t="shared" si="498"/>
        <v>68052.080642435787</v>
      </c>
      <c r="AB198" s="435">
        <f t="shared" si="498"/>
        <v>428.26223427947616</v>
      </c>
      <c r="AC198" s="435"/>
      <c r="AD198" s="435">
        <v>13.667256637168142</v>
      </c>
      <c r="AE198" s="435">
        <v>40.35</v>
      </c>
      <c r="AF198" s="435">
        <v>68.694230769230771</v>
      </c>
      <c r="AG198" s="435">
        <v>94.355357142857159</v>
      </c>
      <c r="AH198" s="435">
        <v>121.34571428571429</v>
      </c>
      <c r="AI198" s="435">
        <v>199.13424657534247</v>
      </c>
      <c r="AJ198" s="435">
        <v>380.2714285714286</v>
      </c>
      <c r="AK198" s="435">
        <v>673.45985915492963</v>
      </c>
      <c r="AL198" s="435">
        <v>928.99636363636364</v>
      </c>
      <c r="AM198" s="435">
        <v>1205.2384615384617</v>
      </c>
      <c r="AN198" s="435">
        <v>1900.9157142857143</v>
      </c>
      <c r="AO198" s="435">
        <v>3958.809677419355</v>
      </c>
      <c r="AP198" s="435">
        <v>6678.3272727272733</v>
      </c>
      <c r="AQ198" s="435">
        <v>9343.08</v>
      </c>
      <c r="AR198" s="435">
        <v>12060.900000000001</v>
      </c>
      <c r="AS198" s="435">
        <v>21744.9</v>
      </c>
      <c r="AT198" s="435">
        <v>53859.9375</v>
      </c>
      <c r="AU198" s="435">
        <v>1226.1605590062113</v>
      </c>
      <c r="AV198" s="435"/>
      <c r="AW198" s="435">
        <v>10.244117647058824</v>
      </c>
      <c r="AX198" s="435">
        <v>41.972727272727276</v>
      </c>
      <c r="AY198" s="435">
        <v>69.862500000000011</v>
      </c>
      <c r="AZ198" s="435">
        <v>89.100000000000009</v>
      </c>
      <c r="BA198" s="435">
        <v>130.95000000000002</v>
      </c>
      <c r="BB198" s="435">
        <v>189.3857142857143</v>
      </c>
      <c r="BC198" s="435">
        <v>356.94</v>
      </c>
      <c r="BD198" s="435"/>
      <c r="BE198" s="435">
        <v>997.20000000000016</v>
      </c>
      <c r="BF198" s="435">
        <v>1171.8000000000002</v>
      </c>
      <c r="BG198" s="435">
        <v>1799.5500000000002</v>
      </c>
      <c r="BH198" s="435"/>
      <c r="BI198" s="435"/>
      <c r="BJ198" s="435"/>
      <c r="BK198" s="435"/>
      <c r="BL198" s="260"/>
      <c r="BM198" s="260"/>
      <c r="BN198" s="260">
        <v>216.66063829787237</v>
      </c>
      <c r="BO198" s="260"/>
      <c r="BP198" s="260">
        <v>12.39179104477612</v>
      </c>
      <c r="BQ198" s="260">
        <v>40.023529411764713</v>
      </c>
      <c r="BR198" s="260">
        <v>67.902127659574475</v>
      </c>
      <c r="BS198" s="260">
        <v>95.21632653061225</v>
      </c>
      <c r="BT198" s="260">
        <v>121.5</v>
      </c>
      <c r="BU198" s="260">
        <v>198.43411764705883</v>
      </c>
      <c r="BV198" s="260">
        <v>385.32162162162166</v>
      </c>
      <c r="BW198" s="260">
        <v>680.24482758620695</v>
      </c>
      <c r="BX198" s="260">
        <v>941.72142857142865</v>
      </c>
      <c r="BY198" s="260">
        <v>1196.171052631579</v>
      </c>
      <c r="BZ198" s="260">
        <v>1964.2348314606745</v>
      </c>
      <c r="CA198" s="260">
        <v>3884.0538461538463</v>
      </c>
      <c r="CB198" s="260">
        <v>6397.9500000000007</v>
      </c>
      <c r="CC198" s="260">
        <v>9006.4285714285725</v>
      </c>
      <c r="CD198" s="260">
        <v>12511.800000000001</v>
      </c>
      <c r="CE198" s="260">
        <v>19398.150000000001</v>
      </c>
      <c r="CF198" s="260">
        <v>35573.850000000006</v>
      </c>
      <c r="CG198" s="260">
        <v>1026.1158932714618</v>
      </c>
      <c r="CH198" s="260"/>
      <c r="CI198" s="260">
        <v>13.378147268408553</v>
      </c>
      <c r="CJ198" s="260">
        <v>39.651428571428575</v>
      </c>
      <c r="CK198" s="260">
        <v>68.064545454545453</v>
      </c>
      <c r="CL198" s="260">
        <v>95.256000000000014</v>
      </c>
      <c r="CM198" s="260">
        <v>123.4531914893617</v>
      </c>
      <c r="CN198" s="260">
        <v>195.78785046728976</v>
      </c>
      <c r="CO198" s="260">
        <v>352.42941176470589</v>
      </c>
      <c r="CP198" s="260">
        <v>654.26400000000001</v>
      </c>
      <c r="CQ198" s="260">
        <v>937.63636363636363</v>
      </c>
      <c r="CR198" s="260">
        <v>1212.8400000000001</v>
      </c>
      <c r="CS198" s="260">
        <v>1875.3000000000002</v>
      </c>
      <c r="CT198" s="260">
        <v>3596.4</v>
      </c>
      <c r="CU198" s="260">
        <v>6385.5</v>
      </c>
      <c r="CV198" s="260"/>
      <c r="CW198" s="260"/>
      <c r="CX198" s="260"/>
      <c r="CY198" s="260"/>
      <c r="CZ198" s="260">
        <v>139.50576395242453</v>
      </c>
      <c r="DA198" s="260"/>
      <c r="DB198" s="213">
        <f t="shared" si="485"/>
        <v>18.24243497192403</v>
      </c>
      <c r="DC198" s="213">
        <f t="shared" ref="DC198:DM198" si="528">DC139/DC22</f>
        <v>53.514666461655565</v>
      </c>
      <c r="DD198" s="213">
        <f t="shared" si="528"/>
        <v>91.17538152347062</v>
      </c>
      <c r="DE198" s="213">
        <f t="shared" si="528"/>
        <v>127.93483798092173</v>
      </c>
      <c r="DF198" s="213">
        <f t="shared" si="528"/>
        <v>164.38226290534112</v>
      </c>
      <c r="DG198" s="213">
        <f t="shared" si="528"/>
        <v>261.54372519622899</v>
      </c>
      <c r="DH198" s="213">
        <f t="shared" si="528"/>
        <v>494.69804288153495</v>
      </c>
      <c r="DI198" s="213">
        <f t="shared" si="528"/>
        <v>888.01410748946591</v>
      </c>
      <c r="DJ198" s="213">
        <f t="shared" si="528"/>
        <v>1260.910281173657</v>
      </c>
      <c r="DK198" s="213">
        <f t="shared" si="528"/>
        <v>1607.9482955915003</v>
      </c>
      <c r="DL198" s="213">
        <f t="shared" si="528"/>
        <v>2357.5456963436181</v>
      </c>
      <c r="DM198" s="213">
        <f t="shared" si="528"/>
        <v>4638.5939275415358</v>
      </c>
      <c r="DN198" s="213">
        <v>6644.1600000000008</v>
      </c>
      <c r="DO198" s="213">
        <v>10125</v>
      </c>
      <c r="DP198" s="213"/>
      <c r="DQ198" s="213"/>
      <c r="DR198" s="213"/>
      <c r="DS198" s="213">
        <f t="shared" si="491"/>
        <v>134.18670623059887</v>
      </c>
      <c r="DU198" s="210">
        <v>13.637495945507624</v>
      </c>
      <c r="DV198" s="210">
        <v>39.692727272727275</v>
      </c>
      <c r="DW198" s="210">
        <v>67.223376623376623</v>
      </c>
      <c r="DX198" s="210">
        <v>94.765771812080544</v>
      </c>
      <c r="DY198" s="210">
        <v>122.18450704225353</v>
      </c>
      <c r="DZ198" s="210">
        <v>191.44136429608128</v>
      </c>
      <c r="EA198" s="210">
        <v>370.93604651162792</v>
      </c>
      <c r="EB198" s="210">
        <v>657.96545454545469</v>
      </c>
      <c r="EC198" s="213">
        <f t="shared" ref="EC198:EJ198" si="529">EC139/EC22</f>
        <v>1261.9202880464723</v>
      </c>
      <c r="ED198" s="213">
        <f t="shared" si="529"/>
        <v>1616.488233428481</v>
      </c>
      <c r="EE198" s="213">
        <f t="shared" si="529"/>
        <v>2347.4931010538035</v>
      </c>
      <c r="EF198" s="213">
        <f t="shared" si="529"/>
        <v>4755.8739529699606</v>
      </c>
      <c r="EG198" s="213">
        <f t="shared" si="529"/>
        <v>9067.5839961941019</v>
      </c>
      <c r="EH198" s="213">
        <f t="shared" si="529"/>
        <v>13724.900095147479</v>
      </c>
      <c r="EI198" s="213"/>
      <c r="EJ198" s="213">
        <f t="shared" si="529"/>
        <v>25045.197693625119</v>
      </c>
      <c r="EK198" s="213"/>
      <c r="EL198" s="210">
        <v>122.49391947411669</v>
      </c>
      <c r="EN198" s="405">
        <v>20.936621793888055</v>
      </c>
      <c r="EO198" s="405">
        <v>55.351256667408954</v>
      </c>
      <c r="EP198" s="405">
        <v>90.95711569228601</v>
      </c>
      <c r="EQ198" s="405">
        <v>129.67150055326496</v>
      </c>
      <c r="ER198" s="405">
        <v>167.95211079395287</v>
      </c>
      <c r="ES198" s="405">
        <v>255.16668807196609</v>
      </c>
      <c r="ET198" s="405">
        <v>517.05175633111332</v>
      </c>
      <c r="EU198" s="405">
        <v>898.706458230257</v>
      </c>
      <c r="EV198" s="405">
        <v>1263.78880076118</v>
      </c>
      <c r="EW198" s="405">
        <v>1623.3201836980654</v>
      </c>
      <c r="EX198" s="405">
        <v>2327.9463879902742</v>
      </c>
      <c r="EY198" s="405">
        <v>4946.4539942911515</v>
      </c>
      <c r="EZ198" s="405">
        <v>9373.1917716460521</v>
      </c>
      <c r="FA198" s="405"/>
      <c r="FB198" s="405"/>
      <c r="FC198" s="405">
        <v>25045.197693625119</v>
      </c>
      <c r="FD198" s="405"/>
      <c r="FE198" s="116">
        <v>305.36943281600827</v>
      </c>
      <c r="FG198" s="116">
        <f t="shared" si="487"/>
        <v>433.79398522948674</v>
      </c>
      <c r="FH198" s="116">
        <f t="shared" si="517"/>
        <v>339.85466902269951</v>
      </c>
    </row>
    <row r="199" spans="1:164">
      <c r="A199" s="173"/>
      <c r="B199" s="173">
        <v>15</v>
      </c>
      <c r="C199" s="200">
        <v>3</v>
      </c>
      <c r="D199" s="200" t="s">
        <v>840</v>
      </c>
      <c r="E199" s="435">
        <v>540.43896428571429</v>
      </c>
      <c r="F199" s="435">
        <v>3831.6090532544376</v>
      </c>
      <c r="G199" s="435">
        <v>229.88187604690117</v>
      </c>
      <c r="H199" s="435">
        <f t="shared" si="488"/>
        <v>442.5952796375887</v>
      </c>
      <c r="I199" s="435">
        <v>436.60258872466585</v>
      </c>
      <c r="K199" s="435">
        <f t="shared" si="483"/>
        <v>23.386185676000963</v>
      </c>
      <c r="L199" s="435">
        <f t="shared" ref="L199:X199" si="530">L140/L23</f>
        <v>72.914527712090248</v>
      </c>
      <c r="M199" s="435">
        <f t="shared" si="530"/>
        <v>119.32304724774663</v>
      </c>
      <c r="N199" s="435">
        <f t="shared" si="530"/>
        <v>170.55417416715159</v>
      </c>
      <c r="O199" s="435">
        <f t="shared" si="530"/>
        <v>218.52533438086863</v>
      </c>
      <c r="P199" s="435">
        <f t="shared" si="530"/>
        <v>344.65051282407069</v>
      </c>
      <c r="Q199" s="435">
        <f t="shared" si="530"/>
        <v>690.30277337135851</v>
      </c>
      <c r="R199" s="435">
        <f t="shared" si="530"/>
        <v>1162.4975941108341</v>
      </c>
      <c r="S199" s="435">
        <f t="shared" si="530"/>
        <v>1656.2172032017618</v>
      </c>
      <c r="T199" s="435">
        <f t="shared" si="530"/>
        <v>2135.2354746784731</v>
      </c>
      <c r="U199" s="435">
        <f t="shared" si="530"/>
        <v>3302.5494663214349</v>
      </c>
      <c r="V199" s="435">
        <f t="shared" si="530"/>
        <v>6513.6529178819965</v>
      </c>
      <c r="W199" s="435">
        <f t="shared" si="530"/>
        <v>11643.812143971214</v>
      </c>
      <c r="X199" s="435">
        <f t="shared" si="530"/>
        <v>16370.174674741656</v>
      </c>
      <c r="Y199" s="435">
        <f t="shared" si="502"/>
        <v>20462.804056532997</v>
      </c>
      <c r="Z199" s="435">
        <f t="shared" si="498"/>
        <v>29712.551025241402</v>
      </c>
      <c r="AA199" s="435">
        <f t="shared" si="498"/>
        <v>71588.614627308154</v>
      </c>
      <c r="AB199" s="435">
        <f t="shared" si="498"/>
        <v>442.5952796375887</v>
      </c>
      <c r="AC199" s="435"/>
      <c r="AD199" s="435">
        <v>25.568446601941744</v>
      </c>
      <c r="AE199" s="435">
        <v>73.995270270270268</v>
      </c>
      <c r="AF199" s="435">
        <v>121.69090909090907</v>
      </c>
      <c r="AG199" s="435">
        <v>170.47749999999999</v>
      </c>
      <c r="AH199" s="435">
        <v>226.01</v>
      </c>
      <c r="AI199" s="435">
        <v>358.08451327433625</v>
      </c>
      <c r="AJ199" s="435">
        <v>723.44769736842102</v>
      </c>
      <c r="AK199" s="435">
        <v>1189.8336734693876</v>
      </c>
      <c r="AL199" s="435">
        <v>1677.2540697674415</v>
      </c>
      <c r="AM199" s="435">
        <v>2143.3766666666666</v>
      </c>
      <c r="AN199" s="435">
        <v>3447.790384615384</v>
      </c>
      <c r="AO199" s="435">
        <v>6537.953968253968</v>
      </c>
      <c r="AP199" s="435">
        <v>12144.076666666666</v>
      </c>
      <c r="AQ199" s="435">
        <v>16207.62222222222</v>
      </c>
      <c r="AR199" s="435">
        <v>21026.69</v>
      </c>
      <c r="AS199" s="435">
        <v>32100.533333333329</v>
      </c>
      <c r="AT199" s="435">
        <v>72335.324999999997</v>
      </c>
      <c r="AU199" s="435">
        <v>1933.0373106060606</v>
      </c>
      <c r="AV199" s="435"/>
      <c r="AW199" s="435">
        <v>19.669444444444441</v>
      </c>
      <c r="AX199" s="435">
        <v>69.285714285714278</v>
      </c>
      <c r="AY199" s="435">
        <v>124.88749999999999</v>
      </c>
      <c r="AZ199" s="435"/>
      <c r="BA199" s="435">
        <v>225.52499999999998</v>
      </c>
      <c r="BB199" s="435">
        <v>355.26249999999999</v>
      </c>
      <c r="BC199" s="435">
        <v>558.96249999999998</v>
      </c>
      <c r="BD199" s="435"/>
      <c r="BE199" s="435">
        <v>1697.4999999999998</v>
      </c>
      <c r="BF199" s="435"/>
      <c r="BG199" s="435"/>
      <c r="BH199" s="435"/>
      <c r="BI199" s="435"/>
      <c r="BJ199" s="435"/>
      <c r="BK199" s="435"/>
      <c r="BL199" s="260"/>
      <c r="BM199" s="260"/>
      <c r="BN199" s="260">
        <v>194.6613636363636</v>
      </c>
      <c r="BO199" s="260"/>
      <c r="BP199" s="260">
        <v>22.445348837209302</v>
      </c>
      <c r="BQ199" s="260">
        <v>72.081034482758611</v>
      </c>
      <c r="BR199" s="260">
        <v>121.71190476190475</v>
      </c>
      <c r="BS199" s="260">
        <v>172.90249999999997</v>
      </c>
      <c r="BT199" s="260">
        <v>226.33333333333331</v>
      </c>
      <c r="BU199" s="260">
        <v>360.63214285714281</v>
      </c>
      <c r="BV199" s="260">
        <v>747.97777777777776</v>
      </c>
      <c r="BW199" s="260">
        <v>1165.9019607843136</v>
      </c>
      <c r="BX199" s="260">
        <v>1666.4893939393937</v>
      </c>
      <c r="BY199" s="260">
        <v>2178.8297297297295</v>
      </c>
      <c r="BZ199" s="260">
        <v>3295.7366666666667</v>
      </c>
      <c r="CA199" s="260">
        <v>6643.2874999999995</v>
      </c>
      <c r="CB199" s="260">
        <v>11492.479166666666</v>
      </c>
      <c r="CC199" s="260">
        <v>17540.833333333332</v>
      </c>
      <c r="CD199" s="260">
        <v>19555.199999999997</v>
      </c>
      <c r="CE199" s="260">
        <v>26905.374999999996</v>
      </c>
      <c r="CF199" s="260"/>
      <c r="CG199" s="260">
        <v>1838.0003086419752</v>
      </c>
      <c r="CH199" s="260"/>
      <c r="CI199" s="260">
        <v>22.451324503311255</v>
      </c>
      <c r="CJ199" s="260">
        <v>77.573641304347817</v>
      </c>
      <c r="CK199" s="260">
        <v>121.0145631067961</v>
      </c>
      <c r="CL199" s="260">
        <v>168.49568965517241</v>
      </c>
      <c r="CM199" s="260">
        <v>220.3967213114754</v>
      </c>
      <c r="CN199" s="260">
        <v>354.11736111111105</v>
      </c>
      <c r="CO199" s="260">
        <v>692.21513761467884</v>
      </c>
      <c r="CP199" s="260">
        <v>1183.4000000000001</v>
      </c>
      <c r="CQ199" s="260">
        <v>1665.813333333333</v>
      </c>
      <c r="CR199" s="260">
        <v>2190.9874999999997</v>
      </c>
      <c r="CS199" s="260">
        <v>3321.6794117647055</v>
      </c>
      <c r="CT199" s="260">
        <v>5884.2624999999998</v>
      </c>
      <c r="CU199" s="260">
        <v>10606.949999999999</v>
      </c>
      <c r="CV199" s="260"/>
      <c r="CW199" s="260">
        <v>20045.05</v>
      </c>
      <c r="CX199" s="260"/>
      <c r="CY199" s="260"/>
      <c r="CZ199" s="260">
        <v>329.31984193011641</v>
      </c>
      <c r="DA199" s="260"/>
      <c r="DB199" s="213">
        <f t="shared" si="485"/>
        <v>23.506973955178353</v>
      </c>
      <c r="DC199" s="213">
        <f t="shared" ref="DC199:DM199" si="531">DC140/DC23</f>
        <v>72.354711067135625</v>
      </c>
      <c r="DD199" s="213">
        <f t="shared" si="531"/>
        <v>119.05075986442569</v>
      </c>
      <c r="DE199" s="213">
        <f t="shared" si="531"/>
        <v>171.3800972000559</v>
      </c>
      <c r="DF199" s="213">
        <f t="shared" si="531"/>
        <v>217.45950680533204</v>
      </c>
      <c r="DG199" s="213">
        <f t="shared" si="531"/>
        <v>339.25971661921386</v>
      </c>
      <c r="DH199" s="213">
        <f t="shared" si="531"/>
        <v>661.86588982826527</v>
      </c>
      <c r="DI199" s="213">
        <f t="shared" si="531"/>
        <v>1139.7004417655321</v>
      </c>
      <c r="DJ199" s="213">
        <f t="shared" si="531"/>
        <v>1656.1692038624428</v>
      </c>
      <c r="DK199" s="213">
        <f t="shared" si="531"/>
        <v>2102.9357602814125</v>
      </c>
      <c r="DL199" s="213">
        <f t="shared" si="531"/>
        <v>3002.281256113622</v>
      </c>
      <c r="DM199" s="213">
        <f t="shared" si="531"/>
        <v>7142.301690665764</v>
      </c>
      <c r="DN199" s="213">
        <v>10514.8</v>
      </c>
      <c r="DO199" s="213"/>
      <c r="DP199" s="213"/>
      <c r="DQ199" s="213"/>
      <c r="DR199" s="213"/>
      <c r="DS199" s="213">
        <f t="shared" si="491"/>
        <v>145.99884989248548</v>
      </c>
      <c r="DU199" s="210">
        <v>23.799778978388996</v>
      </c>
      <c r="DV199" s="210">
        <v>73.261632947976878</v>
      </c>
      <c r="DW199" s="210">
        <v>121.06266094420599</v>
      </c>
      <c r="DX199" s="210">
        <v>173.19957537154988</v>
      </c>
      <c r="DY199" s="210">
        <v>220.26613372093018</v>
      </c>
      <c r="DZ199" s="210">
        <v>346.94169909208819</v>
      </c>
      <c r="EA199" s="210">
        <v>675.84544491525423</v>
      </c>
      <c r="EB199" s="210">
        <v>1155.1362068965518</v>
      </c>
      <c r="EC199" s="213">
        <f>EC140/EC23</f>
        <v>1663.8628122504294</v>
      </c>
      <c r="ED199" s="213">
        <f>ED140/ED23</f>
        <v>2118.918202831745</v>
      </c>
      <c r="EE199" s="213">
        <f>EE140/EE23</f>
        <v>3087.5095023547351</v>
      </c>
      <c r="EF199" s="213">
        <f>EF140/EF23</f>
        <v>7167.5013438082333</v>
      </c>
      <c r="EG199" s="213">
        <f>EG140/EG23</f>
        <v>10406.256764357107</v>
      </c>
      <c r="EH199" s="213"/>
      <c r="EI199" s="213"/>
      <c r="EJ199" s="213"/>
      <c r="EK199" s="213"/>
      <c r="EL199" s="210">
        <v>187.31166137939135</v>
      </c>
      <c r="EN199" s="405">
        <v>24.086677525330202</v>
      </c>
      <c r="EO199" s="405">
        <v>73.347561845066679</v>
      </c>
      <c r="EP199" s="405">
        <v>122.44417450481295</v>
      </c>
      <c r="EQ199" s="405">
        <v>171.49531389242364</v>
      </c>
      <c r="ER199" s="405">
        <v>219.54243268060927</v>
      </c>
      <c r="ES199" s="405">
        <v>350.79809119079624</v>
      </c>
      <c r="ET199" s="405">
        <v>677.1684569757374</v>
      </c>
      <c r="EU199" s="405">
        <v>1149.4918702680513</v>
      </c>
      <c r="EV199" s="405">
        <v>1670.0673351439673</v>
      </c>
      <c r="EW199" s="405">
        <v>2131.8563706105856</v>
      </c>
      <c r="EX199" s="405">
        <v>3226.566114642867</v>
      </c>
      <c r="EY199" s="405">
        <v>7243.100303235643</v>
      </c>
      <c r="EZ199" s="405"/>
      <c r="FA199" s="405"/>
      <c r="FB199" s="405"/>
      <c r="FC199" s="405"/>
      <c r="FD199" s="405"/>
      <c r="FE199" s="116">
        <v>365.05536739710283</v>
      </c>
      <c r="FG199" s="116">
        <f t="shared" si="487"/>
        <v>360.19504213959004</v>
      </c>
      <c r="FH199" s="116">
        <f t="shared" si="517"/>
        <v>1650.4915677258539</v>
      </c>
    </row>
    <row r="200" spans="1:164">
      <c r="A200" s="173"/>
      <c r="B200" s="173">
        <v>18</v>
      </c>
      <c r="C200" s="200">
        <v>3</v>
      </c>
      <c r="D200" s="200" t="s">
        <v>1007</v>
      </c>
      <c r="E200" s="435">
        <v>277.14540991395239</v>
      </c>
      <c r="F200" s="435">
        <v>8013.3894886363641</v>
      </c>
      <c r="G200" s="435">
        <v>130.66819428755849</v>
      </c>
      <c r="H200" s="435">
        <f t="shared" si="488"/>
        <v>149.12509161121491</v>
      </c>
      <c r="I200" s="435">
        <v>208.19100159971561</v>
      </c>
      <c r="K200" s="435">
        <f t="shared" si="483"/>
        <v>5.7353873555237413</v>
      </c>
      <c r="L200" s="435">
        <f t="shared" ref="L200:X200" si="532">L141/L24</f>
        <v>17.158693759071117</v>
      </c>
      <c r="M200" s="435">
        <f t="shared" si="532"/>
        <v>28.674960285387549</v>
      </c>
      <c r="N200" s="435">
        <f t="shared" si="532"/>
        <v>40.287556309801786</v>
      </c>
      <c r="O200" s="435">
        <f t="shared" si="532"/>
        <v>51.678537239644776</v>
      </c>
      <c r="P200" s="435">
        <f t="shared" si="532"/>
        <v>80.675138005635219</v>
      </c>
      <c r="Q200" s="435">
        <f t="shared" si="532"/>
        <v>159.78465728007239</v>
      </c>
      <c r="R200" s="435">
        <f t="shared" si="532"/>
        <v>283.41917602417016</v>
      </c>
      <c r="S200" s="435">
        <f t="shared" si="532"/>
        <v>395.8038566905596</v>
      </c>
      <c r="T200" s="435">
        <f t="shared" si="532"/>
        <v>514.93784401417497</v>
      </c>
      <c r="U200" s="435">
        <f t="shared" si="532"/>
        <v>795.73076918131846</v>
      </c>
      <c r="V200" s="435">
        <f t="shared" si="532"/>
        <v>1599.9625805655076</v>
      </c>
      <c r="W200" s="435">
        <f t="shared" si="532"/>
        <v>2762.8463915335406</v>
      </c>
      <c r="X200" s="435">
        <f t="shared" si="532"/>
        <v>3847.7075282638993</v>
      </c>
      <c r="Y200" s="435">
        <f t="shared" si="502"/>
        <v>5091.7289099303171</v>
      </c>
      <c r="Z200" s="435">
        <f t="shared" si="498"/>
        <v>8217.8012172543458</v>
      </c>
      <c r="AA200" s="435">
        <f t="shared" si="498"/>
        <v>31574.65655269098</v>
      </c>
      <c r="AB200" s="435">
        <f t="shared" si="498"/>
        <v>149.12509161121491</v>
      </c>
      <c r="AC200" s="435"/>
      <c r="AD200" s="435">
        <v>9.7254166666666659</v>
      </c>
      <c r="AE200" s="435">
        <v>26.021782178217819</v>
      </c>
      <c r="AF200" s="435">
        <v>43.637795275590548</v>
      </c>
      <c r="AG200" s="435">
        <v>59.517171717171713</v>
      </c>
      <c r="AH200" s="435">
        <v>77.444444444444443</v>
      </c>
      <c r="AI200" s="435">
        <v>121.27148936170212</v>
      </c>
      <c r="AJ200" s="435">
        <v>248.69900497512438</v>
      </c>
      <c r="AK200" s="435">
        <v>421.875</v>
      </c>
      <c r="AL200" s="435">
        <v>594.58367346938769</v>
      </c>
      <c r="AM200" s="435">
        <v>767.38472222222219</v>
      </c>
      <c r="AN200" s="435">
        <v>1191.6499999999999</v>
      </c>
      <c r="AO200" s="435">
        <v>2360.2872340425533</v>
      </c>
      <c r="AP200" s="435">
        <v>4114.085</v>
      </c>
      <c r="AQ200" s="435">
        <v>5773.4428571428571</v>
      </c>
      <c r="AR200" s="435">
        <v>7501.25</v>
      </c>
      <c r="AS200" s="435">
        <v>12481.4</v>
      </c>
      <c r="AT200" s="435">
        <v>57546.7</v>
      </c>
      <c r="AU200" s="435">
        <v>966.70787631271878</v>
      </c>
      <c r="AV200" s="435"/>
      <c r="AW200" s="435">
        <v>10.613513513513514</v>
      </c>
      <c r="AX200" s="435">
        <v>27.086666666666666</v>
      </c>
      <c r="AY200" s="435">
        <v>43.066666666666663</v>
      </c>
      <c r="AZ200" s="435">
        <v>60.010000000000005</v>
      </c>
      <c r="BA200" s="435">
        <v>79.522222222222211</v>
      </c>
      <c r="BB200" s="435">
        <v>109.06153846153846</v>
      </c>
      <c r="BC200" s="435">
        <v>204</v>
      </c>
      <c r="BD200" s="435">
        <v>454.75</v>
      </c>
      <c r="BE200" s="435"/>
      <c r="BF200" s="435">
        <v>685.1</v>
      </c>
      <c r="BG200" s="435"/>
      <c r="BH200" s="435"/>
      <c r="BI200" s="435"/>
      <c r="BJ200" s="435"/>
      <c r="BK200" s="435"/>
      <c r="BL200" s="260"/>
      <c r="BM200" s="260"/>
      <c r="BN200" s="260">
        <v>56.009734513274331</v>
      </c>
      <c r="BO200" s="260"/>
      <c r="BP200" s="260">
        <v>7.2358974358974359</v>
      </c>
      <c r="BQ200" s="260">
        <v>26.077358490566034</v>
      </c>
      <c r="BR200" s="260">
        <v>42.059259259259257</v>
      </c>
      <c r="BS200" s="260">
        <v>60.51276595744681</v>
      </c>
      <c r="BT200" s="260">
        <v>77.676923076923075</v>
      </c>
      <c r="BU200" s="260">
        <v>119.19540229885058</v>
      </c>
      <c r="BV200" s="260">
        <v>244.81976744186048</v>
      </c>
      <c r="BW200" s="260">
        <v>429.21851851851852</v>
      </c>
      <c r="BX200" s="260">
        <v>612.39230769230767</v>
      </c>
      <c r="BY200" s="260">
        <v>764.86923076923074</v>
      </c>
      <c r="BZ200" s="260">
        <v>1205.7584269662921</v>
      </c>
      <c r="CA200" s="260">
        <v>2424.54</v>
      </c>
      <c r="CB200" s="260">
        <v>4091.5222222222219</v>
      </c>
      <c r="CC200" s="260">
        <v>5782.3538461538456</v>
      </c>
      <c r="CD200" s="260">
        <v>7676.1374999999998</v>
      </c>
      <c r="CE200" s="260">
        <v>12267.599999999999</v>
      </c>
      <c r="CF200" s="260">
        <v>34745.063636363637</v>
      </c>
      <c r="CG200" s="260">
        <v>1477.9476190476189</v>
      </c>
      <c r="CH200" s="260"/>
      <c r="CI200" s="260">
        <v>8.5361061946902641</v>
      </c>
      <c r="CJ200" s="260">
        <v>25.540356083086053</v>
      </c>
      <c r="CK200" s="260">
        <v>43.807692307692307</v>
      </c>
      <c r="CL200" s="260">
        <v>60.693269230769225</v>
      </c>
      <c r="CM200" s="260">
        <v>77.683544303797461</v>
      </c>
      <c r="CN200" s="260">
        <v>125.73096446700508</v>
      </c>
      <c r="CO200" s="260">
        <v>236.79891304347825</v>
      </c>
      <c r="CP200" s="260">
        <v>416.77755102040811</v>
      </c>
      <c r="CQ200" s="260">
        <v>584.55714285714282</v>
      </c>
      <c r="CR200" s="260">
        <v>763.69999999999993</v>
      </c>
      <c r="CS200" s="260">
        <v>1178.3179487179489</v>
      </c>
      <c r="CT200" s="260">
        <v>2208.4214285714284</v>
      </c>
      <c r="CU200" s="260">
        <v>4303.55</v>
      </c>
      <c r="CV200" s="260">
        <v>5433.2</v>
      </c>
      <c r="CW200" s="260">
        <v>7267.5</v>
      </c>
      <c r="CX200" s="260"/>
      <c r="CY200" s="260">
        <v>36344.299999999996</v>
      </c>
      <c r="CZ200" s="260">
        <v>163.86312056737586</v>
      </c>
      <c r="DA200" s="260"/>
      <c r="DB200" s="213">
        <f t="shared" si="485"/>
        <v>5.7146158382211478</v>
      </c>
      <c r="DC200" s="213">
        <f t="shared" ref="DC200:DM200" si="533">DC141/DC24</f>
        <v>17.124573395845502</v>
      </c>
      <c r="DD200" s="213">
        <f t="shared" si="533"/>
        <v>28.55985806525964</v>
      </c>
      <c r="DE200" s="213">
        <f t="shared" si="533"/>
        <v>40.264404149657672</v>
      </c>
      <c r="DF200" s="213">
        <f t="shared" si="533"/>
        <v>51.536933226825617</v>
      </c>
      <c r="DG200" s="213">
        <f t="shared" si="533"/>
        <v>80.040544645058773</v>
      </c>
      <c r="DH200" s="213">
        <f t="shared" si="533"/>
        <v>156.95128075801648</v>
      </c>
      <c r="DI200" s="213">
        <f t="shared" si="533"/>
        <v>283.28170618998411</v>
      </c>
      <c r="DJ200" s="213">
        <f t="shared" si="533"/>
        <v>386.21498301518324</v>
      </c>
      <c r="DK200" s="213">
        <f t="shared" si="533"/>
        <v>519.01793332378782</v>
      </c>
      <c r="DL200" s="213">
        <f t="shared" si="533"/>
        <v>777.71260325094852</v>
      </c>
      <c r="DM200" s="213">
        <f t="shared" si="533"/>
        <v>1631.4532795988555</v>
      </c>
      <c r="DN200" s="213">
        <v>4089.2285714285713</v>
      </c>
      <c r="DO200" s="213">
        <v>5212.2</v>
      </c>
      <c r="DP200" s="213">
        <v>7644.9</v>
      </c>
      <c r="DQ200" s="213">
        <v>10894.449999999999</v>
      </c>
      <c r="DR200" s="213"/>
      <c r="DS200" s="213">
        <f t="shared" si="491"/>
        <v>44.304763473814134</v>
      </c>
      <c r="DU200" s="210">
        <v>8.6534521788341827</v>
      </c>
      <c r="DV200" s="210">
        <v>25.629878590464909</v>
      </c>
      <c r="DW200" s="210">
        <v>42.620616966580975</v>
      </c>
      <c r="DX200" s="210">
        <v>59.990304026294162</v>
      </c>
      <c r="DY200" s="210">
        <v>76.970535714285717</v>
      </c>
      <c r="DZ200" s="210">
        <v>120.04449518011161</v>
      </c>
      <c r="EA200" s="210">
        <v>257.33107241063243</v>
      </c>
      <c r="EB200" s="210">
        <v>414.28999999999996</v>
      </c>
      <c r="EC200" s="213">
        <f t="shared" ref="EC200:EK200" si="534">EC141/EC24</f>
        <v>389.19814400315613</v>
      </c>
      <c r="ED200" s="213">
        <f t="shared" si="534"/>
        <v>519.81703504768154</v>
      </c>
      <c r="EE200" s="213">
        <f t="shared" si="534"/>
        <v>759.3727564617335</v>
      </c>
      <c r="EF200" s="213">
        <f t="shared" si="534"/>
        <v>1614.8318546494806</v>
      </c>
      <c r="EG200" s="213">
        <f t="shared" si="534"/>
        <v>2641.0649741496327</v>
      </c>
      <c r="EH200" s="213">
        <f t="shared" si="534"/>
        <v>3575.9433957442702</v>
      </c>
      <c r="EI200" s="213">
        <f t="shared" si="534"/>
        <v>5126.6493825335083</v>
      </c>
      <c r="EJ200" s="213">
        <f t="shared" si="534"/>
        <v>7305.7888743531221</v>
      </c>
      <c r="EK200" s="213">
        <f t="shared" si="534"/>
        <v>21570.231925042586</v>
      </c>
      <c r="EL200" s="210">
        <v>84.452735880215783</v>
      </c>
      <c r="EN200" s="405">
        <v>6.5002389156780671</v>
      </c>
      <c r="EO200" s="405">
        <v>17.498332055267543</v>
      </c>
      <c r="EP200" s="405">
        <v>28.648660643480362</v>
      </c>
      <c r="EQ200" s="405">
        <v>40.155810632257158</v>
      </c>
      <c r="ER200" s="405">
        <v>51.777910049014288</v>
      </c>
      <c r="ES200" s="405">
        <v>81.10072419728553</v>
      </c>
      <c r="ET200" s="405">
        <v>190.3535173638225</v>
      </c>
      <c r="EU200" s="405">
        <v>273.26642019917608</v>
      </c>
      <c r="EV200" s="405">
        <v>393.02031901899647</v>
      </c>
      <c r="EW200" s="405">
        <v>520.91579991803542</v>
      </c>
      <c r="EX200" s="405">
        <v>727.27802458060717</v>
      </c>
      <c r="EY200" s="405">
        <v>1577.0558888554472</v>
      </c>
      <c r="EZ200" s="405">
        <v>2523.0441461219502</v>
      </c>
      <c r="FA200" s="405">
        <v>3602.8287596027126</v>
      </c>
      <c r="FB200" s="405"/>
      <c r="FC200" s="405"/>
      <c r="FD200" s="405">
        <v>21570.231925042586</v>
      </c>
      <c r="FE200" s="116">
        <v>97.898654435662053</v>
      </c>
      <c r="FG200" s="116">
        <f t="shared" si="487"/>
        <v>274.35119239358539</v>
      </c>
      <c r="FH200" s="116">
        <f t="shared" si="517"/>
        <v>1415.7955245879123</v>
      </c>
    </row>
    <row r="201" spans="1:164">
      <c r="A201" s="173"/>
      <c r="B201" s="173">
        <v>24</v>
      </c>
      <c r="C201" s="200">
        <v>3</v>
      </c>
      <c r="D201" s="200" t="s">
        <v>1008</v>
      </c>
      <c r="E201" s="435">
        <v>304.27436325678502</v>
      </c>
      <c r="F201" s="435">
        <v>1607.4296529968453</v>
      </c>
      <c r="G201" s="435">
        <v>45.925253283302105</v>
      </c>
      <c r="H201" s="435">
        <f t="shared" si="488"/>
        <v>950.81172853827559</v>
      </c>
      <c r="I201" s="435">
        <v>262.30371788413095</v>
      </c>
      <c r="K201" s="435">
        <f t="shared" si="483"/>
        <v>23.284161383303598</v>
      </c>
      <c r="L201" s="435">
        <f t="shared" ref="L201:X201" si="535">L142/L25</f>
        <v>152.88135785016459</v>
      </c>
      <c r="M201" s="435">
        <f t="shared" si="535"/>
        <v>259.59799646866105</v>
      </c>
      <c r="N201" s="435">
        <f t="shared" si="535"/>
        <v>363.81552445834029</v>
      </c>
      <c r="O201" s="435">
        <f t="shared" si="535"/>
        <v>470.55862669120836</v>
      </c>
      <c r="P201" s="435">
        <f t="shared" si="535"/>
        <v>754.54691915660874</v>
      </c>
      <c r="Q201" s="435">
        <f t="shared" si="535"/>
        <v>1499.8116313816031</v>
      </c>
      <c r="R201" s="435">
        <f t="shared" si="535"/>
        <v>2474.4144673648379</v>
      </c>
      <c r="S201" s="435">
        <f t="shared" si="535"/>
        <v>3550.5868150778847</v>
      </c>
      <c r="T201" s="435">
        <f t="shared" si="535"/>
        <v>4540.3238682978035</v>
      </c>
      <c r="U201" s="435">
        <f t="shared" si="535"/>
        <v>7186.0432176870008</v>
      </c>
      <c r="V201" s="435">
        <f t="shared" si="535"/>
        <v>14513.483049809927</v>
      </c>
      <c r="W201" s="435">
        <f t="shared" si="535"/>
        <v>25214.044612645346</v>
      </c>
      <c r="X201" s="435">
        <f t="shared" si="535"/>
        <v>36244.001874339323</v>
      </c>
      <c r="Y201" s="435">
        <f t="shared" si="502"/>
        <v>44787.273081395346</v>
      </c>
      <c r="Z201" s="435">
        <f t="shared" si="498"/>
        <v>60612.098170421508</v>
      </c>
      <c r="AA201" s="435">
        <f t="shared" si="498"/>
        <v>234343.18214389533</v>
      </c>
      <c r="AB201" s="435">
        <f t="shared" si="498"/>
        <v>950.81172853827559</v>
      </c>
      <c r="AC201" s="435"/>
      <c r="AD201" s="435">
        <v>5.8747884940778343</v>
      </c>
      <c r="AE201" s="435">
        <v>42.164705882352933</v>
      </c>
      <c r="AF201" s="435">
        <v>70.38356164383562</v>
      </c>
      <c r="AG201" s="435">
        <v>99.111111111111114</v>
      </c>
      <c r="AH201" s="435">
        <v>129.26666666666665</v>
      </c>
      <c r="AI201" s="435">
        <v>210.83124999999998</v>
      </c>
      <c r="AJ201" s="435">
        <v>426.02</v>
      </c>
      <c r="AK201" s="435">
        <v>668.99897435897435</v>
      </c>
      <c r="AL201" s="435">
        <v>965.9654320987654</v>
      </c>
      <c r="AM201" s="435">
        <v>1225.3433962264151</v>
      </c>
      <c r="AN201" s="435">
        <v>1953.7567567567567</v>
      </c>
      <c r="AO201" s="435">
        <v>3923.9609756097561</v>
      </c>
      <c r="AP201" s="435">
        <v>6865.727272727273</v>
      </c>
      <c r="AQ201" s="435">
        <v>10290.349999999999</v>
      </c>
      <c r="AR201" s="435">
        <v>12222.933333333332</v>
      </c>
      <c r="AS201" s="435">
        <v>16541.7</v>
      </c>
      <c r="AT201" s="435">
        <v>63954.799999999996</v>
      </c>
      <c r="AU201" s="435">
        <v>692.50749185667746</v>
      </c>
      <c r="AV201" s="435"/>
      <c r="AW201" s="435">
        <v>3.3018867924528301</v>
      </c>
      <c r="AX201" s="435"/>
      <c r="AY201" s="435">
        <v>72.8</v>
      </c>
      <c r="AZ201" s="435"/>
      <c r="BA201" s="435">
        <v>124.6</v>
      </c>
      <c r="BB201" s="435"/>
      <c r="BC201" s="435">
        <v>322</v>
      </c>
      <c r="BD201" s="435"/>
      <c r="BE201" s="435"/>
      <c r="BF201" s="435">
        <v>1209.5999999999999</v>
      </c>
      <c r="BG201" s="435"/>
      <c r="BH201" s="435"/>
      <c r="BI201" s="435"/>
      <c r="BJ201" s="435"/>
      <c r="BK201" s="435"/>
      <c r="BL201" s="260"/>
      <c r="BM201" s="260"/>
      <c r="BN201" s="260">
        <v>20.78938053097345</v>
      </c>
      <c r="BO201" s="260"/>
      <c r="BP201" s="260">
        <v>6.1903133903133893</v>
      </c>
      <c r="BQ201" s="260">
        <v>42.055445544554452</v>
      </c>
      <c r="BR201" s="260">
        <v>69.365333333333325</v>
      </c>
      <c r="BS201" s="260">
        <v>99.377049180327873</v>
      </c>
      <c r="BT201" s="260">
        <v>126.85714285714286</v>
      </c>
      <c r="BU201" s="260">
        <v>205.16959064327486</v>
      </c>
      <c r="BV201" s="260">
        <v>401.33333333333331</v>
      </c>
      <c r="BW201" s="260">
        <v>682.48372093023249</v>
      </c>
      <c r="BX201" s="260">
        <v>969.18431372549003</v>
      </c>
      <c r="BY201" s="260">
        <v>1249.2242424242422</v>
      </c>
      <c r="BZ201" s="260">
        <v>1989.6307692307691</v>
      </c>
      <c r="CA201" s="260">
        <v>3987.0249999999996</v>
      </c>
      <c r="CB201" s="260">
        <v>6923.7</v>
      </c>
      <c r="CC201" s="260">
        <v>9027.1999999999989</v>
      </c>
      <c r="CD201" s="260"/>
      <c r="CE201" s="260"/>
      <c r="CF201" s="260"/>
      <c r="CG201" s="260">
        <v>404.89640024405122</v>
      </c>
      <c r="CH201" s="260"/>
      <c r="CI201" s="260">
        <v>4.2649134948096883</v>
      </c>
      <c r="CJ201" s="260">
        <v>41.81509433962264</v>
      </c>
      <c r="CK201" s="260">
        <v>70.289655172413788</v>
      </c>
      <c r="CL201" s="260">
        <v>100.53953488372093</v>
      </c>
      <c r="CM201" s="260">
        <v>132.47499999999999</v>
      </c>
      <c r="CN201" s="260">
        <v>203.27272727272725</v>
      </c>
      <c r="CO201" s="260">
        <v>400.4417910447761</v>
      </c>
      <c r="CP201" s="260">
        <v>708.4</v>
      </c>
      <c r="CQ201" s="260">
        <v>978.13333333333321</v>
      </c>
      <c r="CR201" s="260">
        <v>1271.1999999999998</v>
      </c>
      <c r="CS201" s="260">
        <v>1796.1999999999998</v>
      </c>
      <c r="CT201" s="260">
        <v>4622.7999999999993</v>
      </c>
      <c r="CU201" s="260"/>
      <c r="CV201" s="260"/>
      <c r="CW201" s="260"/>
      <c r="CX201" s="260"/>
      <c r="CY201" s="260"/>
      <c r="CZ201" s="260">
        <v>56.396407818277865</v>
      </c>
      <c r="DA201" s="260"/>
      <c r="DB201" s="213">
        <f t="shared" si="485"/>
        <v>28.945062457391547</v>
      </c>
      <c r="DC201" s="213">
        <f t="shared" ref="DC201:DM201" si="536">DC142/DC25</f>
        <v>151.81965357795264</v>
      </c>
      <c r="DD201" s="213">
        <f t="shared" si="536"/>
        <v>263.12338785778172</v>
      </c>
      <c r="DE201" s="213">
        <f t="shared" si="536"/>
        <v>362.23423534726584</v>
      </c>
      <c r="DF201" s="213">
        <f t="shared" si="536"/>
        <v>466.75728215186325</v>
      </c>
      <c r="DG201" s="213">
        <f t="shared" si="536"/>
        <v>742.92419637990542</v>
      </c>
      <c r="DH201" s="213">
        <f t="shared" si="536"/>
        <v>1463.562931547619</v>
      </c>
      <c r="DI201" s="213">
        <f t="shared" si="536"/>
        <v>2465.3348719113369</v>
      </c>
      <c r="DJ201" s="213">
        <f t="shared" si="536"/>
        <v>3582.3662609011626</v>
      </c>
      <c r="DK201" s="213">
        <f t="shared" si="536"/>
        <v>4604.2182570964433</v>
      </c>
      <c r="DL201" s="213">
        <f t="shared" si="536"/>
        <v>7105.1069590495445</v>
      </c>
      <c r="DM201" s="213">
        <f t="shared" si="536"/>
        <v>14527.820406976743</v>
      </c>
      <c r="DN201" s="213"/>
      <c r="DO201" s="213">
        <v>8428</v>
      </c>
      <c r="DP201" s="213"/>
      <c r="DQ201" s="213"/>
      <c r="DR201" s="213"/>
      <c r="DS201" s="213">
        <f t="shared" si="491"/>
        <v>311.05975151118901</v>
      </c>
      <c r="DU201" s="210">
        <v>8.2212529738302926</v>
      </c>
      <c r="DV201" s="210">
        <v>41.628070175438594</v>
      </c>
      <c r="DW201" s="210">
        <v>71.54583333333332</v>
      </c>
      <c r="DX201" s="210">
        <v>98.453631284916185</v>
      </c>
      <c r="DY201" s="210">
        <v>126.82816901408449</v>
      </c>
      <c r="DZ201" s="210">
        <v>203.8882506527415</v>
      </c>
      <c r="EA201" s="210">
        <v>391.29749103942652</v>
      </c>
      <c r="EB201" s="210">
        <v>680.23103448275856</v>
      </c>
      <c r="EC201" s="213">
        <f t="shared" ref="EC201:EH201" si="537">EC142/EC25</f>
        <v>3542.4153765856236</v>
      </c>
      <c r="ED201" s="213">
        <f t="shared" si="537"/>
        <v>4616.5903208361833</v>
      </c>
      <c r="EE201" s="213">
        <f t="shared" si="537"/>
        <v>7076.4364039376314</v>
      </c>
      <c r="EF201" s="213">
        <f t="shared" si="537"/>
        <v>14193.645361295681</v>
      </c>
      <c r="EG201" s="213"/>
      <c r="EH201" s="213">
        <f t="shared" si="537"/>
        <v>30881.878124999999</v>
      </c>
      <c r="EI201" s="213"/>
      <c r="EJ201" s="213"/>
      <c r="EK201" s="213"/>
      <c r="EL201" s="210">
        <v>125.06372239747633</v>
      </c>
      <c r="EN201" s="405">
        <v>58.685828197674418</v>
      </c>
      <c r="EO201" s="405">
        <v>156.00870618160053</v>
      </c>
      <c r="EP201" s="405">
        <v>260.13456442235554</v>
      </c>
      <c r="EQ201" s="405">
        <v>358.33721197417918</v>
      </c>
      <c r="ER201" s="405">
        <v>461.86310208908156</v>
      </c>
      <c r="ES201" s="405">
        <v>751.27228167234875</v>
      </c>
      <c r="ET201" s="405">
        <v>1409.2752929776561</v>
      </c>
      <c r="EU201" s="405">
        <v>2511.6798179933307</v>
      </c>
      <c r="EV201" s="405">
        <v>3511.485659696174</v>
      </c>
      <c r="EW201" s="405">
        <v>4628.9623845759234</v>
      </c>
      <c r="EX201" s="405">
        <v>7010.4941271802327</v>
      </c>
      <c r="EY201" s="405">
        <v>13748.078633720928</v>
      </c>
      <c r="EZ201" s="405"/>
      <c r="FA201" s="405"/>
      <c r="FB201" s="405"/>
      <c r="FC201" s="405"/>
      <c r="FD201" s="405"/>
      <c r="FE201" s="116">
        <v>1069.7915089184423</v>
      </c>
      <c r="FG201" s="116">
        <f t="shared" si="487"/>
        <v>407.99555579544756</v>
      </c>
      <c r="FH201" s="116">
        <f t="shared" si="517"/>
        <v>451.87231502007694</v>
      </c>
    </row>
    <row r="202" spans="1:164">
      <c r="A202" s="173"/>
      <c r="B202" s="173">
        <v>25</v>
      </c>
      <c r="C202" s="200">
        <v>3</v>
      </c>
      <c r="D202" s="200" t="s">
        <v>601</v>
      </c>
      <c r="E202" s="435">
        <v>403.40277841038483</v>
      </c>
      <c r="F202" s="435">
        <v>8468.4434285714287</v>
      </c>
      <c r="G202" s="435">
        <v>154.90542872234286</v>
      </c>
      <c r="H202" s="435">
        <f t="shared" si="488"/>
        <v>185.25710974908185</v>
      </c>
      <c r="I202" s="435">
        <v>328.16542715685239</v>
      </c>
      <c r="K202" s="435">
        <f t="shared" si="483"/>
        <v>9.9149844591913752</v>
      </c>
      <c r="L202" s="435">
        <f t="shared" ref="L202:X202" si="538">L143/L26</f>
        <v>42.053271691154869</v>
      </c>
      <c r="M202" s="435">
        <f t="shared" si="538"/>
        <v>72.571419280813927</v>
      </c>
      <c r="N202" s="435">
        <f t="shared" si="538"/>
        <v>101.90370522079908</v>
      </c>
      <c r="O202" s="435">
        <f t="shared" si="538"/>
        <v>132.11014528317671</v>
      </c>
      <c r="P202" s="435">
        <f t="shared" si="538"/>
        <v>206.38431103786559</v>
      </c>
      <c r="Q202" s="435">
        <f t="shared" si="538"/>
        <v>421.82173298155686</v>
      </c>
      <c r="R202" s="435">
        <f t="shared" si="538"/>
        <v>740.41521543296915</v>
      </c>
      <c r="S202" s="435">
        <f t="shared" si="538"/>
        <v>1013.8710175066498</v>
      </c>
      <c r="T202" s="435">
        <f t="shared" si="538"/>
        <v>1315.7863439390981</v>
      </c>
      <c r="U202" s="435">
        <f t="shared" si="538"/>
        <v>1982.0708576295847</v>
      </c>
      <c r="V202" s="435">
        <f t="shared" si="538"/>
        <v>4077.6061619479938</v>
      </c>
      <c r="W202" s="435">
        <f t="shared" si="538"/>
        <v>7524.5806616068239</v>
      </c>
      <c r="X202" s="435">
        <f t="shared" si="538"/>
        <v>10326.953248747477</v>
      </c>
      <c r="Y202" s="435">
        <f t="shared" si="502"/>
        <v>13214.722070215552</v>
      </c>
      <c r="Z202" s="435">
        <f t="shared" si="498"/>
        <v>19387.782045676358</v>
      </c>
      <c r="AA202" s="435">
        <f t="shared" si="498"/>
        <v>75964.282147179372</v>
      </c>
      <c r="AB202" s="435">
        <f t="shared" si="498"/>
        <v>185.25710974908185</v>
      </c>
      <c r="AC202" s="435"/>
      <c r="AD202" s="435">
        <v>21.066666666666666</v>
      </c>
      <c r="AE202" s="435">
        <v>73.170731707317074</v>
      </c>
      <c r="AF202" s="435">
        <v>119.49473684210527</v>
      </c>
      <c r="AG202" s="435">
        <v>167.43529411764706</v>
      </c>
      <c r="AH202" s="435">
        <v>223.2</v>
      </c>
      <c r="AI202" s="435">
        <v>343.40000000000003</v>
      </c>
      <c r="AJ202" s="435">
        <v>731.89743589743591</v>
      </c>
      <c r="AK202" s="435">
        <v>1207.3411764705882</v>
      </c>
      <c r="AL202" s="435">
        <v>1665.7476923076922</v>
      </c>
      <c r="AM202" s="435">
        <v>2146.2109090909089</v>
      </c>
      <c r="AN202" s="435">
        <v>3297.0378378378377</v>
      </c>
      <c r="AO202" s="435">
        <v>6682.8</v>
      </c>
      <c r="AP202" s="435">
        <v>12026.399999999998</v>
      </c>
      <c r="AQ202" s="435">
        <v>16791.709090909091</v>
      </c>
      <c r="AR202" s="435">
        <v>22320.533333333333</v>
      </c>
      <c r="AS202" s="435">
        <v>32944.615384615383</v>
      </c>
      <c r="AT202" s="435">
        <v>141896.79999999999</v>
      </c>
      <c r="AU202" s="435">
        <v>3650.5516930022573</v>
      </c>
      <c r="AV202" s="435"/>
      <c r="AW202" s="435">
        <v>22.88</v>
      </c>
      <c r="AX202" s="435">
        <v>65.890909090909091</v>
      </c>
      <c r="AY202" s="435">
        <v>123.83999999999999</v>
      </c>
      <c r="AZ202" s="435">
        <v>158.4</v>
      </c>
      <c r="BA202" s="435"/>
      <c r="BB202" s="435">
        <v>350.4</v>
      </c>
      <c r="BC202" s="435">
        <v>570</v>
      </c>
      <c r="BD202" s="435">
        <v>1392</v>
      </c>
      <c r="BE202" s="435"/>
      <c r="BF202" s="435"/>
      <c r="BG202" s="435"/>
      <c r="BH202" s="435"/>
      <c r="BI202" s="435"/>
      <c r="BJ202" s="435"/>
      <c r="BK202" s="435"/>
      <c r="BL202" s="260"/>
      <c r="BM202" s="260"/>
      <c r="BN202" s="260">
        <v>133.98620689655172</v>
      </c>
      <c r="BO202" s="260"/>
      <c r="BP202" s="260">
        <v>17.754216867469879</v>
      </c>
      <c r="BQ202" s="260">
        <v>67.52</v>
      </c>
      <c r="BR202" s="260">
        <v>119.19999999999999</v>
      </c>
      <c r="BS202" s="260">
        <v>168.43636363636364</v>
      </c>
      <c r="BT202" s="260">
        <v>210.51428571428571</v>
      </c>
      <c r="BU202" s="260">
        <v>345.76</v>
      </c>
      <c r="BV202" s="260">
        <v>695.87027027027034</v>
      </c>
      <c r="BW202" s="260">
        <v>1196.1931034482759</v>
      </c>
      <c r="BX202" s="260">
        <v>1666.7076923076925</v>
      </c>
      <c r="BY202" s="260">
        <v>2140.7999999999997</v>
      </c>
      <c r="BZ202" s="260">
        <v>3188.2838709677421</v>
      </c>
      <c r="CA202" s="260">
        <v>6673.28</v>
      </c>
      <c r="CB202" s="260">
        <v>13170.514285714284</v>
      </c>
      <c r="CC202" s="260">
        <v>17061.599999999999</v>
      </c>
      <c r="CD202" s="260">
        <v>20016</v>
      </c>
      <c r="CE202" s="260">
        <v>27936</v>
      </c>
      <c r="CF202" s="260">
        <v>70408.800000000003</v>
      </c>
      <c r="CG202" s="260">
        <v>2314.1220543806648</v>
      </c>
      <c r="CH202" s="260"/>
      <c r="CI202" s="260">
        <v>16.982370820668692</v>
      </c>
      <c r="CJ202" s="260">
        <v>74.047058823529412</v>
      </c>
      <c r="CK202" s="260">
        <v>120.56470588235294</v>
      </c>
      <c r="CL202" s="260">
        <v>167.76</v>
      </c>
      <c r="CM202" s="260">
        <v>220.79999999999998</v>
      </c>
      <c r="CN202" s="260">
        <v>352.22068965517241</v>
      </c>
      <c r="CO202" s="260">
        <v>716.18823529411759</v>
      </c>
      <c r="CP202" s="260">
        <v>1209.5999999999999</v>
      </c>
      <c r="CQ202" s="260">
        <v>1688.9142857142856</v>
      </c>
      <c r="CR202" s="260">
        <v>2235.1999999999998</v>
      </c>
      <c r="CS202" s="260">
        <v>3005.6727272727276</v>
      </c>
      <c r="CT202" s="260">
        <v>6415.5428571428565</v>
      </c>
      <c r="CU202" s="260"/>
      <c r="CV202" s="260">
        <v>18700.8</v>
      </c>
      <c r="CW202" s="260"/>
      <c r="CX202" s="260"/>
      <c r="CY202" s="260"/>
      <c r="CZ202" s="260">
        <v>333.66371681415927</v>
      </c>
      <c r="DA202" s="260"/>
      <c r="DB202" s="213">
        <f t="shared" si="485"/>
        <v>9.8685835777855591</v>
      </c>
      <c r="DC202" s="213">
        <f t="shared" ref="DC202:DM202" si="539">DC143/DC26</f>
        <v>41.849321403326151</v>
      </c>
      <c r="DD202" s="213">
        <f t="shared" si="539"/>
        <v>72.415430855969589</v>
      </c>
      <c r="DE202" s="213">
        <f t="shared" si="539"/>
        <v>101.73645856125361</v>
      </c>
      <c r="DF202" s="213">
        <f t="shared" si="539"/>
        <v>131.26943119266053</v>
      </c>
      <c r="DG202" s="213">
        <f t="shared" si="539"/>
        <v>203.72765869881292</v>
      </c>
      <c r="DH202" s="213">
        <f t="shared" si="539"/>
        <v>402.15452716507247</v>
      </c>
      <c r="DI202" s="213">
        <f t="shared" si="539"/>
        <v>745.54493611015175</v>
      </c>
      <c r="DJ202" s="213">
        <f t="shared" si="539"/>
        <v>993.29979569262787</v>
      </c>
      <c r="DK202" s="213">
        <f t="shared" si="539"/>
        <v>1314.6542885028302</v>
      </c>
      <c r="DL202" s="213">
        <f t="shared" si="539"/>
        <v>1908.8041443108232</v>
      </c>
      <c r="DM202" s="213">
        <f t="shared" si="539"/>
        <v>4074.0563107554158</v>
      </c>
      <c r="DN202" s="213">
        <v>12816</v>
      </c>
      <c r="DO202" s="213">
        <v>15916.8</v>
      </c>
      <c r="DP202" s="213">
        <v>21105.599999999999</v>
      </c>
      <c r="DQ202" s="213">
        <v>25123.200000000001</v>
      </c>
      <c r="DR202" s="213"/>
      <c r="DS202" s="213">
        <f t="shared" si="491"/>
        <v>42.153963481663027</v>
      </c>
      <c r="DU202" s="210">
        <v>16.290145699514333</v>
      </c>
      <c r="DV202" s="210">
        <v>68.715052508751455</v>
      </c>
      <c r="DW202" s="210">
        <v>118.54755043227665</v>
      </c>
      <c r="DX202" s="210">
        <v>167.12959999999998</v>
      </c>
      <c r="DY202" s="210">
        <v>216.15802469135804</v>
      </c>
      <c r="DZ202" s="210">
        <v>341.8463667820069</v>
      </c>
      <c r="EA202" s="210">
        <v>677.56799999999998</v>
      </c>
      <c r="EB202" s="210">
        <v>1177.4328358208954</v>
      </c>
      <c r="EC202" s="213">
        <f t="shared" ref="EC202:EK202" si="540">EC143/EC26</f>
        <v>1011.1289797783046</v>
      </c>
      <c r="ED202" s="213">
        <f t="shared" si="540"/>
        <v>1310.3197249207944</v>
      </c>
      <c r="EE202" s="213">
        <f t="shared" si="540"/>
        <v>1930.8441971146165</v>
      </c>
      <c r="EF202" s="213">
        <f t="shared" si="540"/>
        <v>3980.1434008550928</v>
      </c>
      <c r="EG202" s="213">
        <f t="shared" si="540"/>
        <v>6580.376357602966</v>
      </c>
      <c r="EH202" s="213">
        <f t="shared" si="540"/>
        <v>9450.0270622682019</v>
      </c>
      <c r="EI202" s="213">
        <f t="shared" si="540"/>
        <v>12927.025508491117</v>
      </c>
      <c r="EJ202" s="213">
        <f t="shared" si="540"/>
        <v>17275.233542845988</v>
      </c>
      <c r="EK202" s="213">
        <f t="shared" si="540"/>
        <v>25230.778465742726</v>
      </c>
      <c r="EL202" s="210">
        <v>118.62209261635367</v>
      </c>
      <c r="EN202" s="405">
        <v>14.314717103035298</v>
      </c>
      <c r="EO202" s="405">
        <v>43.880072602049282</v>
      </c>
      <c r="EP202" s="405">
        <v>73.475972278792085</v>
      </c>
      <c r="EQ202" s="405">
        <v>103.75311901580102</v>
      </c>
      <c r="ER202" s="405">
        <v>134.56537975442663</v>
      </c>
      <c r="ES202" s="405">
        <v>216.43632386483173</v>
      </c>
      <c r="ET202" s="405">
        <v>425.51982368285621</v>
      </c>
      <c r="EU202" s="405">
        <v>711.16202718390741</v>
      </c>
      <c r="EV202" s="405">
        <v>1022.1953699004489</v>
      </c>
      <c r="EW202" s="405">
        <v>1308.3932522176674</v>
      </c>
      <c r="EX202" s="405">
        <v>1942.6330625678083</v>
      </c>
      <c r="EY202" s="405">
        <v>3920.8299840759419</v>
      </c>
      <c r="EZ202" s="405">
        <v>6157.2664142104222</v>
      </c>
      <c r="FA202" s="405">
        <v>8852.2342065196171</v>
      </c>
      <c r="FB202" s="405"/>
      <c r="FC202" s="405">
        <v>21050.14842865508</v>
      </c>
      <c r="FD202" s="405">
        <v>25230.778465742726</v>
      </c>
      <c r="FE202" s="116">
        <v>376.10899169323528</v>
      </c>
      <c r="FG202" s="116">
        <f t="shared" si="487"/>
        <v>1031.5286721508044</v>
      </c>
      <c r="FH202" s="116">
        <f t="shared" si="517"/>
        <v>187.422760101503</v>
      </c>
    </row>
    <row r="203" spans="1:164">
      <c r="A203" s="173"/>
      <c r="B203" s="173">
        <v>40</v>
      </c>
      <c r="C203" s="200">
        <v>3</v>
      </c>
      <c r="D203" s="200" t="s">
        <v>412</v>
      </c>
      <c r="E203" s="435">
        <v>421.63083518749664</v>
      </c>
      <c r="F203" s="435">
        <v>3165.941702741703</v>
      </c>
      <c r="G203" s="435">
        <v>198.42709934862978</v>
      </c>
      <c r="H203" s="435">
        <f t="shared" si="488"/>
        <v>444.59471881368438</v>
      </c>
      <c r="I203" s="435">
        <v>323.45876547340254</v>
      </c>
      <c r="K203" s="435">
        <f t="shared" si="483"/>
        <v>22.203013743390422</v>
      </c>
      <c r="L203" s="435">
        <f t="shared" ref="L203:X203" si="541">L144/L27</f>
        <v>60.925164031042797</v>
      </c>
      <c r="M203" s="435">
        <f t="shared" si="541"/>
        <v>102.28730286983637</v>
      </c>
      <c r="N203" s="435">
        <f t="shared" si="541"/>
        <v>143.50858529077712</v>
      </c>
      <c r="O203" s="435">
        <f t="shared" si="541"/>
        <v>185.41653579028534</v>
      </c>
      <c r="P203" s="435">
        <f t="shared" si="541"/>
        <v>292.49455768621067</v>
      </c>
      <c r="Q203" s="435">
        <f t="shared" si="541"/>
        <v>582.68406862179927</v>
      </c>
      <c r="R203" s="435">
        <f t="shared" si="541"/>
        <v>1018.2445027399415</v>
      </c>
      <c r="S203" s="435">
        <f t="shared" si="541"/>
        <v>1406.9253996719112</v>
      </c>
      <c r="T203" s="435">
        <f t="shared" si="541"/>
        <v>1833.4192587448943</v>
      </c>
      <c r="U203" s="435">
        <f t="shared" si="541"/>
        <v>2820.1893405245905</v>
      </c>
      <c r="V203" s="435">
        <f t="shared" si="541"/>
        <v>5664.4403698252199</v>
      </c>
      <c r="W203" s="435">
        <f t="shared" si="541"/>
        <v>9772.8679837091804</v>
      </c>
      <c r="X203" s="435">
        <f t="shared" si="541"/>
        <v>14001.069951250185</v>
      </c>
      <c r="Y203" s="435">
        <f t="shared" si="502"/>
        <v>18425.860717041982</v>
      </c>
      <c r="Z203" s="435">
        <f t="shared" si="498"/>
        <v>29577.166848234036</v>
      </c>
      <c r="AA203" s="435">
        <f t="shared" si="498"/>
        <v>58535.401797245329</v>
      </c>
      <c r="AB203" s="435">
        <f t="shared" si="498"/>
        <v>444.59471881368438</v>
      </c>
      <c r="AC203" s="435"/>
      <c r="AD203" s="435">
        <v>18.82692757009346</v>
      </c>
      <c r="AE203" s="435">
        <v>45.12797619047619</v>
      </c>
      <c r="AF203" s="435">
        <v>74.288854489164095</v>
      </c>
      <c r="AG203" s="435">
        <v>103.01209677419355</v>
      </c>
      <c r="AH203" s="435">
        <v>133.41972972972974</v>
      </c>
      <c r="AI203" s="435">
        <v>219.24843423799584</v>
      </c>
      <c r="AJ203" s="435">
        <v>423.37416666666667</v>
      </c>
      <c r="AK203" s="435">
        <v>747.91718750000007</v>
      </c>
      <c r="AL203" s="435">
        <v>1042.640625</v>
      </c>
      <c r="AM203" s="435">
        <v>1316.2654166666666</v>
      </c>
      <c r="AN203" s="435">
        <v>1994.2000000000003</v>
      </c>
      <c r="AO203" s="435">
        <v>4165.7591304347834</v>
      </c>
      <c r="AP203" s="435">
        <v>6897.7941176470586</v>
      </c>
      <c r="AQ203" s="435">
        <v>10235.81923076923</v>
      </c>
      <c r="AR203" s="435">
        <v>12953.450000000003</v>
      </c>
      <c r="AS203" s="435">
        <v>21201.28125</v>
      </c>
      <c r="AT203" s="435">
        <v>41309.341666666667</v>
      </c>
      <c r="AU203" s="435">
        <v>679.66162874251506</v>
      </c>
      <c r="AV203" s="435"/>
      <c r="AW203" s="435">
        <v>14.269767441860466</v>
      </c>
      <c r="AX203" s="435">
        <v>47.410714285714285</v>
      </c>
      <c r="AY203" s="435">
        <v>75.962500000000006</v>
      </c>
      <c r="AZ203" s="435">
        <v>96.76</v>
      </c>
      <c r="BA203" s="435">
        <v>128.03000000000003</v>
      </c>
      <c r="BB203" s="435">
        <v>203.845</v>
      </c>
      <c r="BC203" s="435">
        <v>391.03888888888895</v>
      </c>
      <c r="BD203" s="435"/>
      <c r="BE203" s="435"/>
      <c r="BF203" s="435"/>
      <c r="BG203" s="435"/>
      <c r="BH203" s="435"/>
      <c r="BI203" s="435"/>
      <c r="BJ203" s="435"/>
      <c r="BK203" s="435"/>
      <c r="BL203" s="260"/>
      <c r="BM203" s="260"/>
      <c r="BN203" s="260">
        <v>91.136170212765975</v>
      </c>
      <c r="BO203" s="260"/>
      <c r="BP203" s="260">
        <v>13.179220779220779</v>
      </c>
      <c r="BQ203" s="260">
        <v>43.71075268817205</v>
      </c>
      <c r="BR203" s="260">
        <v>72.824509803921572</v>
      </c>
      <c r="BS203" s="260">
        <v>103.90555555555557</v>
      </c>
      <c r="BT203" s="260">
        <v>134.36774193548388</v>
      </c>
      <c r="BU203" s="260">
        <v>210.81772727272727</v>
      </c>
      <c r="BV203" s="260">
        <v>440.58146853146854</v>
      </c>
      <c r="BW203" s="260">
        <v>741.84395604395604</v>
      </c>
      <c r="BX203" s="260">
        <v>986.53581081081097</v>
      </c>
      <c r="BY203" s="260">
        <v>1344.7950980392156</v>
      </c>
      <c r="BZ203" s="260">
        <v>2147.4225563909777</v>
      </c>
      <c r="CA203" s="260">
        <v>4073.3533707865172</v>
      </c>
      <c r="CB203" s="260">
        <v>7252.634</v>
      </c>
      <c r="CC203" s="260">
        <v>10050.65</v>
      </c>
      <c r="CD203" s="260">
        <v>13544.039999999999</v>
      </c>
      <c r="CE203" s="260">
        <v>21532.640000000003</v>
      </c>
      <c r="CF203" s="260">
        <v>48406.55</v>
      </c>
      <c r="CG203" s="260">
        <v>1575.8165777777779</v>
      </c>
      <c r="CH203" s="260"/>
      <c r="CI203" s="260">
        <v>13.426381578947369</v>
      </c>
      <c r="CJ203" s="260">
        <v>45.578362573099419</v>
      </c>
      <c r="CK203" s="260">
        <v>76.186383928571431</v>
      </c>
      <c r="CL203" s="260">
        <v>103.49037037037037</v>
      </c>
      <c r="CM203" s="260">
        <v>135.17051282051284</v>
      </c>
      <c r="CN203" s="260">
        <v>208.98505434782609</v>
      </c>
      <c r="CO203" s="260">
        <v>441.87642276422764</v>
      </c>
      <c r="CP203" s="260">
        <v>720.66465517241386</v>
      </c>
      <c r="CQ203" s="260">
        <v>971.90208333333339</v>
      </c>
      <c r="CR203" s="260">
        <v>1340.0374999999999</v>
      </c>
      <c r="CS203" s="260">
        <v>1957.8923076923079</v>
      </c>
      <c r="CT203" s="260">
        <v>3484.2450000000003</v>
      </c>
      <c r="CU203" s="260">
        <v>7944.35</v>
      </c>
      <c r="CV203" s="260">
        <v>10330.900000000001</v>
      </c>
      <c r="CW203" s="260"/>
      <c r="CX203" s="260"/>
      <c r="CY203" s="260"/>
      <c r="CZ203" s="260">
        <v>179.31722054380666</v>
      </c>
      <c r="DA203" s="260"/>
      <c r="DB203" s="213">
        <f t="shared" si="485"/>
        <v>22.241757616155269</v>
      </c>
      <c r="DC203" s="213">
        <f t="shared" ref="DC203:DM203" si="542">DC144/DC27</f>
        <v>60.23013673805022</v>
      </c>
      <c r="DD203" s="213">
        <f t="shared" si="542"/>
        <v>101.63659007344718</v>
      </c>
      <c r="DE203" s="213">
        <f t="shared" si="542"/>
        <v>144.07266925650814</v>
      </c>
      <c r="DF203" s="213">
        <f t="shared" si="542"/>
        <v>185.58840458177272</v>
      </c>
      <c r="DG203" s="213">
        <f t="shared" si="542"/>
        <v>287.04383929485272</v>
      </c>
      <c r="DH203" s="213">
        <f t="shared" si="542"/>
        <v>562.00693305896141</v>
      </c>
      <c r="DI203" s="213">
        <f t="shared" si="542"/>
        <v>977.50711793407356</v>
      </c>
      <c r="DJ203" s="213">
        <f t="shared" si="542"/>
        <v>1380.0652965848931</v>
      </c>
      <c r="DK203" s="213">
        <f t="shared" si="542"/>
        <v>1825.562206367907</v>
      </c>
      <c r="DL203" s="213">
        <f t="shared" si="542"/>
        <v>2795.8307301841774</v>
      </c>
      <c r="DM203" s="213">
        <f t="shared" si="542"/>
        <v>5671.2217657147121</v>
      </c>
      <c r="DN203" s="213">
        <v>7127.2000000000007</v>
      </c>
      <c r="DO203" s="213"/>
      <c r="DP203" s="213"/>
      <c r="DQ203" s="213"/>
      <c r="DR203" s="213"/>
      <c r="DS203" s="213">
        <f t="shared" si="491"/>
        <v>118.23981553606184</v>
      </c>
      <c r="DU203" s="210">
        <v>16.31728752260398</v>
      </c>
      <c r="DV203" s="210">
        <v>43.992143600416235</v>
      </c>
      <c r="DW203" s="210">
        <v>73.793629124004553</v>
      </c>
      <c r="DX203" s="210">
        <v>104.2059694793537</v>
      </c>
      <c r="DY203" s="210">
        <v>133.10768307322931</v>
      </c>
      <c r="DZ203" s="210">
        <v>214.03825794032724</v>
      </c>
      <c r="EA203" s="210">
        <v>416.95676243868257</v>
      </c>
      <c r="EB203" s="210">
        <v>716.7217391304348</v>
      </c>
      <c r="EC203" s="213">
        <f t="shared" ref="EC203:EK203" si="543">EC144/EC27</f>
        <v>1391.5230104616339</v>
      </c>
      <c r="ED203" s="213">
        <f t="shared" si="543"/>
        <v>1818.5475199866187</v>
      </c>
      <c r="EE203" s="213">
        <f t="shared" si="543"/>
        <v>2781.6043597949842</v>
      </c>
      <c r="EF203" s="213">
        <f t="shared" si="543"/>
        <v>5516.909744905568</v>
      </c>
      <c r="EG203" s="213">
        <f t="shared" si="543"/>
        <v>10652.920885094327</v>
      </c>
      <c r="EH203" s="213">
        <f t="shared" si="543"/>
        <v>13260.05089105958</v>
      </c>
      <c r="EI203" s="213"/>
      <c r="EJ203" s="213">
        <f t="shared" si="543"/>
        <v>24830.975299381105</v>
      </c>
      <c r="EK203" s="213">
        <f t="shared" si="543"/>
        <v>41803.840439937369</v>
      </c>
      <c r="EL203" s="210">
        <v>166.91714553593033</v>
      </c>
      <c r="EN203" s="405">
        <v>26.168989323465325</v>
      </c>
      <c r="EO203" s="405">
        <v>63.428380865455111</v>
      </c>
      <c r="EP203" s="405">
        <v>102.9728683202603</v>
      </c>
      <c r="EQ203" s="405">
        <v>144.18528064478954</v>
      </c>
      <c r="ER203" s="405">
        <v>182.51000739012088</v>
      </c>
      <c r="ES203" s="405">
        <v>301.52550168484254</v>
      </c>
      <c r="ET203" s="405">
        <v>582.42721092077682</v>
      </c>
      <c r="EU203" s="405">
        <v>995.40239170670145</v>
      </c>
      <c r="EV203" s="405">
        <v>1393.9493498708259</v>
      </c>
      <c r="EW203" s="405">
        <v>1816.5083669688022</v>
      </c>
      <c r="EX203" s="405">
        <v>2778.5774724781345</v>
      </c>
      <c r="EY203" s="405">
        <v>5483.3636534253192</v>
      </c>
      <c r="EZ203" s="405">
        <v>11130.282717172471</v>
      </c>
      <c r="FA203" s="405">
        <v>13260.05089105958</v>
      </c>
      <c r="FB203" s="405"/>
      <c r="FC203" s="405">
        <v>24830.975299381105</v>
      </c>
      <c r="FD203" s="405">
        <v>41803.840439937369</v>
      </c>
      <c r="FE203" s="116">
        <v>456.61989860087357</v>
      </c>
      <c r="FG203" s="116">
        <v>0</v>
      </c>
      <c r="FH203" s="116">
        <f t="shared" si="517"/>
        <v>965.52370560602139</v>
      </c>
    </row>
    <row r="204" spans="1:164">
      <c r="A204" s="173"/>
      <c r="B204" s="173">
        <v>43</v>
      </c>
      <c r="C204" s="200">
        <v>3</v>
      </c>
      <c r="D204" s="200" t="s">
        <v>413</v>
      </c>
      <c r="E204" s="435">
        <v>195.83242780934708</v>
      </c>
      <c r="F204" s="435">
        <v>3700.6748216833093</v>
      </c>
      <c r="G204" s="435">
        <v>123.12388061909975</v>
      </c>
      <c r="H204" s="435">
        <f t="shared" si="488"/>
        <v>124.77591176970427</v>
      </c>
      <c r="I204" s="435">
        <v>149.94057205667997</v>
      </c>
      <c r="K204" s="435">
        <f t="shared" si="483"/>
        <v>13.560822709585738</v>
      </c>
      <c r="L204" s="435">
        <f t="shared" ref="L204:X204" si="544">L145/L28</f>
        <v>44.666324050042519</v>
      </c>
      <c r="M204" s="435">
        <f t="shared" si="544"/>
        <v>75.261004451453687</v>
      </c>
      <c r="N204" s="435">
        <f t="shared" si="544"/>
        <v>106.29210095314808</v>
      </c>
      <c r="O204" s="435">
        <f t="shared" si="544"/>
        <v>136.58713347211014</v>
      </c>
      <c r="P204" s="435">
        <f t="shared" si="544"/>
        <v>215.1950174917321</v>
      </c>
      <c r="Q204" s="435">
        <f t="shared" si="544"/>
        <v>423.72193452952365</v>
      </c>
      <c r="R204" s="435">
        <f t="shared" si="544"/>
        <v>728.64349805543372</v>
      </c>
      <c r="S204" s="435">
        <f t="shared" si="544"/>
        <v>1038.0881017993061</v>
      </c>
      <c r="T204" s="435">
        <f t="shared" si="544"/>
        <v>1334.1429665854796</v>
      </c>
      <c r="U204" s="435">
        <f t="shared" si="544"/>
        <v>2065.6093884893467</v>
      </c>
      <c r="V204" s="435">
        <f t="shared" si="544"/>
        <v>4105.4125369624562</v>
      </c>
      <c r="W204" s="435">
        <f t="shared" si="544"/>
        <v>7175.794047523158</v>
      </c>
      <c r="X204" s="435">
        <f t="shared" si="544"/>
        <v>10326.042891305322</v>
      </c>
      <c r="Y204" s="435">
        <f t="shared" si="502"/>
        <v>13262.798209155593</v>
      </c>
      <c r="Z204" s="435">
        <f t="shared" si="498"/>
        <v>18406.594947308364</v>
      </c>
      <c r="AA204" s="435">
        <f t="shared" si="498"/>
        <v>46949.714240837704</v>
      </c>
      <c r="AB204" s="435">
        <f t="shared" si="498"/>
        <v>124.77591176970427</v>
      </c>
      <c r="AC204" s="435"/>
      <c r="AD204" s="435">
        <v>16.641780821917806</v>
      </c>
      <c r="AE204" s="435">
        <v>49.172426470588235</v>
      </c>
      <c r="AF204" s="435">
        <v>81.15625</v>
      </c>
      <c r="AG204" s="435">
        <v>113.05945945945946</v>
      </c>
      <c r="AH204" s="435">
        <v>143.83455882352942</v>
      </c>
      <c r="AI204" s="435">
        <v>235.38734439834025</v>
      </c>
      <c r="AJ204" s="435">
        <v>456.88026315789472</v>
      </c>
      <c r="AK204" s="435">
        <v>779.625</v>
      </c>
      <c r="AL204" s="435">
        <v>1094.2953488372093</v>
      </c>
      <c r="AM204" s="435">
        <v>1406.08125</v>
      </c>
      <c r="AN204" s="435">
        <v>2195.825912408759</v>
      </c>
      <c r="AO204" s="435">
        <v>4277.1931034482759</v>
      </c>
      <c r="AP204" s="435">
        <v>7564.4386363636359</v>
      </c>
      <c r="AQ204" s="435">
        <v>10832.85</v>
      </c>
      <c r="AR204" s="435">
        <v>13926.15</v>
      </c>
      <c r="AS204" s="435">
        <v>20234.55</v>
      </c>
      <c r="AT204" s="435">
        <v>43946.174999999996</v>
      </c>
      <c r="AU204" s="435">
        <v>1045.376187933796</v>
      </c>
      <c r="AV204" s="435"/>
      <c r="AW204" s="435">
        <v>17.526923076923076</v>
      </c>
      <c r="AX204" s="435">
        <v>48.15</v>
      </c>
      <c r="AY204" s="435">
        <v>78.75</v>
      </c>
      <c r="AZ204" s="435">
        <v>111.825</v>
      </c>
      <c r="BA204" s="435">
        <v>141.17727272727274</v>
      </c>
      <c r="BB204" s="435">
        <v>209.125</v>
      </c>
      <c r="BC204" s="435">
        <v>383.95</v>
      </c>
      <c r="BD204" s="435">
        <v>760.72500000000002</v>
      </c>
      <c r="BE204" s="435"/>
      <c r="BF204" s="435"/>
      <c r="BG204" s="435">
        <v>2494.7999999999997</v>
      </c>
      <c r="BH204" s="435"/>
      <c r="BI204" s="435"/>
      <c r="BJ204" s="435"/>
      <c r="BK204" s="435"/>
      <c r="BL204" s="260"/>
      <c r="BM204" s="260"/>
      <c r="BN204" s="260">
        <v>84.646487603305786</v>
      </c>
      <c r="BO204" s="260"/>
      <c r="BP204" s="260">
        <v>14.07</v>
      </c>
      <c r="BQ204" s="260">
        <v>49.729787234042547</v>
      </c>
      <c r="BR204" s="260">
        <v>78.564705882352939</v>
      </c>
      <c r="BS204" s="260">
        <v>115.54772727272726</v>
      </c>
      <c r="BT204" s="260">
        <v>143.25</v>
      </c>
      <c r="BU204" s="260">
        <v>236.64789473684209</v>
      </c>
      <c r="BV204" s="260">
        <v>445.7713235294118</v>
      </c>
      <c r="BW204" s="260">
        <v>763.43936170212771</v>
      </c>
      <c r="BX204" s="260">
        <v>1109.1048387096773</v>
      </c>
      <c r="BY204" s="260">
        <v>1381.1</v>
      </c>
      <c r="BZ204" s="260">
        <v>2253.4220930232555</v>
      </c>
      <c r="CA204" s="260">
        <v>4147.29</v>
      </c>
      <c r="CB204" s="260">
        <v>7787.3249999999998</v>
      </c>
      <c r="CC204" s="260">
        <v>10861.83</v>
      </c>
      <c r="CD204" s="260"/>
      <c r="CE204" s="260">
        <v>19264.612499999999</v>
      </c>
      <c r="CF204" s="260">
        <v>81408.599999999991</v>
      </c>
      <c r="CG204" s="260">
        <v>1120.0054368932038</v>
      </c>
      <c r="CH204" s="260"/>
      <c r="CI204" s="260">
        <v>16.6473293768546</v>
      </c>
      <c r="CJ204" s="260">
        <v>47.384451219512194</v>
      </c>
      <c r="CK204" s="260">
        <v>77.540909090909096</v>
      </c>
      <c r="CL204" s="260">
        <v>111.33</v>
      </c>
      <c r="CM204" s="260">
        <v>143.9375</v>
      </c>
      <c r="CN204" s="260">
        <v>231.1729411764706</v>
      </c>
      <c r="CO204" s="260">
        <v>445.12605633802821</v>
      </c>
      <c r="CP204" s="260">
        <v>723</v>
      </c>
      <c r="CQ204" s="260">
        <v>1079.4000000000001</v>
      </c>
      <c r="CR204" s="260">
        <v>1380.4875</v>
      </c>
      <c r="CS204" s="260">
        <v>1949.8499999999997</v>
      </c>
      <c r="CT204" s="260">
        <v>3444.5250000000001</v>
      </c>
      <c r="CU204" s="260">
        <v>6870.15</v>
      </c>
      <c r="CV204" s="260"/>
      <c r="CW204" s="260"/>
      <c r="CX204" s="260"/>
      <c r="CY204" s="260"/>
      <c r="CZ204" s="260">
        <v>161.90930616740087</v>
      </c>
      <c r="DA204" s="260"/>
      <c r="DB204" s="213">
        <f t="shared" si="485"/>
        <v>13.48219382806999</v>
      </c>
      <c r="DC204" s="213">
        <f t="shared" ref="DC204:DM204" si="545">DC145/DC28</f>
        <v>44.544377211189939</v>
      </c>
      <c r="DD204" s="213">
        <f t="shared" si="545"/>
        <v>75.185852300749886</v>
      </c>
      <c r="DE204" s="213">
        <f t="shared" si="545"/>
        <v>106.12187935255589</v>
      </c>
      <c r="DF204" s="213">
        <f t="shared" si="545"/>
        <v>136.55669574114771</v>
      </c>
      <c r="DG204" s="213">
        <f t="shared" si="545"/>
        <v>212.47426724616281</v>
      </c>
      <c r="DH204" s="213">
        <f t="shared" si="545"/>
        <v>418.43830567531353</v>
      </c>
      <c r="DI204" s="213">
        <f t="shared" si="545"/>
        <v>713.18660123660436</v>
      </c>
      <c r="DJ204" s="213">
        <f t="shared" si="545"/>
        <v>1021.9683219224058</v>
      </c>
      <c r="DK204" s="213">
        <f t="shared" si="545"/>
        <v>1333.6013311418549</v>
      </c>
      <c r="DL204" s="213">
        <f t="shared" si="545"/>
        <v>1967.3700668546114</v>
      </c>
      <c r="DM204" s="213">
        <f t="shared" si="545"/>
        <v>4528.2436036716344</v>
      </c>
      <c r="DN204" s="213">
        <v>6781.95</v>
      </c>
      <c r="DO204" s="213"/>
      <c r="DP204" s="213"/>
      <c r="DQ204" s="213">
        <v>16855.649999999998</v>
      </c>
      <c r="DR204" s="213"/>
      <c r="DS204" s="213">
        <f t="shared" si="491"/>
        <v>55.373429175101087</v>
      </c>
      <c r="DU204" s="210">
        <v>14.399206054415451</v>
      </c>
      <c r="DV204" s="210">
        <v>47.224175726252</v>
      </c>
      <c r="DW204" s="210">
        <v>79.441601002865326</v>
      </c>
      <c r="DX204" s="210">
        <v>111.4107103218646</v>
      </c>
      <c r="DY204" s="210">
        <v>143.26935086277732</v>
      </c>
      <c r="DZ204" s="210">
        <v>225.26978155339805</v>
      </c>
      <c r="EA204" s="210">
        <v>437.03405977584055</v>
      </c>
      <c r="EB204" s="210">
        <v>755.11083150984678</v>
      </c>
      <c r="EC204" s="213">
        <f t="shared" ref="EC204:EJ204" si="546">EC145/EC28</f>
        <v>1026.4378713234491</v>
      </c>
      <c r="ED204" s="213">
        <f t="shared" si="546"/>
        <v>1324.5139386921981</v>
      </c>
      <c r="EE204" s="213">
        <f t="shared" si="546"/>
        <v>1969.1178663491453</v>
      </c>
      <c r="EF204" s="213">
        <f t="shared" si="546"/>
        <v>4404.7155918214876</v>
      </c>
      <c r="EG204" s="213">
        <f t="shared" si="546"/>
        <v>6692.2981780104719</v>
      </c>
      <c r="EH204" s="213"/>
      <c r="EI204" s="213"/>
      <c r="EJ204" s="213">
        <f t="shared" si="546"/>
        <v>16052.755760504768</v>
      </c>
      <c r="EK204" s="213"/>
      <c r="EL204" s="210">
        <v>93.251872830257625</v>
      </c>
      <c r="EN204" s="405">
        <v>19.48703764610206</v>
      </c>
      <c r="EO204" s="405">
        <v>46.820211296698169</v>
      </c>
      <c r="EP204" s="405">
        <v>76.600338300443013</v>
      </c>
      <c r="EQ204" s="405">
        <v>106.08151254169378</v>
      </c>
      <c r="ER204" s="405">
        <v>136.34078274488749</v>
      </c>
      <c r="ES204" s="405">
        <v>216.01096521747726</v>
      </c>
      <c r="ET204" s="405">
        <v>415.24681269243865</v>
      </c>
      <c r="EU204" s="405">
        <v>722.25901097239</v>
      </c>
      <c r="EV204" s="405">
        <v>1028.9570718949465</v>
      </c>
      <c r="EW204" s="405">
        <v>1317.9211245620547</v>
      </c>
      <c r="EX204" s="405">
        <v>1970.7200158858016</v>
      </c>
      <c r="EY204" s="405">
        <v>4122.3658504497253</v>
      </c>
      <c r="EZ204" s="405">
        <v>6847.8958106233504</v>
      </c>
      <c r="FA204" s="405"/>
      <c r="FB204" s="405"/>
      <c r="FC204" s="405"/>
      <c r="FD204" s="405"/>
      <c r="FE204" s="116">
        <v>224.14639202864063</v>
      </c>
      <c r="FG204" s="116">
        <f t="shared" ref="FG204:FG223" si="547">FG145/FG28</f>
        <v>381.43961131912437</v>
      </c>
      <c r="FH204" s="116">
        <f t="shared" si="517"/>
        <v>536.99182977580892</v>
      </c>
    </row>
    <row r="205" spans="1:164">
      <c r="A205" s="173"/>
      <c r="B205" s="173">
        <v>50</v>
      </c>
      <c r="C205" s="200">
        <v>3</v>
      </c>
      <c r="D205" s="200" t="s">
        <v>321</v>
      </c>
      <c r="E205" s="435">
        <v>91.603045762198192</v>
      </c>
      <c r="F205" s="435">
        <v>2779.1786118980167</v>
      </c>
      <c r="G205" s="435">
        <v>59.27227371864776</v>
      </c>
      <c r="H205" s="435">
        <f t="shared" si="488"/>
        <v>102.31483353658267</v>
      </c>
      <c r="I205" s="435">
        <v>84.502883484342703</v>
      </c>
      <c r="K205" s="435">
        <f t="shared" si="483"/>
        <v>13.648316365435326</v>
      </c>
      <c r="L205" s="435">
        <f t="shared" ref="L205:X205" si="548">L146/L29</f>
        <v>38.918215098346153</v>
      </c>
      <c r="M205" s="435">
        <f t="shared" si="548"/>
        <v>66.179850824326863</v>
      </c>
      <c r="N205" s="435">
        <f t="shared" si="548"/>
        <v>92.50538425294549</v>
      </c>
      <c r="O205" s="435">
        <f t="shared" si="548"/>
        <v>118.99915377696153</v>
      </c>
      <c r="P205" s="435">
        <f t="shared" si="548"/>
        <v>183.81876994046024</v>
      </c>
      <c r="Q205" s="435">
        <f t="shared" si="548"/>
        <v>365.38217262971511</v>
      </c>
      <c r="R205" s="435">
        <f t="shared" si="548"/>
        <v>653.3070301234095</v>
      </c>
      <c r="S205" s="435">
        <f t="shared" si="548"/>
        <v>910.18124652740926</v>
      </c>
      <c r="T205" s="435">
        <f t="shared" si="548"/>
        <v>1171.061555762484</v>
      </c>
      <c r="U205" s="435">
        <f t="shared" si="548"/>
        <v>1813.9505207923437</v>
      </c>
      <c r="V205" s="435">
        <f t="shared" si="548"/>
        <v>3631.6483421013081</v>
      </c>
      <c r="W205" s="435">
        <f t="shared" si="548"/>
        <v>6041.0142642416959</v>
      </c>
      <c r="X205" s="435">
        <f t="shared" si="548"/>
        <v>8629.8946670674886</v>
      </c>
      <c r="Y205" s="435">
        <f t="shared" si="502"/>
        <v>12086.868379678343</v>
      </c>
      <c r="Z205" s="435">
        <f t="shared" si="498"/>
        <v>18502.135137231329</v>
      </c>
      <c r="AA205" s="435">
        <f t="shared" si="498"/>
        <v>57382.155740267561</v>
      </c>
      <c r="AB205" s="435">
        <f t="shared" si="498"/>
        <v>102.31483353658267</v>
      </c>
      <c r="AC205" s="435"/>
      <c r="AD205" s="435">
        <v>10.478883495145629</v>
      </c>
      <c r="AE205" s="435">
        <v>31.866666666666664</v>
      </c>
      <c r="AF205" s="435">
        <v>50.713095238095235</v>
      </c>
      <c r="AG205" s="435">
        <v>72.831944444444446</v>
      </c>
      <c r="AH205" s="435">
        <v>92.734545454545454</v>
      </c>
      <c r="AI205" s="435">
        <v>147.87005988023952</v>
      </c>
      <c r="AJ205" s="435">
        <v>282.49246987951801</v>
      </c>
      <c r="AK205" s="435">
        <v>512.98046875</v>
      </c>
      <c r="AL205" s="435">
        <v>705.00069444444443</v>
      </c>
      <c r="AM205" s="435">
        <v>903.49594594594589</v>
      </c>
      <c r="AN205" s="435">
        <v>1407.6378947368419</v>
      </c>
      <c r="AO205" s="435">
        <v>2978.8363636363633</v>
      </c>
      <c r="AP205" s="435">
        <v>4718.84375</v>
      </c>
      <c r="AQ205" s="435">
        <v>6837.7749999999996</v>
      </c>
      <c r="AR205" s="435">
        <v>9704.6999999999989</v>
      </c>
      <c r="AS205" s="435">
        <v>15022.912499999999</v>
      </c>
      <c r="AT205" s="435">
        <v>49164.329999999994</v>
      </c>
      <c r="AU205" s="435">
        <v>655.55320512820504</v>
      </c>
      <c r="AV205" s="435"/>
      <c r="AW205" s="435">
        <v>7.5574626865671632</v>
      </c>
      <c r="AX205" s="435">
        <v>29.969047619047615</v>
      </c>
      <c r="AY205" s="435">
        <v>50.224999999999994</v>
      </c>
      <c r="AZ205" s="435">
        <v>70.724999999999994</v>
      </c>
      <c r="BA205" s="435">
        <v>92.25</v>
      </c>
      <c r="BB205" s="435">
        <v>143.72777777777776</v>
      </c>
      <c r="BC205" s="435">
        <v>241.38749999999999</v>
      </c>
      <c r="BD205" s="435">
        <v>530.94999999999993</v>
      </c>
      <c r="BE205" s="435"/>
      <c r="BF205" s="435"/>
      <c r="BG205" s="435"/>
      <c r="BH205" s="435"/>
      <c r="BI205" s="435"/>
      <c r="BJ205" s="435"/>
      <c r="BK205" s="435"/>
      <c r="BL205" s="260"/>
      <c r="BM205" s="260"/>
      <c r="BN205" s="260">
        <v>46.195689655172416</v>
      </c>
      <c r="BO205" s="260"/>
      <c r="BP205" s="260">
        <v>9.7477499999999981</v>
      </c>
      <c r="BQ205" s="260">
        <v>30.580733944954126</v>
      </c>
      <c r="BR205" s="260">
        <v>52.455882352941167</v>
      </c>
      <c r="BS205" s="260">
        <v>72.970238095238088</v>
      </c>
      <c r="BT205" s="260">
        <v>91.224999999999994</v>
      </c>
      <c r="BU205" s="260">
        <v>146.26650485436892</v>
      </c>
      <c r="BV205" s="260">
        <v>298.63944444444445</v>
      </c>
      <c r="BW205" s="260">
        <v>519.12307692307695</v>
      </c>
      <c r="BX205" s="260">
        <v>711.0766666666666</v>
      </c>
      <c r="BY205" s="260">
        <v>909.17499999999995</v>
      </c>
      <c r="BZ205" s="260">
        <v>1498.1772727272726</v>
      </c>
      <c r="CA205" s="260">
        <v>2727.3441176470587</v>
      </c>
      <c r="CB205" s="260">
        <v>4570.2699999999995</v>
      </c>
      <c r="CC205" s="260">
        <v>6610.5666666666657</v>
      </c>
      <c r="CD205" s="260">
        <v>9067.15</v>
      </c>
      <c r="CE205" s="260">
        <v>11746.499999999998</v>
      </c>
      <c r="CF205" s="260">
        <v>21535.249999999996</v>
      </c>
      <c r="CG205" s="260">
        <v>402.87022058823527</v>
      </c>
      <c r="CH205" s="260"/>
      <c r="CI205" s="260">
        <v>11.460851648351648</v>
      </c>
      <c r="CJ205" s="260">
        <v>29.738638689866939</v>
      </c>
      <c r="CK205" s="260">
        <v>50.772844827586198</v>
      </c>
      <c r="CL205" s="260">
        <v>71.089071038251362</v>
      </c>
      <c r="CM205" s="260">
        <v>92.902272727272717</v>
      </c>
      <c r="CN205" s="260">
        <v>145.06824999999998</v>
      </c>
      <c r="CO205" s="260">
        <v>288.29900990099009</v>
      </c>
      <c r="CP205" s="260">
        <v>500.95526315789471</v>
      </c>
      <c r="CQ205" s="260">
        <v>720.68888888888887</v>
      </c>
      <c r="CR205" s="260">
        <v>920.96249999999986</v>
      </c>
      <c r="CS205" s="260">
        <v>1227.95</v>
      </c>
      <c r="CT205" s="260">
        <v>2467.6875</v>
      </c>
      <c r="CU205" s="260">
        <v>5385.3499999999995</v>
      </c>
      <c r="CV205" s="260"/>
      <c r="CW205" s="260"/>
      <c r="CX205" s="260"/>
      <c r="CY205" s="260"/>
      <c r="CZ205" s="260">
        <v>52.898677248677238</v>
      </c>
      <c r="DA205" s="260"/>
      <c r="DB205" s="213">
        <f t="shared" si="485"/>
        <v>13.532026883596878</v>
      </c>
      <c r="DC205" s="213">
        <f t="shared" ref="DC205:DM205" si="549">DC146/DC29</f>
        <v>38.979410786665824</v>
      </c>
      <c r="DD205" s="213">
        <f t="shared" si="549"/>
        <v>66.312945989227373</v>
      </c>
      <c r="DE205" s="213">
        <f t="shared" si="549"/>
        <v>92.533749520477471</v>
      </c>
      <c r="DF205" s="213">
        <f t="shared" si="549"/>
        <v>118.95852682641055</v>
      </c>
      <c r="DG205" s="213">
        <f t="shared" si="549"/>
        <v>181.79407633559663</v>
      </c>
      <c r="DH205" s="213">
        <f t="shared" si="549"/>
        <v>361.36915142855088</v>
      </c>
      <c r="DI205" s="213">
        <f t="shared" si="549"/>
        <v>642.58730196903662</v>
      </c>
      <c r="DJ205" s="213">
        <f t="shared" si="549"/>
        <v>905.16217007365105</v>
      </c>
      <c r="DK205" s="213">
        <f t="shared" si="549"/>
        <v>1186.2035292349317</v>
      </c>
      <c r="DL205" s="213">
        <f t="shared" si="549"/>
        <v>1709.9249270066139</v>
      </c>
      <c r="DM205" s="213">
        <f t="shared" si="549"/>
        <v>3572.5301597365515</v>
      </c>
      <c r="DN205" s="213">
        <v>4378.7999999999993</v>
      </c>
      <c r="DO205" s="213"/>
      <c r="DP205" s="213"/>
      <c r="DQ205" s="213"/>
      <c r="DR205" s="213"/>
      <c r="DS205" s="213">
        <f t="shared" si="491"/>
        <v>53.746150253510542</v>
      </c>
      <c r="DU205" s="210">
        <v>10.523785531658895</v>
      </c>
      <c r="DV205" s="210">
        <v>30.362099070032261</v>
      </c>
      <c r="DW205" s="210">
        <v>51.574070756829371</v>
      </c>
      <c r="DX205" s="210">
        <v>72.010995370370352</v>
      </c>
      <c r="DY205" s="210">
        <v>92.664913448735007</v>
      </c>
      <c r="DZ205" s="210">
        <v>141.69048076923076</v>
      </c>
      <c r="EA205" s="210">
        <v>281.69572763684909</v>
      </c>
      <c r="EB205" s="210">
        <v>496.94073033707866</v>
      </c>
      <c r="EC205" s="213">
        <f>EC146/EC29</f>
        <v>900.88348806578915</v>
      </c>
      <c r="ED205" s="213">
        <f>ED146/ED29</f>
        <v>1185.2035599797769</v>
      </c>
      <c r="EE205" s="213">
        <f>EE146/EE29</f>
        <v>1686.572145006354</v>
      </c>
      <c r="EF205" s="213">
        <f>EF146/EF29</f>
        <v>3614.0488832105825</v>
      </c>
      <c r="EG205" s="213">
        <f>EG146/EG29</f>
        <v>5960.9367262888927</v>
      </c>
      <c r="EH205" s="213"/>
      <c r="EI205" s="213"/>
      <c r="EJ205" s="213"/>
      <c r="EK205" s="213"/>
      <c r="EL205" s="210">
        <v>51.219847028829179</v>
      </c>
      <c r="EN205" s="405">
        <v>14.343558995941683</v>
      </c>
      <c r="EO205" s="405">
        <v>41.003354704066417</v>
      </c>
      <c r="EP205" s="405">
        <v>67.209227716819484</v>
      </c>
      <c r="EQ205" s="405">
        <v>93.643472788744845</v>
      </c>
      <c r="ER205" s="405">
        <v>120.65229044996791</v>
      </c>
      <c r="ES205" s="405">
        <v>183.95807077179026</v>
      </c>
      <c r="ET205" s="405">
        <v>364.94383105985833</v>
      </c>
      <c r="EU205" s="405">
        <v>634.60964096737302</v>
      </c>
      <c r="EV205" s="405">
        <v>895.81245753795292</v>
      </c>
      <c r="EW205" s="405">
        <v>1183.0607687187307</v>
      </c>
      <c r="EX205" s="405">
        <v>1654.0813178755579</v>
      </c>
      <c r="EY205" s="405">
        <v>3652.1077130617773</v>
      </c>
      <c r="EZ205" s="405">
        <v>6283.0068239891789</v>
      </c>
      <c r="FA205" s="405"/>
      <c r="FB205" s="405"/>
      <c r="FC205" s="405"/>
      <c r="FD205" s="405"/>
      <c r="FE205" s="116">
        <v>195.40684010592966</v>
      </c>
      <c r="FG205" s="116">
        <f t="shared" si="547"/>
        <v>89.671089145335358</v>
      </c>
      <c r="FH205" s="116">
        <f t="shared" si="517"/>
        <v>319.19018624543958</v>
      </c>
    </row>
    <row r="206" spans="1:164">
      <c r="A206" s="173"/>
      <c r="B206" s="173">
        <v>9</v>
      </c>
      <c r="C206" s="200">
        <v>4</v>
      </c>
      <c r="D206" s="200" t="s">
        <v>675</v>
      </c>
      <c r="E206" s="435">
        <v>1422.9500064457911</v>
      </c>
      <c r="F206" s="435">
        <v>7463.0413869257945</v>
      </c>
      <c r="G206" s="435">
        <v>390.89212830188683</v>
      </c>
      <c r="H206" s="435">
        <f t="shared" si="488"/>
        <v>1446.6374015610493</v>
      </c>
      <c r="I206" s="435">
        <v>1520.2622376630743</v>
      </c>
      <c r="K206" s="435">
        <f t="shared" si="483"/>
        <v>30.364928126093933</v>
      </c>
      <c r="L206" s="435">
        <f t="shared" ref="L206:X206" si="550">L147/L30</f>
        <v>104.63363774918815</v>
      </c>
      <c r="M206" s="435">
        <f t="shared" si="550"/>
        <v>177.88467923764085</v>
      </c>
      <c r="N206" s="435">
        <f t="shared" si="550"/>
        <v>245.25994476022612</v>
      </c>
      <c r="O206" s="435">
        <f t="shared" si="550"/>
        <v>316.80672804219927</v>
      </c>
      <c r="P206" s="435">
        <f t="shared" si="550"/>
        <v>500.79023476667959</v>
      </c>
      <c r="Q206" s="435">
        <f t="shared" si="550"/>
        <v>998.12553554388774</v>
      </c>
      <c r="R206" s="435">
        <f t="shared" si="550"/>
        <v>1710.8199304010018</v>
      </c>
      <c r="S206" s="435">
        <f t="shared" si="550"/>
        <v>2412.9159600948965</v>
      </c>
      <c r="T206" s="435">
        <f t="shared" si="550"/>
        <v>3855.4388165642681</v>
      </c>
      <c r="U206" s="435">
        <f t="shared" si="550"/>
        <v>4862.0421320305804</v>
      </c>
      <c r="V206" s="435">
        <f t="shared" si="550"/>
        <v>9502.1369518030097</v>
      </c>
      <c r="W206" s="435">
        <f t="shared" si="550"/>
        <v>15947.061755138833</v>
      </c>
      <c r="X206" s="435">
        <f t="shared" si="550"/>
        <v>23620.40256122635</v>
      </c>
      <c r="Y206" s="435">
        <f t="shared" si="502"/>
        <v>20793.294395784884</v>
      </c>
      <c r="Z206" s="435">
        <f t="shared" si="498"/>
        <v>45636.334458300378</v>
      </c>
      <c r="AA206" s="435">
        <f t="shared" si="498"/>
        <v>157194.45409103352</v>
      </c>
      <c r="AB206" s="435">
        <f t="shared" si="498"/>
        <v>1446.6374015610493</v>
      </c>
      <c r="AC206" s="435"/>
      <c r="AD206" s="435">
        <v>32.881720430107528</v>
      </c>
      <c r="AE206" s="435">
        <v>110.40745614035089</v>
      </c>
      <c r="AF206" s="435">
        <v>180.43607594936711</v>
      </c>
      <c r="AG206" s="435">
        <v>242.25714285714284</v>
      </c>
      <c r="AH206" s="435">
        <v>321.24444444444447</v>
      </c>
      <c r="AI206" s="435">
        <v>510.61347826086961</v>
      </c>
      <c r="AJ206" s="435">
        <v>1015.2049145299146</v>
      </c>
      <c r="AK206" s="435">
        <v>1732.193581081081</v>
      </c>
      <c r="AL206" s="435">
        <v>2413.0540404040403</v>
      </c>
      <c r="AM206" s="435">
        <v>4804.7666666666664</v>
      </c>
      <c r="AN206" s="435">
        <v>4919.2531007751941</v>
      </c>
      <c r="AO206" s="435">
        <v>9458.3843023255813</v>
      </c>
      <c r="AP206" s="435">
        <v>16038.283333333335</v>
      </c>
      <c r="AQ206" s="435">
        <v>23898.27</v>
      </c>
      <c r="AR206" s="435">
        <v>18994.981818181819</v>
      </c>
      <c r="AS206" s="435">
        <v>46173.588636363638</v>
      </c>
      <c r="AT206" s="435">
        <v>155169.87000000002</v>
      </c>
      <c r="AU206" s="435">
        <v>4298.6036825396823</v>
      </c>
      <c r="AV206" s="435"/>
      <c r="AW206" s="435">
        <v>28.44351851851852</v>
      </c>
      <c r="AX206" s="435">
        <v>110.25227272727274</v>
      </c>
      <c r="AY206" s="435">
        <v>213.84615384615384</v>
      </c>
      <c r="AZ206" s="435">
        <v>257.15000000000003</v>
      </c>
      <c r="BA206" s="435">
        <v>319.70000000000005</v>
      </c>
      <c r="BB206" s="435">
        <v>535.72916666666663</v>
      </c>
      <c r="BC206" s="435">
        <v>1008.9083333333333</v>
      </c>
      <c r="BD206" s="435">
        <v>1973.8</v>
      </c>
      <c r="BE206" s="435"/>
      <c r="BF206" s="435"/>
      <c r="BG206" s="435"/>
      <c r="BH206" s="435"/>
      <c r="BI206" s="435"/>
      <c r="BJ206" s="435"/>
      <c r="BK206" s="435"/>
      <c r="BL206" s="260"/>
      <c r="BM206" s="260"/>
      <c r="BN206" s="260">
        <v>209.05600000000001</v>
      </c>
      <c r="BO206" s="260"/>
      <c r="BP206" s="260">
        <v>20.978703703703705</v>
      </c>
      <c r="BQ206" s="260">
        <v>115.109375</v>
      </c>
      <c r="BR206" s="260">
        <v>180.7</v>
      </c>
      <c r="BS206" s="260">
        <v>230.21875</v>
      </c>
      <c r="BT206" s="260">
        <v>305.02777777777777</v>
      </c>
      <c r="BU206" s="260">
        <v>510.23170731707319</v>
      </c>
      <c r="BV206" s="260">
        <v>1094.4319444444445</v>
      </c>
      <c r="BW206" s="260">
        <v>1759.3796296296296</v>
      </c>
      <c r="BX206" s="260">
        <v>2419.1346153846152</v>
      </c>
      <c r="BY206" s="260">
        <v>3147.3571428571427</v>
      </c>
      <c r="BZ206" s="260">
        <v>5095.431111111111</v>
      </c>
      <c r="CA206" s="260">
        <v>9858.9225000000006</v>
      </c>
      <c r="CB206" s="260">
        <v>16977.112499999999</v>
      </c>
      <c r="CC206" s="260">
        <v>23578.57</v>
      </c>
      <c r="CD206" s="260">
        <v>28828.600000000002</v>
      </c>
      <c r="CE206" s="260">
        <v>43698.125</v>
      </c>
      <c r="CF206" s="260">
        <v>205803.4</v>
      </c>
      <c r="CG206" s="260">
        <v>3631.516614420063</v>
      </c>
      <c r="CH206" s="260"/>
      <c r="CI206" s="260">
        <v>24.956818181818182</v>
      </c>
      <c r="CJ206" s="260">
        <v>110.62083333333334</v>
      </c>
      <c r="CK206" s="260">
        <v>171.55526315789476</v>
      </c>
      <c r="CL206" s="260">
        <v>250.56578947368422</v>
      </c>
      <c r="CM206" s="260">
        <v>323.94722222222225</v>
      </c>
      <c r="CN206" s="260">
        <v>504.66477272727275</v>
      </c>
      <c r="CO206" s="260">
        <v>985.8829268292684</v>
      </c>
      <c r="CP206" s="260">
        <v>1660.1812500000001</v>
      </c>
      <c r="CQ206" s="260">
        <v>2366.4749999999999</v>
      </c>
      <c r="CR206" s="260">
        <v>3104.7545454545457</v>
      </c>
      <c r="CS206" s="260">
        <v>4934.5</v>
      </c>
      <c r="CT206" s="260">
        <v>9192.5333333333347</v>
      </c>
      <c r="CU206" s="260">
        <v>14761.800000000001</v>
      </c>
      <c r="CV206" s="260"/>
      <c r="CW206" s="260"/>
      <c r="CX206" s="260"/>
      <c r="CY206" s="260"/>
      <c r="CZ206" s="260">
        <v>612.54624413145541</v>
      </c>
      <c r="DA206" s="260"/>
      <c r="DB206" s="213">
        <f t="shared" si="485"/>
        <v>30.902087194196145</v>
      </c>
      <c r="DC206" s="213">
        <f t="shared" ref="DC206:DM206" si="551">DC147/DC30</f>
        <v>102.9174734487558</v>
      </c>
      <c r="DD206" s="213">
        <f t="shared" si="551"/>
        <v>177.08555852301032</v>
      </c>
      <c r="DE206" s="213">
        <f t="shared" si="551"/>
        <v>247.39492413274419</v>
      </c>
      <c r="DF206" s="213">
        <f t="shared" si="551"/>
        <v>315.93757772930053</v>
      </c>
      <c r="DG206" s="213">
        <f t="shared" si="551"/>
        <v>495.12497419598509</v>
      </c>
      <c r="DH206" s="213">
        <f t="shared" si="551"/>
        <v>967.22002998325559</v>
      </c>
      <c r="DI206" s="213">
        <f t="shared" si="551"/>
        <v>1688.5901746906216</v>
      </c>
      <c r="DJ206" s="213">
        <f t="shared" si="551"/>
        <v>2506.0209022211147</v>
      </c>
      <c r="DK206" s="213">
        <f t="shared" si="551"/>
        <v>3108.2503352425715</v>
      </c>
      <c r="DL206" s="213">
        <f t="shared" si="551"/>
        <v>4489.5020021747068</v>
      </c>
      <c r="DM206" s="213">
        <f t="shared" si="551"/>
        <v>10220.811957279293</v>
      </c>
      <c r="DN206" s="213">
        <v>14365.65</v>
      </c>
      <c r="DO206" s="213"/>
      <c r="DP206" s="213">
        <v>34499.800000000003</v>
      </c>
      <c r="DQ206" s="213"/>
      <c r="DR206" s="213"/>
      <c r="DS206" s="213">
        <f t="shared" si="491"/>
        <v>281.53054346218011</v>
      </c>
      <c r="DU206" s="210">
        <v>31.141546134663344</v>
      </c>
      <c r="DV206" s="210">
        <v>103.89797395079594</v>
      </c>
      <c r="DW206" s="210">
        <v>178.49035326086957</v>
      </c>
      <c r="DX206" s="210">
        <v>248.10452261306534</v>
      </c>
      <c r="DY206" s="210">
        <v>319.37485380116959</v>
      </c>
      <c r="DZ206" s="210">
        <v>503.46095744680849</v>
      </c>
      <c r="EA206" s="210">
        <v>991.60572916666672</v>
      </c>
      <c r="EB206" s="210">
        <v>1691.9</v>
      </c>
      <c r="EC206" s="213">
        <f t="shared" ref="EC206:EJ206" si="552">EC147/EC30</f>
        <v>2463.9211896292832</v>
      </c>
      <c r="ED206" s="213">
        <f t="shared" si="552"/>
        <v>3134.0138397529113</v>
      </c>
      <c r="EE206" s="213">
        <f t="shared" si="552"/>
        <v>4647.4899791751068</v>
      </c>
      <c r="EF206" s="213">
        <f t="shared" si="552"/>
        <v>9117.9519458604536</v>
      </c>
      <c r="EG206" s="213">
        <f t="shared" si="552"/>
        <v>16896.468352089541</v>
      </c>
      <c r="EH206" s="213">
        <f t="shared" si="552"/>
        <v>26192.247596569134</v>
      </c>
      <c r="EI206" s="213">
        <f t="shared" si="552"/>
        <v>32367.711663726503</v>
      </c>
      <c r="EJ206" s="213">
        <f t="shared" si="552"/>
        <v>35438.193797676257</v>
      </c>
      <c r="EK206" s="213"/>
      <c r="EL206" s="210">
        <v>543.75037985673976</v>
      </c>
      <c r="EN206" s="405">
        <v>32.429811302390661</v>
      </c>
      <c r="EO206" s="405">
        <v>108.86603321369913</v>
      </c>
      <c r="EP206" s="405">
        <v>178.84695935275869</v>
      </c>
      <c r="EQ206" s="405">
        <v>241.09271481376783</v>
      </c>
      <c r="ER206" s="405">
        <v>321.65989308065826</v>
      </c>
      <c r="ES206" s="405">
        <v>515.07267864981588</v>
      </c>
      <c r="ET206" s="405">
        <v>1003.7412184081613</v>
      </c>
      <c r="EU206" s="405">
        <v>1670.9731343408096</v>
      </c>
      <c r="EV206" s="405">
        <v>2434.9191653993553</v>
      </c>
      <c r="EW206" s="405">
        <v>3148.4110922733958</v>
      </c>
      <c r="EX206" s="405">
        <v>4729.0321608527329</v>
      </c>
      <c r="EY206" s="405">
        <v>8884.0119434382759</v>
      </c>
      <c r="EZ206" s="405">
        <v>17225.749769450696</v>
      </c>
      <c r="FA206" s="405">
        <v>26192.247596569134</v>
      </c>
      <c r="FB206" s="405">
        <v>30484.022624247216</v>
      </c>
      <c r="FC206" s="405">
        <v>35438.193797676257</v>
      </c>
      <c r="FD206" s="405"/>
      <c r="FE206" s="116">
        <v>2135.1291652231162</v>
      </c>
      <c r="FG206" s="116">
        <f t="shared" si="547"/>
        <v>905.67537535640065</v>
      </c>
      <c r="FH206" s="116">
        <f t="shared" si="517"/>
        <v>4395.2744254516701</v>
      </c>
    </row>
    <row r="207" spans="1:164">
      <c r="A207" s="173"/>
      <c r="B207" s="173">
        <v>20</v>
      </c>
      <c r="C207" s="200">
        <v>4</v>
      </c>
      <c r="D207" s="200" t="s">
        <v>251</v>
      </c>
      <c r="E207" s="435">
        <v>551.5088350851272</v>
      </c>
      <c r="F207" s="435">
        <v>6229.1126059920862</v>
      </c>
      <c r="G207" s="435">
        <v>192.93400214209211</v>
      </c>
      <c r="H207" s="435">
        <f t="shared" si="488"/>
        <v>398.28929800819481</v>
      </c>
      <c r="I207" s="435">
        <v>529.53434092838029</v>
      </c>
      <c r="K207" s="435">
        <f t="shared" si="483"/>
        <v>36.997603863641409</v>
      </c>
      <c r="L207" s="435">
        <f t="shared" ref="L207:X207" si="553">L148/L31</f>
        <v>137.72849219322049</v>
      </c>
      <c r="M207" s="435">
        <f t="shared" si="553"/>
        <v>234.37671368705438</v>
      </c>
      <c r="N207" s="435">
        <f t="shared" si="553"/>
        <v>330.36074964706796</v>
      </c>
      <c r="O207" s="435">
        <f t="shared" si="553"/>
        <v>427.31824433927164</v>
      </c>
      <c r="P207" s="435">
        <f t="shared" si="553"/>
        <v>664.27613732255475</v>
      </c>
      <c r="Q207" s="435">
        <f t="shared" si="553"/>
        <v>1358.8366515580567</v>
      </c>
      <c r="R207" s="435">
        <f t="shared" si="553"/>
        <v>2309.7122382793464</v>
      </c>
      <c r="S207" s="435">
        <f t="shared" si="553"/>
        <v>3252.8454395385475</v>
      </c>
      <c r="T207" s="435">
        <f t="shared" si="553"/>
        <v>4208.2822383219327</v>
      </c>
      <c r="U207" s="435">
        <f t="shared" si="553"/>
        <v>6325.9731512417156</v>
      </c>
      <c r="V207" s="435">
        <f t="shared" si="553"/>
        <v>12738.050192835994</v>
      </c>
      <c r="W207" s="435">
        <f t="shared" si="553"/>
        <v>22618.616137184697</v>
      </c>
      <c r="X207" s="435">
        <f t="shared" si="553"/>
        <v>31482.875073808864</v>
      </c>
      <c r="Y207" s="435">
        <f t="shared" si="502"/>
        <v>42181.890545304319</v>
      </c>
      <c r="Z207" s="435">
        <f t="shared" si="498"/>
        <v>64053.955102112144</v>
      </c>
      <c r="AA207" s="435">
        <f t="shared" si="498"/>
        <v>153908.6376294409</v>
      </c>
      <c r="AB207" s="435">
        <f t="shared" si="498"/>
        <v>398.28929800819481</v>
      </c>
      <c r="AC207" s="435"/>
      <c r="AD207" s="435">
        <v>58.337318840579712</v>
      </c>
      <c r="AE207" s="435">
        <v>177</v>
      </c>
      <c r="AF207" s="435">
        <v>298.47058823529414</v>
      </c>
      <c r="AG207" s="435">
        <v>413.26516853932583</v>
      </c>
      <c r="AH207" s="435">
        <v>538.13756097560986</v>
      </c>
      <c r="AI207" s="435">
        <v>840.33605683836595</v>
      </c>
      <c r="AJ207" s="435">
        <v>1751.9066666666668</v>
      </c>
      <c r="AK207" s="435">
        <v>2901.7501779359432</v>
      </c>
      <c r="AL207" s="435">
        <v>4067.5065789473683</v>
      </c>
      <c r="AM207" s="435">
        <v>5284.2545454545461</v>
      </c>
      <c r="AN207" s="435">
        <v>7912.0334841628965</v>
      </c>
      <c r="AO207" s="435">
        <v>15899.355223880597</v>
      </c>
      <c r="AP207" s="435">
        <v>28310.307142857146</v>
      </c>
      <c r="AQ207" s="435">
        <v>39437.960000000006</v>
      </c>
      <c r="AR207" s="435">
        <v>52840.4</v>
      </c>
      <c r="AS207" s="435">
        <v>80239.092307692306</v>
      </c>
      <c r="AT207" s="435">
        <v>192798.23333333337</v>
      </c>
      <c r="AU207" s="435">
        <v>2236.9525259210236</v>
      </c>
      <c r="AV207" s="435"/>
      <c r="AW207" s="435">
        <v>51.522772277227723</v>
      </c>
      <c r="AX207" s="435">
        <v>179.22888888888889</v>
      </c>
      <c r="AY207" s="435">
        <v>290.44090909090914</v>
      </c>
      <c r="AZ207" s="435">
        <v>403.08800000000002</v>
      </c>
      <c r="BA207" s="435">
        <v>538.86666666666667</v>
      </c>
      <c r="BB207" s="435">
        <v>843.20833333333337</v>
      </c>
      <c r="BC207" s="435">
        <v>1616.6000000000001</v>
      </c>
      <c r="BD207" s="435">
        <v>2548.8000000000002</v>
      </c>
      <c r="BE207" s="435">
        <v>3988.4</v>
      </c>
      <c r="BF207" s="435"/>
      <c r="BG207" s="435">
        <v>6254</v>
      </c>
      <c r="BH207" s="435"/>
      <c r="BI207" s="435"/>
      <c r="BJ207" s="435"/>
      <c r="BK207" s="435"/>
      <c r="BL207" s="260"/>
      <c r="BM207" s="260"/>
      <c r="BN207" s="260">
        <v>248.82481389578166</v>
      </c>
      <c r="BO207" s="260"/>
      <c r="BP207" s="260">
        <v>52.216194331983814</v>
      </c>
      <c r="BQ207" s="260">
        <v>176.43809523809526</v>
      </c>
      <c r="BR207" s="260">
        <v>294.03673469387758</v>
      </c>
      <c r="BS207" s="260">
        <v>425.5866666666667</v>
      </c>
      <c r="BT207" s="260">
        <v>537.51034482758621</v>
      </c>
      <c r="BU207" s="260">
        <v>853.2620689655173</v>
      </c>
      <c r="BV207" s="260">
        <v>1720.8333333333333</v>
      </c>
      <c r="BW207" s="260">
        <v>2868.3833333333332</v>
      </c>
      <c r="BX207" s="260">
        <v>4061.7652173913048</v>
      </c>
      <c r="BY207" s="260">
        <v>5259.1125000000002</v>
      </c>
      <c r="BZ207" s="260">
        <v>8238.4228571428575</v>
      </c>
      <c r="CA207" s="260">
        <v>15881.114285714286</v>
      </c>
      <c r="CB207" s="260">
        <v>29367.840000000004</v>
      </c>
      <c r="CC207" s="260"/>
      <c r="CD207" s="260"/>
      <c r="CE207" s="260"/>
      <c r="CF207" s="260"/>
      <c r="CG207" s="260">
        <v>1523.1402390438247</v>
      </c>
      <c r="CH207" s="260"/>
      <c r="CI207" s="260">
        <v>42.603372681281627</v>
      </c>
      <c r="CJ207" s="260">
        <v>174.54972677595629</v>
      </c>
      <c r="CK207" s="260">
        <v>294.64950495049504</v>
      </c>
      <c r="CL207" s="260">
        <v>412.80967741935484</v>
      </c>
      <c r="CM207" s="260">
        <v>542.21</v>
      </c>
      <c r="CN207" s="260">
        <v>883.82</v>
      </c>
      <c r="CO207" s="260">
        <v>1636.3935483870969</v>
      </c>
      <c r="CP207" s="260">
        <v>2821.6750000000002</v>
      </c>
      <c r="CQ207" s="260">
        <v>4281.04</v>
      </c>
      <c r="CR207" s="260">
        <v>5152.666666666667</v>
      </c>
      <c r="CS207" s="260">
        <v>7960.2800000000007</v>
      </c>
      <c r="CT207" s="260">
        <v>18561.400000000001</v>
      </c>
      <c r="CU207" s="260"/>
      <c r="CV207" s="260"/>
      <c r="CW207" s="260"/>
      <c r="CX207" s="260"/>
      <c r="CY207" s="260"/>
      <c r="CZ207" s="260">
        <v>378.65897435897438</v>
      </c>
      <c r="DA207" s="260"/>
      <c r="DB207" s="213">
        <f t="shared" si="485"/>
        <v>36.369423870192229</v>
      </c>
      <c r="DC207" s="213">
        <f t="shared" ref="DC207:DM207" si="554">DC148/DC31</f>
        <v>136.72764496266987</v>
      </c>
      <c r="DD207" s="213">
        <f t="shared" si="554"/>
        <v>232.98430628016129</v>
      </c>
      <c r="DE207" s="213">
        <f t="shared" si="554"/>
        <v>330.28915125141214</v>
      </c>
      <c r="DF207" s="213">
        <f t="shared" si="554"/>
        <v>424.92640623628637</v>
      </c>
      <c r="DG207" s="213">
        <f t="shared" si="554"/>
        <v>647.31667801845504</v>
      </c>
      <c r="DH207" s="213">
        <f t="shared" si="554"/>
        <v>1257.1895706328123</v>
      </c>
      <c r="DI207" s="213">
        <f t="shared" si="554"/>
        <v>2322.0916718438762</v>
      </c>
      <c r="DJ207" s="213">
        <f t="shared" si="554"/>
        <v>3281.8603541724037</v>
      </c>
      <c r="DK207" s="213">
        <f t="shared" si="554"/>
        <v>4097.6155397961984</v>
      </c>
      <c r="DL207" s="213">
        <f t="shared" si="554"/>
        <v>5726.1953047828874</v>
      </c>
      <c r="DM207" s="213">
        <f t="shared" si="554"/>
        <v>11821.856327457999</v>
      </c>
      <c r="DN207" s="213">
        <v>23824.2</v>
      </c>
      <c r="DO207" s="213"/>
      <c r="DP207" s="213"/>
      <c r="DQ207" s="213"/>
      <c r="DR207" s="213"/>
      <c r="DS207" s="213">
        <f t="shared" si="491"/>
        <v>105.78737594249128</v>
      </c>
      <c r="DU207" s="210">
        <v>45.686653928550754</v>
      </c>
      <c r="DV207" s="210">
        <v>171.83682442748091</v>
      </c>
      <c r="DW207" s="210">
        <v>292.00858794384806</v>
      </c>
      <c r="DX207" s="210">
        <v>414.29927797833938</v>
      </c>
      <c r="DY207" s="210">
        <v>532.82662538699685</v>
      </c>
      <c r="DZ207" s="210">
        <v>827.9905775075988</v>
      </c>
      <c r="EA207" s="210">
        <v>1626.26125</v>
      </c>
      <c r="EB207" s="210">
        <v>2878.5</v>
      </c>
      <c r="EC207" s="213">
        <f>EC148/EC31</f>
        <v>3304.4678881850728</v>
      </c>
      <c r="ED207" s="213">
        <f>ED148/ED31</f>
        <v>4120.6940641007986</v>
      </c>
      <c r="EE207" s="213">
        <f>EE148/EE31</f>
        <v>6176.0111613668623</v>
      </c>
      <c r="EF207" s="213">
        <f>EF148/EF31</f>
        <v>12616.652445090882</v>
      </c>
      <c r="EG207" s="213">
        <f>EG148/EG31</f>
        <v>22701.732071054805</v>
      </c>
      <c r="EH207" s="213"/>
      <c r="EI207" s="213"/>
      <c r="EJ207" s="213"/>
      <c r="EK207" s="213"/>
      <c r="EL207" s="210">
        <v>185.34157548316776</v>
      </c>
      <c r="EN207" s="405">
        <v>54.479495623312424</v>
      </c>
      <c r="EO207" s="405">
        <v>148.64913116053495</v>
      </c>
      <c r="EP207" s="405">
        <v>234.89131225769546</v>
      </c>
      <c r="EQ207" s="405">
        <v>334.10873833826764</v>
      </c>
      <c r="ER207" s="405">
        <v>427.65918507298261</v>
      </c>
      <c r="ES207" s="405">
        <v>699.87504783371253</v>
      </c>
      <c r="ET207" s="405">
        <v>1355.1866937071732</v>
      </c>
      <c r="EU207" s="405">
        <v>2283.9889223354444</v>
      </c>
      <c r="EV207" s="405">
        <v>3314.1568313333592</v>
      </c>
      <c r="EW207" s="405">
        <v>4133.1209618032744</v>
      </c>
      <c r="EX207" s="405">
        <v>6310.9559183420533</v>
      </c>
      <c r="EY207" s="405">
        <v>13093.530115670614</v>
      </c>
      <c r="EZ207" s="405">
        <v>23438.360887634259</v>
      </c>
      <c r="FA207" s="405"/>
      <c r="FB207" s="405"/>
      <c r="FC207" s="405"/>
      <c r="FD207" s="405"/>
      <c r="FE207" s="116">
        <v>1248.7986460795298</v>
      </c>
      <c r="FG207" s="116">
        <f t="shared" si="547"/>
        <v>262.26722571714328</v>
      </c>
      <c r="FH207" s="116">
        <f t="shared" si="517"/>
        <v>2450.719485678876</v>
      </c>
    </row>
    <row r="208" spans="1:164">
      <c r="A208" s="173"/>
      <c r="B208" s="173">
        <v>29</v>
      </c>
      <c r="C208" s="200">
        <v>4</v>
      </c>
      <c r="D208" s="200" t="s">
        <v>371</v>
      </c>
      <c r="E208" s="435">
        <v>956.28217270194989</v>
      </c>
      <c r="F208" s="435">
        <v>6081.3399035734546</v>
      </c>
      <c r="G208" s="435">
        <v>328.46972276264592</v>
      </c>
      <c r="H208" s="435">
        <f t="shared" si="488"/>
        <v>595.27779730458815</v>
      </c>
      <c r="I208" s="435">
        <v>831.80721755528884</v>
      </c>
      <c r="K208" s="435">
        <f t="shared" si="483"/>
        <v>30.594850545066937</v>
      </c>
      <c r="L208" s="435">
        <f t="shared" ref="L208:X208" si="555">L149/L32</f>
        <v>107.12491207024929</v>
      </c>
      <c r="M208" s="435">
        <f t="shared" si="555"/>
        <v>182.80672126183202</v>
      </c>
      <c r="N208" s="435">
        <f t="shared" si="555"/>
        <v>256.56732665056921</v>
      </c>
      <c r="O208" s="435">
        <f t="shared" si="555"/>
        <v>330.00271884073925</v>
      </c>
      <c r="P208" s="435">
        <f t="shared" si="555"/>
        <v>520.41885741653266</v>
      </c>
      <c r="Q208" s="435">
        <f t="shared" si="555"/>
        <v>1043.9313276513033</v>
      </c>
      <c r="R208" s="435">
        <f t="shared" si="555"/>
        <v>1789.3315070493111</v>
      </c>
      <c r="S208" s="435">
        <f t="shared" si="555"/>
        <v>2518.450660487028</v>
      </c>
      <c r="T208" s="435">
        <f t="shared" si="555"/>
        <v>3251.5556171283497</v>
      </c>
      <c r="U208" s="435">
        <f t="shared" si="555"/>
        <v>5095.882502141093</v>
      </c>
      <c r="V208" s="435">
        <f t="shared" si="555"/>
        <v>9774.5660923019022</v>
      </c>
      <c r="W208" s="435">
        <f t="shared" si="555"/>
        <v>17650.553206473367</v>
      </c>
      <c r="X208" s="435">
        <f t="shared" si="555"/>
        <v>24076.772040627107</v>
      </c>
      <c r="Y208" s="435">
        <f t="shared" si="502"/>
        <v>31932.431488295926</v>
      </c>
      <c r="Z208" s="435">
        <f t="shared" si="498"/>
        <v>44990.034540908069</v>
      </c>
      <c r="AA208" s="435">
        <f t="shared" si="498"/>
        <v>179594.82958578173</v>
      </c>
      <c r="AB208" s="435">
        <f t="shared" si="498"/>
        <v>595.27779730458815</v>
      </c>
      <c r="AC208" s="435"/>
      <c r="AD208" s="435">
        <v>50.284263959390863</v>
      </c>
      <c r="AE208" s="435">
        <v>143.69999999999999</v>
      </c>
      <c r="AF208" s="435">
        <v>248.28879310344828</v>
      </c>
      <c r="AG208" s="435">
        <v>343.6280487804878</v>
      </c>
      <c r="AH208" s="435">
        <v>440.83928571428572</v>
      </c>
      <c r="AI208" s="435">
        <v>707.14147909967846</v>
      </c>
      <c r="AJ208" s="435">
        <v>1402.9285714285713</v>
      </c>
      <c r="AK208" s="435">
        <v>2380.1555555555556</v>
      </c>
      <c r="AL208" s="435">
        <v>3335.67</v>
      </c>
      <c r="AM208" s="435">
        <v>4353.6028037383176</v>
      </c>
      <c r="AN208" s="435">
        <v>6800.1558577405858</v>
      </c>
      <c r="AO208" s="435">
        <v>13214.5</v>
      </c>
      <c r="AP208" s="435">
        <v>23550.041666666668</v>
      </c>
      <c r="AQ208" s="435">
        <v>32188</v>
      </c>
      <c r="AR208" s="435">
        <v>42380</v>
      </c>
      <c r="AS208" s="435">
        <v>59440.431818181816</v>
      </c>
      <c r="AT208" s="435">
        <v>279719.7</v>
      </c>
      <c r="AU208" s="435">
        <v>3764.2527409776153</v>
      </c>
      <c r="AV208" s="435"/>
      <c r="AW208" s="435">
        <v>50.375</v>
      </c>
      <c r="AX208" s="435">
        <v>150</v>
      </c>
      <c r="AY208" s="435">
        <v>250.7578125</v>
      </c>
      <c r="AZ208" s="435">
        <v>365.08333333333331</v>
      </c>
      <c r="BA208" s="435">
        <v>436.97727272727275</v>
      </c>
      <c r="BB208" s="435">
        <v>647.67857142857144</v>
      </c>
      <c r="BC208" s="435">
        <v>1501.5</v>
      </c>
      <c r="BD208" s="435">
        <v>2205.9375</v>
      </c>
      <c r="BE208" s="435"/>
      <c r="BF208" s="435"/>
      <c r="BG208" s="435"/>
      <c r="BH208" s="435"/>
      <c r="BI208" s="435"/>
      <c r="BJ208" s="435"/>
      <c r="BK208" s="435"/>
      <c r="BL208" s="260"/>
      <c r="BM208" s="260"/>
      <c r="BN208" s="260">
        <v>241.83732057416267</v>
      </c>
      <c r="BO208" s="260"/>
      <c r="BP208" s="260">
        <v>41.893548387096772</v>
      </c>
      <c r="BQ208" s="260">
        <v>146.85</v>
      </c>
      <c r="BR208" s="260">
        <v>242.27272727272728</v>
      </c>
      <c r="BS208" s="260">
        <v>347.65714285714284</v>
      </c>
      <c r="BT208" s="260">
        <v>449.5263157894737</v>
      </c>
      <c r="BU208" s="260">
        <v>722.51298701298697</v>
      </c>
      <c r="BV208" s="260">
        <v>1404.4148936170213</v>
      </c>
      <c r="BW208" s="260">
        <v>2423.375</v>
      </c>
      <c r="BX208" s="260">
        <v>3391.78125</v>
      </c>
      <c r="BY208" s="260">
        <v>4212</v>
      </c>
      <c r="BZ208" s="260">
        <v>6680.2794117647063</v>
      </c>
      <c r="CA208" s="260">
        <v>13030.370689655172</v>
      </c>
      <c r="CB208" s="260">
        <v>23027.875</v>
      </c>
      <c r="CC208" s="260">
        <v>31044</v>
      </c>
      <c r="CD208" s="260">
        <v>43446</v>
      </c>
      <c r="CE208" s="260">
        <v>65247</v>
      </c>
      <c r="CF208" s="260">
        <v>161889</v>
      </c>
      <c r="CG208" s="260">
        <v>2570.0727272727272</v>
      </c>
      <c r="CH208" s="260"/>
      <c r="CI208" s="260">
        <v>32.29441453566622</v>
      </c>
      <c r="CJ208" s="260">
        <v>147.32703488372093</v>
      </c>
      <c r="CK208" s="260">
        <v>246.27777777777777</v>
      </c>
      <c r="CL208" s="260">
        <v>337.05208333333331</v>
      </c>
      <c r="CM208" s="260">
        <v>435.703125</v>
      </c>
      <c r="CN208" s="260">
        <v>722.18421052631584</v>
      </c>
      <c r="CO208" s="260">
        <v>1408.8116883116884</v>
      </c>
      <c r="CP208" s="260">
        <v>2353.4391891891892</v>
      </c>
      <c r="CQ208" s="260">
        <v>3472.7727272727275</v>
      </c>
      <c r="CR208" s="260">
        <v>4460.625</v>
      </c>
      <c r="CS208" s="260">
        <v>7029.75</v>
      </c>
      <c r="CT208" s="260">
        <v>10725</v>
      </c>
      <c r="CU208" s="260"/>
      <c r="CV208" s="260"/>
      <c r="CW208" s="260"/>
      <c r="CX208" s="260"/>
      <c r="CY208" s="260">
        <v>113987.25</v>
      </c>
      <c r="CZ208" s="260">
        <v>493.10076252723314</v>
      </c>
      <c r="DA208" s="260"/>
      <c r="DB208" s="213">
        <f t="shared" si="485"/>
        <v>30.925926650260863</v>
      </c>
      <c r="DC208" s="213">
        <f t="shared" ref="DC208:DM208" si="556">DC149/DC32</f>
        <v>106.46776578384578</v>
      </c>
      <c r="DD208" s="213">
        <f t="shared" si="556"/>
        <v>181.71557292634958</v>
      </c>
      <c r="DE208" s="213">
        <f t="shared" si="556"/>
        <v>256.05591733285524</v>
      </c>
      <c r="DF208" s="213">
        <f t="shared" si="556"/>
        <v>329.72342431616289</v>
      </c>
      <c r="DG208" s="213">
        <f t="shared" si="556"/>
        <v>505.24738926423947</v>
      </c>
      <c r="DH208" s="213">
        <f t="shared" si="556"/>
        <v>1015.8371887300739</v>
      </c>
      <c r="DI208" s="213">
        <f t="shared" si="556"/>
        <v>1781.9027980947189</v>
      </c>
      <c r="DJ208" s="213">
        <f t="shared" si="556"/>
        <v>2519.2174507754553</v>
      </c>
      <c r="DK208" s="213">
        <f t="shared" si="556"/>
        <v>3248.666873904248</v>
      </c>
      <c r="DL208" s="213">
        <f t="shared" si="556"/>
        <v>5077.963520566419</v>
      </c>
      <c r="DM208" s="213">
        <f t="shared" si="556"/>
        <v>7687.5843870532699</v>
      </c>
      <c r="DN208" s="213">
        <v>25671.75</v>
      </c>
      <c r="DO208" s="213">
        <v>32379.75</v>
      </c>
      <c r="DP208" s="213"/>
      <c r="DQ208" s="213"/>
      <c r="DR208" s="213"/>
      <c r="DS208" s="213">
        <f t="shared" si="491"/>
        <v>124.56543887739568</v>
      </c>
      <c r="DU208" s="210">
        <v>41.364201070336392</v>
      </c>
      <c r="DV208" s="210">
        <v>141.96222741433021</v>
      </c>
      <c r="DW208" s="210">
        <v>241.52566539923956</v>
      </c>
      <c r="DX208" s="210">
        <v>341.05671806167402</v>
      </c>
      <c r="DY208" s="210">
        <v>440.10331230283913</v>
      </c>
      <c r="DZ208" s="210">
        <v>689.14272271016307</v>
      </c>
      <c r="EA208" s="210">
        <v>1381.327380952381</v>
      </c>
      <c r="EB208" s="210">
        <v>2373.9642857142858</v>
      </c>
      <c r="EC208" s="213">
        <f t="shared" ref="EC208:EH208" si="557">EC149/EC32</f>
        <v>2524.5681059949266</v>
      </c>
      <c r="ED208" s="213">
        <f t="shared" si="557"/>
        <v>3230.3333140746645</v>
      </c>
      <c r="EE208" s="213">
        <f t="shared" si="557"/>
        <v>4981.6195502878782</v>
      </c>
      <c r="EF208" s="213">
        <f t="shared" si="557"/>
        <v>8512.561306136211</v>
      </c>
      <c r="EG208" s="213">
        <f t="shared" si="557"/>
        <v>19273.861827376939</v>
      </c>
      <c r="EH208" s="213">
        <f t="shared" si="557"/>
        <v>24310.100694538098</v>
      </c>
      <c r="EI208" s="213"/>
      <c r="EJ208" s="213"/>
      <c r="EK208" s="213"/>
      <c r="EL208" s="210">
        <v>288.1620032285341</v>
      </c>
      <c r="EN208" s="405">
        <v>41.74022811724366</v>
      </c>
      <c r="EO208" s="405">
        <v>108.32539384735688</v>
      </c>
      <c r="EP208" s="405">
        <v>179.15670388699041</v>
      </c>
      <c r="EQ208" s="405">
        <v>256.06845445917935</v>
      </c>
      <c r="ER208" s="405">
        <v>332.26589291665698</v>
      </c>
      <c r="ES208" s="405">
        <v>533.89191100719404</v>
      </c>
      <c r="ET208" s="405">
        <v>1051.397062813772</v>
      </c>
      <c r="EU208" s="405">
        <v>1782.4750245498365</v>
      </c>
      <c r="EV208" s="405">
        <v>2526.2401857510117</v>
      </c>
      <c r="EW208" s="405">
        <v>3227.9828576862565</v>
      </c>
      <c r="EX208" s="405">
        <v>4958.6805097453689</v>
      </c>
      <c r="EY208" s="405">
        <v>9337.5382252191503</v>
      </c>
      <c r="EZ208" s="405"/>
      <c r="FA208" s="405"/>
      <c r="FB208" s="405"/>
      <c r="FC208" s="405"/>
      <c r="FD208" s="405"/>
      <c r="FE208" s="116">
        <v>948.00028010323922</v>
      </c>
      <c r="FG208" s="116">
        <f t="shared" si="547"/>
        <v>1384.4727011573343</v>
      </c>
      <c r="FH208" s="116">
        <f t="shared" si="517"/>
        <v>684.43071813890765</v>
      </c>
    </row>
    <row r="209" spans="1:164">
      <c r="A209" s="173"/>
      <c r="B209" s="173">
        <v>30</v>
      </c>
      <c r="C209" s="200">
        <v>4</v>
      </c>
      <c r="D209" s="200" t="s">
        <v>509</v>
      </c>
      <c r="E209" s="435">
        <v>1885.9583122829174</v>
      </c>
      <c r="F209" s="435">
        <v>10339.542857142857</v>
      </c>
      <c r="G209" s="435">
        <v>518.37548606016139</v>
      </c>
      <c r="H209" s="435">
        <f t="shared" si="488"/>
        <v>1003.2843852817529</v>
      </c>
      <c r="I209" s="435">
        <v>1691.6264077389546</v>
      </c>
      <c r="K209" s="435">
        <f t="shared" si="483"/>
        <v>27.312149245867552</v>
      </c>
      <c r="L209" s="435">
        <f t="shared" ref="L209:X209" si="558">L150/L33</f>
        <v>84.219823569752521</v>
      </c>
      <c r="M209" s="435">
        <f t="shared" si="558"/>
        <v>142.13507729331042</v>
      </c>
      <c r="N209" s="435">
        <f t="shared" si="558"/>
        <v>200.27116006970377</v>
      </c>
      <c r="O209" s="435">
        <f t="shared" si="558"/>
        <v>256.39946491615177</v>
      </c>
      <c r="P209" s="435">
        <f t="shared" si="558"/>
        <v>409.62536669974924</v>
      </c>
      <c r="Q209" s="435">
        <f t="shared" si="558"/>
        <v>821.79927193379649</v>
      </c>
      <c r="R209" s="435">
        <f t="shared" si="558"/>
        <v>1383.1427045106145</v>
      </c>
      <c r="S209" s="435">
        <f t="shared" si="558"/>
        <v>1918.6024902282181</v>
      </c>
      <c r="T209" s="435">
        <f t="shared" si="558"/>
        <v>2532.2114279617745</v>
      </c>
      <c r="U209" s="435">
        <f t="shared" si="558"/>
        <v>3985.5746268656712</v>
      </c>
      <c r="V209" s="435">
        <f t="shared" si="558"/>
        <v>7888.0059719627234</v>
      </c>
      <c r="W209" s="435">
        <f t="shared" si="558"/>
        <v>13443.880465727423</v>
      </c>
      <c r="X209" s="435">
        <f t="shared" si="558"/>
        <v>19392.63653259362</v>
      </c>
      <c r="Y209" s="435">
        <f t="shared" si="502"/>
        <v>25097.564592827421</v>
      </c>
      <c r="Z209" s="435">
        <f t="shared" ref="Z209:AB228" si="559">Z150/Z33</f>
        <v>38993.028663892735</v>
      </c>
      <c r="AA209" s="435">
        <f t="shared" si="559"/>
        <v>121549.4334257975</v>
      </c>
      <c r="AB209" s="435">
        <f t="shared" si="559"/>
        <v>1003.2843852817529</v>
      </c>
      <c r="AC209" s="435"/>
      <c r="AD209" s="435">
        <v>55.357377049180329</v>
      </c>
      <c r="AE209" s="435">
        <v>145.06755319148934</v>
      </c>
      <c r="AF209" s="435">
        <v>237.6739726027397</v>
      </c>
      <c r="AG209" s="435">
        <v>332.40375</v>
      </c>
      <c r="AH209" s="435">
        <v>427.14</v>
      </c>
      <c r="AI209" s="435">
        <v>704.109375</v>
      </c>
      <c r="AJ209" s="435">
        <v>1437.58125</v>
      </c>
      <c r="AK209" s="435">
        <v>2322.1588235294116</v>
      </c>
      <c r="AL209" s="435">
        <v>3225.1728813559321</v>
      </c>
      <c r="AM209" s="435">
        <v>4268.1937499999995</v>
      </c>
      <c r="AN209" s="435">
        <v>6767.4644366197181</v>
      </c>
      <c r="AO209" s="435">
        <v>13099.612499999999</v>
      </c>
      <c r="AP209" s="435">
        <v>22973.579999999998</v>
      </c>
      <c r="AQ209" s="435">
        <v>32319.449999999997</v>
      </c>
      <c r="AR209" s="435">
        <v>42744.068181818177</v>
      </c>
      <c r="AS209" s="435">
        <v>63594.956249999996</v>
      </c>
      <c r="AT209" s="435">
        <v>203656.94999999998</v>
      </c>
      <c r="AU209" s="435">
        <v>5950.3550399999995</v>
      </c>
      <c r="AV209" s="435"/>
      <c r="AW209" s="435">
        <v>37.370454545454542</v>
      </c>
      <c r="AX209" s="435">
        <v>133.12173913043478</v>
      </c>
      <c r="AY209" s="435">
        <v>258.92999999999995</v>
      </c>
      <c r="AZ209" s="435">
        <v>343.34999999999997</v>
      </c>
      <c r="BA209" s="435"/>
      <c r="BB209" s="435">
        <v>758.69999999999993</v>
      </c>
      <c r="BC209" s="435">
        <v>1236.3749999999998</v>
      </c>
      <c r="BD209" s="435">
        <v>2513.6999999999998</v>
      </c>
      <c r="BE209" s="435"/>
      <c r="BF209" s="435"/>
      <c r="BG209" s="435"/>
      <c r="BH209" s="435"/>
      <c r="BI209" s="435"/>
      <c r="BJ209" s="435"/>
      <c r="BK209" s="435"/>
      <c r="BL209" s="260"/>
      <c r="BM209" s="260"/>
      <c r="BN209" s="260">
        <v>360.94090909090903</v>
      </c>
      <c r="BO209" s="260"/>
      <c r="BP209" s="260">
        <v>40.445999999999998</v>
      </c>
      <c r="BQ209" s="260">
        <v>147.65625</v>
      </c>
      <c r="BR209" s="260">
        <v>239.68636363636361</v>
      </c>
      <c r="BS209" s="260">
        <v>329.4</v>
      </c>
      <c r="BT209" s="260">
        <v>415.79999999999995</v>
      </c>
      <c r="BU209" s="260">
        <v>668.84999999999991</v>
      </c>
      <c r="BV209" s="260">
        <v>1430.6624999999999</v>
      </c>
      <c r="BW209" s="260">
        <v>2312.3739130434783</v>
      </c>
      <c r="BX209" s="260">
        <v>3245.13</v>
      </c>
      <c r="BY209" s="260">
        <v>4209.9750000000004</v>
      </c>
      <c r="BZ209" s="260">
        <v>6551.65</v>
      </c>
      <c r="CA209" s="260">
        <v>13596.524999999998</v>
      </c>
      <c r="CB209" s="260">
        <v>20337.974999999999</v>
      </c>
      <c r="CC209" s="260">
        <v>33401.024999999994</v>
      </c>
      <c r="CD209" s="260">
        <v>39510.449999999997</v>
      </c>
      <c r="CE209" s="260">
        <v>79238.25</v>
      </c>
      <c r="CF209" s="260"/>
      <c r="CG209" s="260">
        <v>5854.1062499999989</v>
      </c>
      <c r="CH209" s="260"/>
      <c r="CI209" s="260">
        <v>40.370399999999997</v>
      </c>
      <c r="CJ209" s="260">
        <v>143.95909090909089</v>
      </c>
      <c r="CK209" s="260">
        <v>244.67282608695649</v>
      </c>
      <c r="CL209" s="260">
        <v>326.02499999999998</v>
      </c>
      <c r="CM209" s="260">
        <v>438.48</v>
      </c>
      <c r="CN209" s="260">
        <v>702.40078124999991</v>
      </c>
      <c r="CO209" s="260">
        <v>1315.2176470588233</v>
      </c>
      <c r="CP209" s="260">
        <v>2371.2230769230769</v>
      </c>
      <c r="CQ209" s="260">
        <v>3128.8090909090902</v>
      </c>
      <c r="CR209" s="260">
        <v>4194.0818181818177</v>
      </c>
      <c r="CS209" s="260">
        <v>6388.7906249999996</v>
      </c>
      <c r="CT209" s="260">
        <v>12221.2125</v>
      </c>
      <c r="CU209" s="260">
        <v>25108.649999999998</v>
      </c>
      <c r="CV209" s="260"/>
      <c r="CW209" s="260"/>
      <c r="CX209" s="260"/>
      <c r="CY209" s="260"/>
      <c r="CZ209" s="260">
        <v>787.21874999999989</v>
      </c>
      <c r="DA209" s="260"/>
      <c r="DB209" s="213">
        <f t="shared" si="485"/>
        <v>27.288232943516974</v>
      </c>
      <c r="DC209" s="213">
        <f t="shared" ref="DC209:DM209" si="560">DC150/DC33</f>
        <v>83.827751139290669</v>
      </c>
      <c r="DD209" s="213">
        <f t="shared" si="560"/>
        <v>141.410010991024</v>
      </c>
      <c r="DE209" s="213">
        <f t="shared" si="560"/>
        <v>202.08379801296383</v>
      </c>
      <c r="DF209" s="213">
        <f t="shared" si="560"/>
        <v>255.96913389142063</v>
      </c>
      <c r="DG209" s="213">
        <f t="shared" si="560"/>
        <v>400.18190456517243</v>
      </c>
      <c r="DH209" s="213">
        <f t="shared" si="560"/>
        <v>787.99427368034583</v>
      </c>
      <c r="DI209" s="213">
        <f t="shared" si="560"/>
        <v>1352.773959778086</v>
      </c>
      <c r="DJ209" s="213">
        <f t="shared" si="560"/>
        <v>1910.0141816920943</v>
      </c>
      <c r="DK209" s="213">
        <f t="shared" si="560"/>
        <v>2508.2255795522092</v>
      </c>
      <c r="DL209" s="213">
        <f t="shared" si="560"/>
        <v>3810.5812239944516</v>
      </c>
      <c r="DM209" s="213">
        <f t="shared" si="560"/>
        <v>8263.8499306518715</v>
      </c>
      <c r="DN209" s="213">
        <v>19618.199999999997</v>
      </c>
      <c r="DO209" s="213"/>
      <c r="DP209" s="213"/>
      <c r="DQ209" s="213"/>
      <c r="DR209" s="213"/>
      <c r="DS209" s="213">
        <f t="shared" si="491"/>
        <v>166.31137326599392</v>
      </c>
      <c r="DU209" s="210">
        <v>45.965415951972552</v>
      </c>
      <c r="DV209" s="210">
        <v>141.11675257731957</v>
      </c>
      <c r="DW209" s="210">
        <v>237.56680327868852</v>
      </c>
      <c r="DX209" s="210">
        <v>336.76363636363635</v>
      </c>
      <c r="DY209" s="210">
        <v>430.34802631578941</v>
      </c>
      <c r="DZ209" s="210">
        <v>690.5490410958904</v>
      </c>
      <c r="EA209" s="210">
        <v>1336.1707317073171</v>
      </c>
      <c r="EB209" s="210">
        <v>2309.1074999999996</v>
      </c>
      <c r="EC209" s="213">
        <f t="shared" ref="EC209:EI209" si="561">EC150/EC33</f>
        <v>1908.9512429318252</v>
      </c>
      <c r="ED209" s="213">
        <f t="shared" si="561"/>
        <v>2518.0151525658807</v>
      </c>
      <c r="EE209" s="213">
        <f t="shared" si="561"/>
        <v>3925.2964880126806</v>
      </c>
      <c r="EF209" s="213">
        <f t="shared" si="561"/>
        <v>7876.6325810112212</v>
      </c>
      <c r="EG209" s="213">
        <f t="shared" si="561"/>
        <v>12918.610610263522</v>
      </c>
      <c r="EH209" s="213">
        <f t="shared" si="561"/>
        <v>18132.867545076282</v>
      </c>
      <c r="EI209" s="213">
        <f t="shared" si="561"/>
        <v>25166.051317614423</v>
      </c>
      <c r="EJ209" s="213"/>
      <c r="EK209" s="213"/>
      <c r="EL209" s="210">
        <v>515.70113469216221</v>
      </c>
      <c r="EN209" s="405">
        <v>32.205692576735203</v>
      </c>
      <c r="EO209" s="405">
        <v>87.866559602890717</v>
      </c>
      <c r="EP209" s="405">
        <v>144.29212898751732</v>
      </c>
      <c r="EQ209" s="405">
        <v>196.97990638002773</v>
      </c>
      <c r="ER209" s="405">
        <v>259.30282593619967</v>
      </c>
      <c r="ES209" s="405">
        <v>433.76578470073611</v>
      </c>
      <c r="ET209" s="405">
        <v>806.00897851585808</v>
      </c>
      <c r="EU209" s="405">
        <v>1390.8445214979195</v>
      </c>
      <c r="EV209" s="405">
        <v>1908.2869062066572</v>
      </c>
      <c r="EW209" s="405">
        <v>2523.2864611117038</v>
      </c>
      <c r="EX209" s="405">
        <v>3971.1825936199721</v>
      </c>
      <c r="EY209" s="405">
        <v>7762.7451252345581</v>
      </c>
      <c r="EZ209" s="405">
        <v>14128.408460471566</v>
      </c>
      <c r="FA209" s="405">
        <v>18132.867545076282</v>
      </c>
      <c r="FB209" s="405">
        <v>25166.051317614423</v>
      </c>
      <c r="FC209" s="405"/>
      <c r="FD209" s="405"/>
      <c r="FE209" s="116">
        <v>1061.6406641927581</v>
      </c>
      <c r="FG209" s="116">
        <f t="shared" si="547"/>
        <v>565.29853689048423</v>
      </c>
      <c r="FH209" s="116">
        <f t="shared" si="517"/>
        <v>1219.8694273826036</v>
      </c>
    </row>
    <row r="210" spans="1:164">
      <c r="A210" s="173"/>
      <c r="B210" s="173">
        <v>35</v>
      </c>
      <c r="C210" s="200">
        <v>4</v>
      </c>
      <c r="D210" s="200" t="s">
        <v>888</v>
      </c>
      <c r="E210" s="435">
        <v>608.5359005801065</v>
      </c>
      <c r="F210" s="435">
        <v>5922.96875</v>
      </c>
      <c r="G210" s="435">
        <v>228.22373022691667</v>
      </c>
      <c r="H210" s="435">
        <f t="shared" si="488"/>
        <v>379.37254671610032</v>
      </c>
      <c r="I210" s="435">
        <v>544.91566978746062</v>
      </c>
      <c r="K210" s="435">
        <f t="shared" si="483"/>
        <v>25.857026814187051</v>
      </c>
      <c r="L210" s="435">
        <f t="shared" ref="L210:X210" si="562">L151/L34</f>
        <v>96.11946775094944</v>
      </c>
      <c r="M210" s="435">
        <f t="shared" si="562"/>
        <v>165.24608920708059</v>
      </c>
      <c r="N210" s="435">
        <f t="shared" si="562"/>
        <v>230.13757293028513</v>
      </c>
      <c r="O210" s="435">
        <f t="shared" si="562"/>
        <v>299.44430409649789</v>
      </c>
      <c r="P210" s="435">
        <f t="shared" si="562"/>
        <v>471.23576156319564</v>
      </c>
      <c r="Q210" s="435">
        <f t="shared" si="562"/>
        <v>945.545925854031</v>
      </c>
      <c r="R210" s="435">
        <f t="shared" si="562"/>
        <v>1602.462319643045</v>
      </c>
      <c r="S210" s="435">
        <f t="shared" si="562"/>
        <v>2285.8432085515487</v>
      </c>
      <c r="T210" s="435">
        <f t="shared" si="562"/>
        <v>2927.0492287905017</v>
      </c>
      <c r="U210" s="435">
        <f t="shared" si="562"/>
        <v>4531.5020994439637</v>
      </c>
      <c r="V210" s="435">
        <f t="shared" si="562"/>
        <v>9025.3088236458061</v>
      </c>
      <c r="W210" s="435">
        <f t="shared" si="562"/>
        <v>15637.019355923816</v>
      </c>
      <c r="X210" s="435">
        <f t="shared" si="562"/>
        <v>22809.394845411822</v>
      </c>
      <c r="Y210" s="435">
        <f t="shared" si="502"/>
        <v>29601.833752164228</v>
      </c>
      <c r="Z210" s="435">
        <f t="shared" si="559"/>
        <v>47417.933508780603</v>
      </c>
      <c r="AA210" s="435">
        <f t="shared" si="559"/>
        <v>152770.47593618598</v>
      </c>
      <c r="AB210" s="435">
        <f t="shared" si="559"/>
        <v>379.37254671610032</v>
      </c>
      <c r="AC210" s="435"/>
      <c r="AD210" s="435">
        <v>41.355140186915889</v>
      </c>
      <c r="AE210" s="435">
        <v>130.66874999999999</v>
      </c>
      <c r="AF210" s="435">
        <v>223.13441064638783</v>
      </c>
      <c r="AG210" s="435">
        <v>308.21600000000001</v>
      </c>
      <c r="AH210" s="435">
        <v>403.29605263157896</v>
      </c>
      <c r="AI210" s="435">
        <v>649.284219269103</v>
      </c>
      <c r="AJ210" s="435">
        <v>1298.2374613003096</v>
      </c>
      <c r="AK210" s="435">
        <v>2155.8525316455698</v>
      </c>
      <c r="AL210" s="435">
        <v>3056.2230468749999</v>
      </c>
      <c r="AM210" s="435">
        <v>3923.5951612903223</v>
      </c>
      <c r="AN210" s="435">
        <v>6083.9889261744966</v>
      </c>
      <c r="AO210" s="435">
        <v>12265.214999999998</v>
      </c>
      <c r="AP210" s="435">
        <v>21422.057142857142</v>
      </c>
      <c r="AQ210" s="435">
        <v>30512.757692307692</v>
      </c>
      <c r="AR210" s="435">
        <v>41258.699999999997</v>
      </c>
      <c r="AS210" s="435">
        <v>63993.085714285713</v>
      </c>
      <c r="AT210" s="435">
        <v>204853.16250000001</v>
      </c>
      <c r="AU210" s="435">
        <v>1666.1650441257584</v>
      </c>
      <c r="AV210" s="435"/>
      <c r="AW210" s="435">
        <v>38.159677419354836</v>
      </c>
      <c r="AX210" s="435">
        <v>137.76499999999999</v>
      </c>
      <c r="AY210" s="435">
        <v>228.87931034482759</v>
      </c>
      <c r="AZ210" s="435">
        <v>322.68461538461537</v>
      </c>
      <c r="BA210" s="435">
        <v>405.83571428571429</v>
      </c>
      <c r="BB210" s="435">
        <v>607.70000000000005</v>
      </c>
      <c r="BC210" s="435">
        <v>1058.6812499999999</v>
      </c>
      <c r="BD210" s="435">
        <v>1929.3</v>
      </c>
      <c r="BE210" s="435">
        <v>3053.25</v>
      </c>
      <c r="BF210" s="435">
        <v>3982.5</v>
      </c>
      <c r="BG210" s="435"/>
      <c r="BH210" s="435"/>
      <c r="BI210" s="435"/>
      <c r="BJ210" s="435"/>
      <c r="BK210" s="435"/>
      <c r="BL210" s="260"/>
      <c r="BM210" s="260"/>
      <c r="BN210" s="260">
        <v>190.39829721362227</v>
      </c>
      <c r="BO210" s="260"/>
      <c r="BP210" s="260">
        <v>38.119273743016755</v>
      </c>
      <c r="BQ210" s="260">
        <v>129.23602941176469</v>
      </c>
      <c r="BR210" s="260">
        <v>223.85294117647058</v>
      </c>
      <c r="BS210" s="260">
        <v>316.96973684210525</v>
      </c>
      <c r="BT210" s="260">
        <v>402.78846153846155</v>
      </c>
      <c r="BU210" s="260">
        <v>641.84262295081965</v>
      </c>
      <c r="BV210" s="260">
        <v>1271.4763392857144</v>
      </c>
      <c r="BW210" s="260">
        <v>2148.8826086956519</v>
      </c>
      <c r="BX210" s="260">
        <v>3084.533720930232</v>
      </c>
      <c r="BY210" s="260">
        <v>3968.7824999999998</v>
      </c>
      <c r="BZ210" s="260">
        <v>6190.2698275862067</v>
      </c>
      <c r="CA210" s="260">
        <v>12278.268749999999</v>
      </c>
      <c r="CB210" s="260">
        <v>20742.924999999999</v>
      </c>
      <c r="CC210" s="260">
        <v>30774.989999999998</v>
      </c>
      <c r="CD210" s="260">
        <v>36563.775000000001</v>
      </c>
      <c r="CE210" s="260">
        <v>62628.5</v>
      </c>
      <c r="CF210" s="260"/>
      <c r="CG210" s="260">
        <v>2405.0627198124266</v>
      </c>
      <c r="CH210" s="260"/>
      <c r="CI210" s="260">
        <v>34.896498905908096</v>
      </c>
      <c r="CJ210" s="260">
        <v>129.34882352941176</v>
      </c>
      <c r="CK210" s="260">
        <v>223.07619047619048</v>
      </c>
      <c r="CL210" s="260">
        <v>310.31730769230768</v>
      </c>
      <c r="CM210" s="260">
        <v>401.46818181818179</v>
      </c>
      <c r="CN210" s="260">
        <v>632.99405940594056</v>
      </c>
      <c r="CO210" s="260">
        <v>1201.4674698795181</v>
      </c>
      <c r="CP210" s="260">
        <v>2190.5388888888888</v>
      </c>
      <c r="CQ210" s="260">
        <v>3149.7149999999997</v>
      </c>
      <c r="CR210" s="260">
        <v>3727.62</v>
      </c>
      <c r="CS210" s="260">
        <v>6509.1750000000002</v>
      </c>
      <c r="CT210" s="260">
        <v>10686.375</v>
      </c>
      <c r="CU210" s="260"/>
      <c r="CV210" s="260"/>
      <c r="CW210" s="260"/>
      <c r="CX210" s="260"/>
      <c r="CY210" s="260"/>
      <c r="CZ210" s="260">
        <v>329.20410179640714</v>
      </c>
      <c r="DA210" s="260"/>
      <c r="DB210" s="213">
        <f t="shared" si="485"/>
        <v>25.170770585336985</v>
      </c>
      <c r="DC210" s="213">
        <f t="shared" ref="DC210:DM210" si="563">DC151/DC34</f>
        <v>95.444688463334742</v>
      </c>
      <c r="DD210" s="213">
        <f t="shared" si="563"/>
        <v>164.14179288989513</v>
      </c>
      <c r="DE210" s="213">
        <f t="shared" si="563"/>
        <v>228.60221434525468</v>
      </c>
      <c r="DF210" s="213">
        <f t="shared" si="563"/>
        <v>298.21517490548035</v>
      </c>
      <c r="DG210" s="213">
        <f t="shared" si="563"/>
        <v>458.60571122725776</v>
      </c>
      <c r="DH210" s="213">
        <f t="shared" si="563"/>
        <v>933.40998300699903</v>
      </c>
      <c r="DI210" s="213">
        <f t="shared" si="563"/>
        <v>1576.8119046338813</v>
      </c>
      <c r="DJ210" s="213">
        <f t="shared" si="563"/>
        <v>2270.1155818946327</v>
      </c>
      <c r="DK210" s="213">
        <f t="shared" si="563"/>
        <v>2933.0136195894138</v>
      </c>
      <c r="DL210" s="213">
        <f t="shared" si="563"/>
        <v>4009.4639376700466</v>
      </c>
      <c r="DM210" s="213">
        <f t="shared" si="563"/>
        <v>8599.0626574325979</v>
      </c>
      <c r="DN210" s="213">
        <v>20054.099999999999</v>
      </c>
      <c r="DO210" s="213"/>
      <c r="DP210" s="213"/>
      <c r="DQ210" s="213"/>
      <c r="DR210" s="213"/>
      <c r="DS210" s="213">
        <f t="shared" si="491"/>
        <v>98.295403943783711</v>
      </c>
      <c r="DU210" s="210">
        <v>34.057593226445682</v>
      </c>
      <c r="DV210" s="210">
        <v>128.49629032258062</v>
      </c>
      <c r="DW210" s="210">
        <v>221.05711538461537</v>
      </c>
      <c r="DX210" s="210">
        <v>308.20125000000002</v>
      </c>
      <c r="DY210" s="210">
        <v>401.98808664259928</v>
      </c>
      <c r="DZ210" s="210">
        <v>638.81774193548381</v>
      </c>
      <c r="EA210" s="210">
        <v>1239.5165369649806</v>
      </c>
      <c r="EB210" s="210">
        <v>2155.5541884816753</v>
      </c>
      <c r="EC210" s="213">
        <f>EC151/EC34</f>
        <v>2265.7497704157913</v>
      </c>
      <c r="ED210" s="213">
        <f>ED151/ED34</f>
        <v>2915.1533720666102</v>
      </c>
      <c r="EE210" s="213">
        <f>EE151/EE34</f>
        <v>4329.792635484333</v>
      </c>
      <c r="EF210" s="213">
        <f>EF151/EF34</f>
        <v>8275.6655661637378</v>
      </c>
      <c r="EG210" s="213">
        <f>EG151/EG34</f>
        <v>14955.465486025227</v>
      </c>
      <c r="EH210" s="213"/>
      <c r="EI210" s="213"/>
      <c r="EJ210" s="213"/>
      <c r="EK210" s="213"/>
      <c r="EL210" s="210">
        <v>222.62446311858076</v>
      </c>
      <c r="EN210" s="405">
        <v>39.304674414844882</v>
      </c>
      <c r="EO210" s="405">
        <v>99.246166173527612</v>
      </c>
      <c r="EP210" s="405">
        <v>167.70618390760859</v>
      </c>
      <c r="EQ210" s="405">
        <v>232.77269628801309</v>
      </c>
      <c r="ER210" s="405">
        <v>302.20462132987808</v>
      </c>
      <c r="ES210" s="405">
        <v>493.63365534786749</v>
      </c>
      <c r="ET210" s="405">
        <v>919.2975066364844</v>
      </c>
      <c r="EU210" s="405">
        <v>1624.8837459604335</v>
      </c>
      <c r="EV210" s="405">
        <v>2263.151073106957</v>
      </c>
      <c r="EW210" s="405">
        <v>2907.2738511006673</v>
      </c>
      <c r="EX210" s="405">
        <v>4454.7989565825901</v>
      </c>
      <c r="EY210" s="405">
        <v>7952.2684748948786</v>
      </c>
      <c r="EZ210" s="405"/>
      <c r="FA210" s="405"/>
      <c r="FB210" s="405"/>
      <c r="FC210" s="405"/>
      <c r="FD210" s="405"/>
      <c r="FE210" s="116">
        <v>736.07520835659102</v>
      </c>
      <c r="FG210" s="116">
        <f t="shared" si="547"/>
        <v>480.34734627751664</v>
      </c>
      <c r="FH210" s="116">
        <f t="shared" si="517"/>
        <v>1269.168584714321</v>
      </c>
    </row>
    <row r="211" spans="1:164">
      <c r="A211" s="173"/>
      <c r="B211" s="173">
        <v>38</v>
      </c>
      <c r="C211" s="200">
        <v>4</v>
      </c>
      <c r="D211" s="200" t="s">
        <v>889</v>
      </c>
      <c r="E211" s="435">
        <v>3217.8842130610669</v>
      </c>
      <c r="F211" s="435">
        <v>8341.9656227758005</v>
      </c>
      <c r="G211" s="435">
        <v>1316.3167591125198</v>
      </c>
      <c r="H211" s="435">
        <f t="shared" si="488"/>
        <v>2159.7586260841936</v>
      </c>
      <c r="I211" s="435">
        <v>2629.1873440997761</v>
      </c>
      <c r="K211" s="435">
        <f t="shared" si="483"/>
        <v>27.28777588790685</v>
      </c>
      <c r="L211" s="435">
        <f t="shared" ref="L211:X211" si="564">L152/L35</f>
        <v>82.393475228374768</v>
      </c>
      <c r="M211" s="435">
        <f t="shared" si="564"/>
        <v>140.32115102093556</v>
      </c>
      <c r="N211" s="435">
        <f t="shared" si="564"/>
        <v>196.39490532754721</v>
      </c>
      <c r="O211" s="435">
        <f t="shared" si="564"/>
        <v>254.12115964216156</v>
      </c>
      <c r="P211" s="435">
        <f t="shared" si="564"/>
        <v>409.346259736695</v>
      </c>
      <c r="Q211" s="435">
        <f t="shared" si="564"/>
        <v>803.08032163728751</v>
      </c>
      <c r="R211" s="435">
        <f t="shared" si="564"/>
        <v>1364.9681681772524</v>
      </c>
      <c r="S211" s="435">
        <f t="shared" si="564"/>
        <v>1905.3538838654656</v>
      </c>
      <c r="T211" s="435">
        <f t="shared" si="564"/>
        <v>2471.4032740410348</v>
      </c>
      <c r="U211" s="435">
        <f t="shared" si="564"/>
        <v>3932.5381582572736</v>
      </c>
      <c r="V211" s="435">
        <f t="shared" si="564"/>
        <v>7821.6733592000583</v>
      </c>
      <c r="W211" s="435">
        <f t="shared" si="564"/>
        <v>13502.233451864362</v>
      </c>
      <c r="X211" s="435">
        <f t="shared" si="564"/>
        <v>19241.996451779709</v>
      </c>
      <c r="Y211" s="435">
        <f t="shared" si="502"/>
        <v>24865.568058216657</v>
      </c>
      <c r="Z211" s="435">
        <f t="shared" si="559"/>
        <v>42950.221962438547</v>
      </c>
      <c r="AA211" s="435">
        <f t="shared" si="559"/>
        <v>104344.67130552742</v>
      </c>
      <c r="AB211" s="435">
        <f t="shared" si="559"/>
        <v>2159.7586260841936</v>
      </c>
      <c r="AC211" s="435"/>
      <c r="AD211" s="435">
        <v>35.378571428571426</v>
      </c>
      <c r="AE211" s="435">
        <v>93.889285714285705</v>
      </c>
      <c r="AF211" s="435">
        <v>159.95135135135135</v>
      </c>
      <c r="AG211" s="435">
        <v>221.67272727272726</v>
      </c>
      <c r="AH211" s="435">
        <v>287.94807692307688</v>
      </c>
      <c r="AI211" s="435">
        <v>485.13045112781953</v>
      </c>
      <c r="AJ211" s="435">
        <v>917.9441860465115</v>
      </c>
      <c r="AK211" s="435">
        <v>1587.7801470588233</v>
      </c>
      <c r="AL211" s="435">
        <v>2214.0103260869564</v>
      </c>
      <c r="AM211" s="435">
        <v>2836.5373493975899</v>
      </c>
      <c r="AN211" s="435">
        <v>4589.254712041884</v>
      </c>
      <c r="AO211" s="435">
        <v>8788.6908396946565</v>
      </c>
      <c r="AP211" s="435">
        <v>15111.412499999999</v>
      </c>
      <c r="AQ211" s="435">
        <v>22350.015625</v>
      </c>
      <c r="AR211" s="435">
        <v>28846.555882352939</v>
      </c>
      <c r="AS211" s="435">
        <v>51405.995945945942</v>
      </c>
      <c r="AT211" s="435">
        <v>125679.57352941176</v>
      </c>
      <c r="AU211" s="435">
        <v>6530.3001568627442</v>
      </c>
      <c r="AV211" s="435"/>
      <c r="AW211" s="435">
        <v>35.559999999999995</v>
      </c>
      <c r="AX211" s="435">
        <v>117.47499999999999</v>
      </c>
      <c r="AY211" s="435">
        <v>162.98333333333332</v>
      </c>
      <c r="AZ211" s="435">
        <v>222.25</v>
      </c>
      <c r="BA211" s="435">
        <v>285.75</v>
      </c>
      <c r="BB211" s="435">
        <v>481.18888888888887</v>
      </c>
      <c r="BC211" s="435">
        <v>915.66999999999985</v>
      </c>
      <c r="BD211" s="435">
        <v>1568.45</v>
      </c>
      <c r="BE211" s="435">
        <v>2216.15</v>
      </c>
      <c r="BF211" s="435"/>
      <c r="BG211" s="435"/>
      <c r="BH211" s="435"/>
      <c r="BI211" s="435"/>
      <c r="BJ211" s="435"/>
      <c r="BK211" s="435"/>
      <c r="BL211" s="260"/>
      <c r="BM211" s="260"/>
      <c r="BN211" s="260">
        <v>598.41190476190479</v>
      </c>
      <c r="BO211" s="260"/>
      <c r="BP211" s="260">
        <v>30.842857142857138</v>
      </c>
      <c r="BQ211" s="260">
        <v>94.93249999999999</v>
      </c>
      <c r="BR211" s="260">
        <v>163.82999999999998</v>
      </c>
      <c r="BS211" s="260">
        <v>218.54583333333332</v>
      </c>
      <c r="BT211" s="260">
        <v>287.44333333333333</v>
      </c>
      <c r="BU211" s="260">
        <v>462.75624999999997</v>
      </c>
      <c r="BV211" s="260">
        <v>898.86276595744675</v>
      </c>
      <c r="BW211" s="260">
        <v>1560.83</v>
      </c>
      <c r="BX211" s="260">
        <v>2158.2062499999997</v>
      </c>
      <c r="BY211" s="260">
        <v>2840.1536585365852</v>
      </c>
      <c r="BZ211" s="260">
        <v>4756.5291044776113</v>
      </c>
      <c r="CA211" s="260">
        <v>9222.1627272727255</v>
      </c>
      <c r="CB211" s="260">
        <v>15671.403124999999</v>
      </c>
      <c r="CC211" s="260">
        <v>22139.274999999998</v>
      </c>
      <c r="CD211" s="260">
        <v>27918.833333333332</v>
      </c>
      <c r="CE211" s="260">
        <v>41045.694444444445</v>
      </c>
      <c r="CF211" s="260">
        <v>72053.45</v>
      </c>
      <c r="CG211" s="260">
        <v>5010.9473094170407</v>
      </c>
      <c r="CH211" s="260"/>
      <c r="CI211" s="260">
        <v>28.966438356164378</v>
      </c>
      <c r="CJ211" s="260">
        <v>97.243604651162784</v>
      </c>
      <c r="CK211" s="260">
        <v>157.06530612244899</v>
      </c>
      <c r="CL211" s="260">
        <v>225.72738095238094</v>
      </c>
      <c r="CM211" s="260">
        <v>296.54500000000002</v>
      </c>
      <c r="CN211" s="260">
        <v>478.84772727272724</v>
      </c>
      <c r="CO211" s="260">
        <v>959.00679012345688</v>
      </c>
      <c r="CP211" s="260">
        <v>1528.3961538461538</v>
      </c>
      <c r="CQ211" s="260">
        <v>2149.348</v>
      </c>
      <c r="CR211" s="260">
        <v>2849.0333333333333</v>
      </c>
      <c r="CS211" s="260">
        <v>4234.4730769230764</v>
      </c>
      <c r="CT211" s="260">
        <v>9324.9750000000004</v>
      </c>
      <c r="CU211" s="260">
        <v>12782.55</v>
      </c>
      <c r="CV211" s="260">
        <v>20078.699999999997</v>
      </c>
      <c r="CW211" s="260"/>
      <c r="CX211" s="260"/>
      <c r="CY211" s="260"/>
      <c r="CZ211" s="260">
        <v>764.53399053627754</v>
      </c>
      <c r="DA211" s="260"/>
      <c r="DB211" s="213">
        <f t="shared" si="485"/>
        <v>27.196422415490272</v>
      </c>
      <c r="DC211" s="213">
        <f t="shared" ref="DC211:DM211" si="565">DC152/DC35</f>
        <v>81.972902857295537</v>
      </c>
      <c r="DD211" s="213">
        <f t="shared" si="565"/>
        <v>141.06848492672358</v>
      </c>
      <c r="DE211" s="213">
        <f t="shared" si="565"/>
        <v>197.71231747020252</v>
      </c>
      <c r="DF211" s="213">
        <f t="shared" si="565"/>
        <v>254.61465207492452</v>
      </c>
      <c r="DG211" s="213">
        <f t="shared" si="565"/>
        <v>402.85030368044551</v>
      </c>
      <c r="DH211" s="213">
        <f t="shared" si="565"/>
        <v>800.07573425528801</v>
      </c>
      <c r="DI211" s="213">
        <f t="shared" si="565"/>
        <v>1361.2371371809841</v>
      </c>
      <c r="DJ211" s="213">
        <f t="shared" si="565"/>
        <v>1902.2042666948789</v>
      </c>
      <c r="DK211" s="213">
        <f t="shared" si="565"/>
        <v>2485.8288090990186</v>
      </c>
      <c r="DL211" s="213">
        <f t="shared" si="565"/>
        <v>3653.3610530099081</v>
      </c>
      <c r="DM211" s="213">
        <f t="shared" si="565"/>
        <v>8390.6131355642574</v>
      </c>
      <c r="DN211" s="213">
        <v>18147.241666666665</v>
      </c>
      <c r="DO211" s="213">
        <v>20726.399999999998</v>
      </c>
      <c r="DP211" s="213"/>
      <c r="DQ211" s="213">
        <v>50768.25</v>
      </c>
      <c r="DR211" s="213"/>
      <c r="DS211" s="213">
        <f t="shared" si="491"/>
        <v>507.27976756982304</v>
      </c>
      <c r="DU211" s="210">
        <v>31.233850267379676</v>
      </c>
      <c r="DV211" s="210">
        <v>94.586777777777769</v>
      </c>
      <c r="DW211" s="210">
        <v>162.73880866425992</v>
      </c>
      <c r="DX211" s="210">
        <v>226.47170329670328</v>
      </c>
      <c r="DY211" s="210">
        <v>294.34366666666665</v>
      </c>
      <c r="DZ211" s="210">
        <v>467.65797266514801</v>
      </c>
      <c r="EA211" s="210">
        <v>931.15035046728963</v>
      </c>
      <c r="EB211" s="210">
        <v>1576.2615079365078</v>
      </c>
      <c r="EC211" s="213">
        <f t="shared" ref="EC211:EJ211" si="566">EC152/EC35</f>
        <v>1908.7749363376035</v>
      </c>
      <c r="ED211" s="213">
        <f t="shared" si="566"/>
        <v>2480.998830842997</v>
      </c>
      <c r="EE211" s="213">
        <f t="shared" si="566"/>
        <v>3921.8894705641951</v>
      </c>
      <c r="EF211" s="213">
        <f t="shared" si="566"/>
        <v>7596.2501102920269</v>
      </c>
      <c r="EG211" s="213">
        <f t="shared" si="566"/>
        <v>13144.440825315405</v>
      </c>
      <c r="EH211" s="213">
        <f t="shared" si="566"/>
        <v>18521.969949662292</v>
      </c>
      <c r="EI211" s="213">
        <f t="shared" si="566"/>
        <v>24654.969006308143</v>
      </c>
      <c r="EJ211" s="213">
        <f t="shared" si="566"/>
        <v>35903.298367688287</v>
      </c>
      <c r="EK211" s="213"/>
      <c r="EL211" s="210">
        <v>1392.8116670987813</v>
      </c>
      <c r="EN211" s="405">
        <v>25.874883514400405</v>
      </c>
      <c r="EO211" s="405">
        <v>89.009599289537405</v>
      </c>
      <c r="EP211" s="405">
        <v>145.15490208572277</v>
      </c>
      <c r="EQ211" s="405">
        <v>191.03913996487165</v>
      </c>
      <c r="ER211" s="405">
        <v>260.68527803927532</v>
      </c>
      <c r="ES211" s="405">
        <v>415.08540406293082</v>
      </c>
      <c r="ET211" s="405">
        <v>821.50218404935572</v>
      </c>
      <c r="EU211" s="405">
        <v>1375.9434160585813</v>
      </c>
      <c r="EV211" s="405">
        <v>1911.7513935261884</v>
      </c>
      <c r="EW211" s="405">
        <v>2479.1667701251959</v>
      </c>
      <c r="EX211" s="405">
        <v>4009.1271290589889</v>
      </c>
      <c r="EY211" s="405">
        <v>7434.4354199587951</v>
      </c>
      <c r="EZ211" s="405">
        <v>12768.622517204025</v>
      </c>
      <c r="FA211" s="405">
        <v>18585.066332276667</v>
      </c>
      <c r="FB211" s="405">
        <v>24654.969006308143</v>
      </c>
      <c r="FC211" s="405">
        <v>33160.33071619727</v>
      </c>
      <c r="FD211" s="405"/>
      <c r="FE211" s="116">
        <v>2834.2942043293247</v>
      </c>
      <c r="FG211" s="116">
        <f t="shared" si="547"/>
        <v>1159.0087148670571</v>
      </c>
      <c r="FH211" s="116">
        <f t="shared" si="517"/>
        <v>1503.4405044197549</v>
      </c>
    </row>
    <row r="212" spans="1:164">
      <c r="A212" s="173"/>
      <c r="B212" s="173">
        <v>39</v>
      </c>
      <c r="C212" s="200">
        <v>4</v>
      </c>
      <c r="D212" s="200" t="s">
        <v>366</v>
      </c>
      <c r="E212" s="435">
        <v>937.28753817071401</v>
      </c>
      <c r="F212" s="435">
        <v>8869.6753303964761</v>
      </c>
      <c r="G212" s="435">
        <v>65.441817301484832</v>
      </c>
      <c r="H212" s="435">
        <f t="shared" si="488"/>
        <v>603.89979667503542</v>
      </c>
      <c r="I212" s="435">
        <v>817.04505323292653</v>
      </c>
      <c r="K212" s="435">
        <f t="shared" si="483"/>
        <v>19.852645052191338</v>
      </c>
      <c r="L212" s="435">
        <f t="shared" ref="L212:X212" si="567">L153/L36</f>
        <v>64.618520453977808</v>
      </c>
      <c r="M212" s="435">
        <f t="shared" si="567"/>
        <v>110.22709925003392</v>
      </c>
      <c r="N212" s="435">
        <f t="shared" si="567"/>
        <v>154.43864793274619</v>
      </c>
      <c r="O212" s="435">
        <f t="shared" si="567"/>
        <v>199.60780467134796</v>
      </c>
      <c r="P212" s="435">
        <f t="shared" si="567"/>
        <v>312.78891247986701</v>
      </c>
      <c r="Q212" s="435">
        <f t="shared" si="567"/>
        <v>619.50695369723974</v>
      </c>
      <c r="R212" s="435">
        <f t="shared" si="567"/>
        <v>1076.1208339327436</v>
      </c>
      <c r="S212" s="435">
        <f t="shared" si="567"/>
        <v>1512.3529633151384</v>
      </c>
      <c r="T212" s="435">
        <f t="shared" si="567"/>
        <v>1944.4378603158932</v>
      </c>
      <c r="U212" s="435">
        <f t="shared" si="567"/>
        <v>3042.546124050446</v>
      </c>
      <c r="V212" s="435">
        <f t="shared" si="567"/>
        <v>5966.0128854496807</v>
      </c>
      <c r="W212" s="435">
        <f t="shared" si="567"/>
        <v>10307.849568781518</v>
      </c>
      <c r="X212" s="435">
        <f t="shared" si="567"/>
        <v>15523.966722606121</v>
      </c>
      <c r="Y212" s="435">
        <f t="shared" si="502"/>
        <v>19852.251580588709</v>
      </c>
      <c r="Z212" s="435">
        <f t="shared" si="559"/>
        <v>29745.278339400298</v>
      </c>
      <c r="AA212" s="435">
        <f t="shared" si="559"/>
        <v>58791.160989282187</v>
      </c>
      <c r="AB212" s="435">
        <f t="shared" si="559"/>
        <v>603.89979667503542</v>
      </c>
      <c r="AC212" s="435"/>
      <c r="AD212" s="435">
        <v>28.958163265306123</v>
      </c>
      <c r="AE212" s="435">
        <v>90.024719101123608</v>
      </c>
      <c r="AF212" s="435">
        <v>144.30416666666667</v>
      </c>
      <c r="AG212" s="435">
        <v>210.79090909090908</v>
      </c>
      <c r="AH212" s="435">
        <v>269.1875</v>
      </c>
      <c r="AI212" s="435">
        <v>437.39550561797756</v>
      </c>
      <c r="AJ212" s="435">
        <v>836.08110236220477</v>
      </c>
      <c r="AK212" s="435">
        <v>1457.4180000000001</v>
      </c>
      <c r="AL212" s="435">
        <v>2038.141791044776</v>
      </c>
      <c r="AM212" s="435">
        <v>2611.077777777778</v>
      </c>
      <c r="AN212" s="435">
        <v>4187.8385826771655</v>
      </c>
      <c r="AO212" s="435">
        <v>8024.9386363636377</v>
      </c>
      <c r="AP212" s="435">
        <v>13828.838709677419</v>
      </c>
      <c r="AQ212" s="435">
        <v>20782.523076923077</v>
      </c>
      <c r="AR212" s="435">
        <v>26741.481818181823</v>
      </c>
      <c r="AS212" s="435">
        <v>41238.318181818184</v>
      </c>
      <c r="AT212" s="435">
        <v>84116.3</v>
      </c>
      <c r="AU212" s="435">
        <v>3568.8456978967497</v>
      </c>
      <c r="AV212" s="435"/>
      <c r="AW212" s="435">
        <v>40.846153846153847</v>
      </c>
      <c r="AX212" s="435">
        <v>94.40000000000002</v>
      </c>
      <c r="AY212" s="435">
        <v>157.82500000000002</v>
      </c>
      <c r="AZ212" s="435">
        <v>196.17500000000001</v>
      </c>
      <c r="BA212" s="435">
        <v>280.25</v>
      </c>
      <c r="BB212" s="435">
        <v>425.78333333333336</v>
      </c>
      <c r="BC212" s="435">
        <v>628.35</v>
      </c>
      <c r="BD212" s="435"/>
      <c r="BE212" s="435"/>
      <c r="BF212" s="435"/>
      <c r="BG212" s="435"/>
      <c r="BH212" s="435"/>
      <c r="BI212" s="435"/>
      <c r="BJ212" s="435"/>
      <c r="BK212" s="435"/>
      <c r="BL212" s="260"/>
      <c r="BM212" s="260"/>
      <c r="BN212" s="260">
        <v>184.47333333333336</v>
      </c>
      <c r="BO212" s="260"/>
      <c r="BP212" s="260">
        <v>21.773809523809526</v>
      </c>
      <c r="BQ212" s="260">
        <v>94.4</v>
      </c>
      <c r="BR212" s="260">
        <v>154.76153846153846</v>
      </c>
      <c r="BS212" s="260">
        <v>201.44285714285715</v>
      </c>
      <c r="BT212" s="260">
        <v>266.48333333333335</v>
      </c>
      <c r="BU212" s="260">
        <v>445.22307692307697</v>
      </c>
      <c r="BV212" s="260">
        <v>802.83703703703713</v>
      </c>
      <c r="BW212" s="260">
        <v>1505.6238095238095</v>
      </c>
      <c r="BX212" s="260">
        <v>2021.7333333333336</v>
      </c>
      <c r="BY212" s="260">
        <v>2778.0571428571429</v>
      </c>
      <c r="BZ212" s="260">
        <v>3917.6000000000004</v>
      </c>
      <c r="CA212" s="260">
        <v>8007.7750000000005</v>
      </c>
      <c r="CB212" s="260">
        <v>14220.180000000002</v>
      </c>
      <c r="CC212" s="260">
        <v>21747.4</v>
      </c>
      <c r="CD212" s="260"/>
      <c r="CE212" s="260">
        <v>37492.14</v>
      </c>
      <c r="CF212" s="260">
        <v>66885.350000000006</v>
      </c>
      <c r="CG212" s="260">
        <v>3412.7321888412021</v>
      </c>
      <c r="CH212" s="260"/>
      <c r="CI212" s="260">
        <v>23.131746031746033</v>
      </c>
      <c r="CJ212" s="260">
        <v>90.009302325581402</v>
      </c>
      <c r="CK212" s="260">
        <v>144.97142857142859</v>
      </c>
      <c r="CL212" s="260">
        <v>214.81363636363639</v>
      </c>
      <c r="CM212" s="260">
        <v>266.7421052631579</v>
      </c>
      <c r="CN212" s="260">
        <v>416.49183673469395</v>
      </c>
      <c r="CO212" s="260">
        <v>824.20434782608697</v>
      </c>
      <c r="CP212" s="260">
        <v>1406.2823529411767</v>
      </c>
      <c r="CQ212" s="260">
        <v>2094.5</v>
      </c>
      <c r="CR212" s="260">
        <v>2563.5500000000002</v>
      </c>
      <c r="CS212" s="260">
        <v>3187.1800000000003</v>
      </c>
      <c r="CT212" s="260">
        <v>7588.8750000000009</v>
      </c>
      <c r="CU212" s="260"/>
      <c r="CV212" s="260"/>
      <c r="CW212" s="260"/>
      <c r="CX212" s="260"/>
      <c r="CY212" s="260"/>
      <c r="CZ212" s="260">
        <v>368.65950920245399</v>
      </c>
      <c r="DA212" s="260"/>
      <c r="DB212" s="213">
        <f t="shared" si="485"/>
        <v>19.972497594633815</v>
      </c>
      <c r="DC212" s="213">
        <f t="shared" ref="DC212:DM212" si="568">DC153/DC36</f>
        <v>63.999725294024124</v>
      </c>
      <c r="DD212" s="213">
        <f t="shared" si="568"/>
        <v>110.6835837885622</v>
      </c>
      <c r="DE212" s="213">
        <f t="shared" si="568"/>
        <v>153.81062124915778</v>
      </c>
      <c r="DF212" s="213">
        <f t="shared" si="568"/>
        <v>199.77767974662717</v>
      </c>
      <c r="DG212" s="213">
        <f t="shared" si="568"/>
        <v>308.31048148657612</v>
      </c>
      <c r="DH212" s="213">
        <f t="shared" si="568"/>
        <v>626.64430273630308</v>
      </c>
      <c r="DI212" s="213">
        <f t="shared" si="568"/>
        <v>1061.1860370511222</v>
      </c>
      <c r="DJ212" s="213">
        <f t="shared" si="568"/>
        <v>1507.1258245086601</v>
      </c>
      <c r="DK212" s="213">
        <f t="shared" si="568"/>
        <v>1930.3383602453814</v>
      </c>
      <c r="DL212" s="213">
        <f t="shared" si="568"/>
        <v>3005.4252406219152</v>
      </c>
      <c r="DM212" s="213">
        <f t="shared" si="568"/>
        <v>6368.5522951628818</v>
      </c>
      <c r="DN212" s="213">
        <v>13947.6</v>
      </c>
      <c r="DO212" s="213"/>
      <c r="DP212" s="213"/>
      <c r="DQ212" s="213"/>
      <c r="DR212" s="213"/>
      <c r="DS212" s="213">
        <f t="shared" si="491"/>
        <v>126.37233131492971</v>
      </c>
      <c r="DU212" s="210">
        <v>27.184458398744113</v>
      </c>
      <c r="DV212" s="210">
        <v>86.394276094276094</v>
      </c>
      <c r="DW212" s="210">
        <v>149.50438356164386</v>
      </c>
      <c r="DX212" s="210">
        <v>206.57564102564103</v>
      </c>
      <c r="DY212" s="210">
        <v>269.91595092024539</v>
      </c>
      <c r="DZ212" s="210">
        <v>417.07660044150111</v>
      </c>
      <c r="EA212" s="210">
        <v>850.54641638225257</v>
      </c>
      <c r="EB212" s="210">
        <v>1425.2852459016394</v>
      </c>
      <c r="EC212" s="213">
        <f>EC153/EC36</f>
        <v>1494.3043049448086</v>
      </c>
      <c r="ED212" s="213">
        <f>ED153/ED36</f>
        <v>1966.068431543777</v>
      </c>
      <c r="EE212" s="213">
        <f>EE153/EE36</f>
        <v>2920.9669862440451</v>
      </c>
      <c r="EF212" s="213">
        <f>EF153/EF36</f>
        <v>5830.7829014478448</v>
      </c>
      <c r="EG212" s="213">
        <f>EG153/EG36</f>
        <v>9938.2703973346506</v>
      </c>
      <c r="EH212" s="213"/>
      <c r="EI212" s="213"/>
      <c r="EJ212" s="213"/>
      <c r="EK212" s="213"/>
      <c r="EL212" s="210">
        <v>267.6389879436237</v>
      </c>
      <c r="EN212" s="405">
        <v>24.492369099663559</v>
      </c>
      <c r="EO212" s="405">
        <v>65.359664774596908</v>
      </c>
      <c r="EP212" s="405">
        <v>112.74501617856751</v>
      </c>
      <c r="EQ212" s="405">
        <v>151.45143468246133</v>
      </c>
      <c r="ER212" s="405">
        <v>201.56065848514763</v>
      </c>
      <c r="ES212" s="405">
        <v>312.34293525386198</v>
      </c>
      <c r="ET212" s="405">
        <v>637.17796799501218</v>
      </c>
      <c r="EU212" s="405">
        <v>1055.0109237696827</v>
      </c>
      <c r="EV212" s="405">
        <v>1485.7566252355739</v>
      </c>
      <c r="EW212" s="405">
        <v>1986.0772714708787</v>
      </c>
      <c r="EX212" s="405">
        <v>2875.922583909181</v>
      </c>
      <c r="EY212" s="405">
        <v>5561.8982045903258</v>
      </c>
      <c r="EZ212" s="405">
        <v>9522.1682872655474</v>
      </c>
      <c r="FA212" s="405"/>
      <c r="FB212" s="405"/>
      <c r="FC212" s="405"/>
      <c r="FD212" s="405"/>
      <c r="FE212" s="116">
        <v>627.98890893647592</v>
      </c>
      <c r="FG212" s="116">
        <f t="shared" si="547"/>
        <v>446.76226554787763</v>
      </c>
      <c r="FH212" s="116">
        <f t="shared" si="517"/>
        <v>11490.675412494713</v>
      </c>
    </row>
    <row r="213" spans="1:164">
      <c r="A213" s="173"/>
      <c r="B213" s="173">
        <v>42</v>
      </c>
      <c r="C213" s="200">
        <v>4</v>
      </c>
      <c r="D213" s="200" t="s">
        <v>360</v>
      </c>
      <c r="E213" s="435">
        <v>1548.0762222222224</v>
      </c>
      <c r="F213" s="435">
        <v>8143.1741237677988</v>
      </c>
      <c r="G213" s="435">
        <v>496.22463970652461</v>
      </c>
      <c r="H213" s="435">
        <f t="shared" si="488"/>
        <v>1101.4312016005499</v>
      </c>
      <c r="I213" s="435">
        <v>1497.2154099270535</v>
      </c>
      <c r="K213" s="435">
        <f t="shared" si="483"/>
        <v>29.524638444235205</v>
      </c>
      <c r="L213" s="435">
        <f t="shared" ref="L213:X213" si="569">L154/L37</f>
        <v>106.28960447502513</v>
      </c>
      <c r="M213" s="435">
        <f t="shared" si="569"/>
        <v>181.97035125970964</v>
      </c>
      <c r="N213" s="435">
        <f t="shared" si="569"/>
        <v>249.47579533528324</v>
      </c>
      <c r="O213" s="435">
        <f t="shared" si="569"/>
        <v>331.21679759160827</v>
      </c>
      <c r="P213" s="435">
        <f t="shared" si="569"/>
        <v>524.41371011758929</v>
      </c>
      <c r="Q213" s="435">
        <f t="shared" si="569"/>
        <v>1030.1384387897297</v>
      </c>
      <c r="R213" s="435">
        <f t="shared" si="569"/>
        <v>1750.6130771109631</v>
      </c>
      <c r="S213" s="435">
        <f t="shared" si="569"/>
        <v>2484.3914435804563</v>
      </c>
      <c r="T213" s="435">
        <f t="shared" si="569"/>
        <v>3214.1562705068854</v>
      </c>
      <c r="U213" s="435">
        <f t="shared" si="569"/>
        <v>4980.3767797500022</v>
      </c>
      <c r="V213" s="435">
        <f t="shared" si="569"/>
        <v>10091.137877761576</v>
      </c>
      <c r="W213" s="435">
        <f t="shared" si="569"/>
        <v>17106.238454142498</v>
      </c>
      <c r="X213" s="435">
        <f t="shared" si="569"/>
        <v>25025.385346698084</v>
      </c>
      <c r="Y213" s="435">
        <f t="shared" si="502"/>
        <v>31884.192603334384</v>
      </c>
      <c r="Z213" s="435">
        <f t="shared" si="559"/>
        <v>50874.220109802241</v>
      </c>
      <c r="AA213" s="435">
        <f t="shared" si="559"/>
        <v>116704.77413161486</v>
      </c>
      <c r="AB213" s="435">
        <f t="shared" si="559"/>
        <v>1101.4312016005499</v>
      </c>
      <c r="AC213" s="435"/>
      <c r="AD213" s="435">
        <v>48.901758793969854</v>
      </c>
      <c r="AE213" s="435">
        <v>146.1777372262774</v>
      </c>
      <c r="AF213" s="435">
        <v>244.26777777777778</v>
      </c>
      <c r="AG213" s="435">
        <v>348.57500000000005</v>
      </c>
      <c r="AH213" s="435">
        <v>443.34038461538466</v>
      </c>
      <c r="AI213" s="435">
        <v>716.56930091185416</v>
      </c>
      <c r="AJ213" s="435">
        <v>1422.4255780346823</v>
      </c>
      <c r="AK213" s="435">
        <v>2345.0508810572687</v>
      </c>
      <c r="AL213" s="435">
        <v>3349.7448275862075</v>
      </c>
      <c r="AM213" s="435">
        <v>4313.0504424778765</v>
      </c>
      <c r="AN213" s="435">
        <v>6637.1291139240511</v>
      </c>
      <c r="AO213" s="435">
        <v>13487.878358208956</v>
      </c>
      <c r="AP213" s="435">
        <v>22880.575641025644</v>
      </c>
      <c r="AQ213" s="435">
        <v>33339.611764705885</v>
      </c>
      <c r="AR213" s="435">
        <v>42503.679411764708</v>
      </c>
      <c r="AS213" s="435">
        <v>72156.21875</v>
      </c>
      <c r="AT213" s="435">
        <v>156096.66</v>
      </c>
      <c r="AU213" s="435">
        <v>4692.9129686810766</v>
      </c>
      <c r="AV213" s="435"/>
      <c r="AW213" s="435">
        <v>59.422222222222224</v>
      </c>
      <c r="AX213" s="435">
        <v>144.20500000000001</v>
      </c>
      <c r="AY213" s="435">
        <v>233.97499999999999</v>
      </c>
      <c r="AZ213" s="435">
        <v>333.18888888888893</v>
      </c>
      <c r="BA213" s="435">
        <v>421.15500000000003</v>
      </c>
      <c r="BB213" s="435">
        <v>734.93478260869563</v>
      </c>
      <c r="BC213" s="435">
        <v>1142.0208333333335</v>
      </c>
      <c r="BD213" s="435">
        <v>2301.5500000000002</v>
      </c>
      <c r="BE213" s="435">
        <v>3180.15</v>
      </c>
      <c r="BF213" s="435"/>
      <c r="BG213" s="435">
        <v>4822.75</v>
      </c>
      <c r="BH213" s="435"/>
      <c r="BI213" s="435"/>
      <c r="BJ213" s="435"/>
      <c r="BK213" s="435"/>
      <c r="BL213" s="260"/>
      <c r="BM213" s="260"/>
      <c r="BN213" s="260">
        <v>413.95576923076925</v>
      </c>
      <c r="BO213" s="260"/>
      <c r="BP213" s="260">
        <v>38.918817204301078</v>
      </c>
      <c r="BQ213" s="260">
        <v>145.542</v>
      </c>
      <c r="BR213" s="260">
        <v>245.9707317073171</v>
      </c>
      <c r="BS213" s="260">
        <v>346.8386363636364</v>
      </c>
      <c r="BT213" s="260">
        <v>445.17692307692312</v>
      </c>
      <c r="BU213" s="260">
        <v>708.83470588235298</v>
      </c>
      <c r="BV213" s="260">
        <v>1427.0565000000001</v>
      </c>
      <c r="BW213" s="260">
        <v>2375.8609375000001</v>
      </c>
      <c r="BX213" s="260">
        <v>3281.6187500000001</v>
      </c>
      <c r="BY213" s="260">
        <v>4326.3268518518526</v>
      </c>
      <c r="BZ213" s="260">
        <v>6808.3756756756766</v>
      </c>
      <c r="CA213" s="260">
        <v>13711.677777777779</v>
      </c>
      <c r="CB213" s="260">
        <v>22913.506000000001</v>
      </c>
      <c r="CC213" s="260">
        <v>34649.787500000006</v>
      </c>
      <c r="CD213" s="260">
        <v>43251.950000000004</v>
      </c>
      <c r="CE213" s="260">
        <v>54893.4</v>
      </c>
      <c r="CF213" s="260"/>
      <c r="CG213" s="260">
        <v>4549.4908212560395</v>
      </c>
      <c r="CH213" s="260"/>
      <c r="CI213" s="260">
        <v>37.247885196374625</v>
      </c>
      <c r="CJ213" s="260">
        <v>147.08345070422536</v>
      </c>
      <c r="CK213" s="260">
        <v>242.53396226415097</v>
      </c>
      <c r="CL213" s="260">
        <v>337.88809523809527</v>
      </c>
      <c r="CM213" s="260">
        <v>442.20652173913044</v>
      </c>
      <c r="CN213" s="260">
        <v>712.36178571428582</v>
      </c>
      <c r="CO213" s="260">
        <v>1334.2468468468471</v>
      </c>
      <c r="CP213" s="260">
        <v>2335.8991935483873</v>
      </c>
      <c r="CQ213" s="260">
        <v>3219.7142857142858</v>
      </c>
      <c r="CR213" s="260">
        <v>4211.55</v>
      </c>
      <c r="CS213" s="260">
        <v>6486.2690476190492</v>
      </c>
      <c r="CT213" s="260">
        <v>12747.34</v>
      </c>
      <c r="CU213" s="260">
        <v>22031.850000000002</v>
      </c>
      <c r="CV213" s="260"/>
      <c r="CW213" s="260"/>
      <c r="CX213" s="260"/>
      <c r="CY213" s="260"/>
      <c r="CZ213" s="260">
        <v>765.99525166191847</v>
      </c>
      <c r="DA213" s="260"/>
      <c r="DB213" s="213">
        <f t="shared" si="485"/>
        <v>29.172740971348265</v>
      </c>
      <c r="DC213" s="213">
        <f t="shared" ref="DC213:DM213" si="570">DC154/DC37</f>
        <v>105.38245544917864</v>
      </c>
      <c r="DD213" s="213">
        <f t="shared" si="570"/>
        <v>181.96875306469434</v>
      </c>
      <c r="DE213" s="213">
        <f t="shared" si="570"/>
        <v>244.80353111053145</v>
      </c>
      <c r="DF213" s="213">
        <f t="shared" si="570"/>
        <v>331.81361739938745</v>
      </c>
      <c r="DG213" s="213">
        <f t="shared" si="570"/>
        <v>512.21055298447277</v>
      </c>
      <c r="DH213" s="213">
        <f t="shared" si="570"/>
        <v>992.82582551975213</v>
      </c>
      <c r="DI213" s="213">
        <f t="shared" si="570"/>
        <v>1731.6239854553889</v>
      </c>
      <c r="DJ213" s="213">
        <f t="shared" si="570"/>
        <v>2507.1987688351601</v>
      </c>
      <c r="DK213" s="213">
        <f t="shared" si="570"/>
        <v>3153.9589390194919</v>
      </c>
      <c r="DL213" s="213">
        <f t="shared" si="570"/>
        <v>4840.9219135425001</v>
      </c>
      <c r="DM213" s="213">
        <f t="shared" si="570"/>
        <v>8530.8753721247467</v>
      </c>
      <c r="DN213" s="213"/>
      <c r="DO213" s="213">
        <v>31018.400000000001</v>
      </c>
      <c r="DP213" s="213"/>
      <c r="DQ213" s="213"/>
      <c r="DR213" s="213"/>
      <c r="DS213" s="213">
        <f t="shared" si="491"/>
        <v>205.22886985623225</v>
      </c>
      <c r="DU213" s="210">
        <v>39.103955733458911</v>
      </c>
      <c r="DV213" s="210">
        <v>141.01939825811559</v>
      </c>
      <c r="DW213" s="210">
        <v>243.78491446345259</v>
      </c>
      <c r="DX213" s="210">
        <v>330.09423631123923</v>
      </c>
      <c r="DY213" s="210">
        <v>442.27988721804513</v>
      </c>
      <c r="DZ213" s="210">
        <v>693.86253894081005</v>
      </c>
      <c r="EA213" s="210">
        <v>1356.0325882352943</v>
      </c>
      <c r="EB213" s="210">
        <v>1627.2311627906977</v>
      </c>
      <c r="EC213" s="213">
        <f t="shared" ref="EC213:EH213" si="571">EC154/EC37</f>
        <v>2471.0657267745423</v>
      </c>
      <c r="ED213" s="213">
        <f t="shared" si="571"/>
        <v>3207.088455213086</v>
      </c>
      <c r="EE213" s="213">
        <f t="shared" si="571"/>
        <v>4823.9851626616137</v>
      </c>
      <c r="EF213" s="213">
        <f t="shared" si="571"/>
        <v>9376.098706228624</v>
      </c>
      <c r="EG213" s="213">
        <f t="shared" si="571"/>
        <v>18799.627431205608</v>
      </c>
      <c r="EH213" s="213">
        <f t="shared" si="571"/>
        <v>23190.729166941059</v>
      </c>
      <c r="EI213" s="213"/>
      <c r="EJ213" s="213"/>
      <c r="EK213" s="213"/>
      <c r="EL213" s="210">
        <v>434.02726889744827</v>
      </c>
      <c r="EN213" s="405">
        <v>34.326936645836881</v>
      </c>
      <c r="EO213" s="405">
        <v>106.78270887624066</v>
      </c>
      <c r="EP213" s="405">
        <v>186.28916454635257</v>
      </c>
      <c r="EQ213" s="405">
        <v>258.61090222494005</v>
      </c>
      <c r="ER213" s="405">
        <v>325.46512865139471</v>
      </c>
      <c r="ES213" s="405">
        <v>539.00199649874776</v>
      </c>
      <c r="ET213" s="405">
        <v>1045.0291850139013</v>
      </c>
      <c r="EU213" s="405">
        <v>742.94279367393972</v>
      </c>
      <c r="EV213" s="405">
        <v>2452.6583279889451</v>
      </c>
      <c r="EW213" s="405">
        <v>3243.4402294508081</v>
      </c>
      <c r="EX213" s="405">
        <v>4816.2344461568027</v>
      </c>
      <c r="EY213" s="405">
        <v>9559.8429092946808</v>
      </c>
      <c r="EZ213" s="405">
        <v>18799.627431205608</v>
      </c>
      <c r="FA213" s="405"/>
      <c r="FB213" s="405"/>
      <c r="FC213" s="405"/>
      <c r="FD213" s="405"/>
      <c r="FE213" s="116">
        <v>1366.8794617602682</v>
      </c>
      <c r="FG213" s="116">
        <f t="shared" si="547"/>
        <v>603.07202338847833</v>
      </c>
      <c r="FH213" s="116">
        <f t="shared" si="517"/>
        <v>5932.5490117126865</v>
      </c>
    </row>
    <row r="214" spans="1:164">
      <c r="A214" s="173"/>
      <c r="B214" s="173">
        <v>44</v>
      </c>
      <c r="C214" s="200">
        <v>4</v>
      </c>
      <c r="D214" s="200" t="s">
        <v>1116</v>
      </c>
      <c r="E214" s="435">
        <v>1048.7862135243754</v>
      </c>
      <c r="F214" s="435">
        <v>5109.6165320253904</v>
      </c>
      <c r="G214" s="435">
        <v>324.25013384124372</v>
      </c>
      <c r="H214" s="435">
        <f t="shared" si="488"/>
        <v>720.82002461352829</v>
      </c>
      <c r="I214" s="435">
        <v>954.68823245331612</v>
      </c>
      <c r="K214" s="435">
        <f t="shared" si="483"/>
        <v>31.7803812141225</v>
      </c>
      <c r="L214" s="435">
        <f t="shared" ref="L214:X214" si="572">L155/L38</f>
        <v>109.69347738987582</v>
      </c>
      <c r="M214" s="435">
        <f t="shared" si="572"/>
        <v>181.58186085385671</v>
      </c>
      <c r="N214" s="435">
        <f t="shared" si="572"/>
        <v>256.51597302169296</v>
      </c>
      <c r="O214" s="435">
        <f t="shared" si="572"/>
        <v>333.04282455588469</v>
      </c>
      <c r="P214" s="435">
        <f t="shared" si="572"/>
        <v>535.73170643220885</v>
      </c>
      <c r="Q214" s="435">
        <f t="shared" si="572"/>
        <v>1051.7897823512114</v>
      </c>
      <c r="R214" s="435">
        <f t="shared" si="572"/>
        <v>1808.8007035189323</v>
      </c>
      <c r="S214" s="435">
        <f t="shared" si="572"/>
        <v>2569.0098767023251</v>
      </c>
      <c r="T214" s="435">
        <f t="shared" si="572"/>
        <v>3323.8595047430954</v>
      </c>
      <c r="U214" s="435">
        <f t="shared" si="572"/>
        <v>5017.5291382068463</v>
      </c>
      <c r="V214" s="435">
        <f t="shared" si="572"/>
        <v>9815.2654026632499</v>
      </c>
      <c r="W214" s="435">
        <f t="shared" si="572"/>
        <v>17653.562595262618</v>
      </c>
      <c r="X214" s="435">
        <f t="shared" si="572"/>
        <v>24969.237312049434</v>
      </c>
      <c r="Y214" s="435">
        <f t="shared" si="502"/>
        <v>31281.197767567141</v>
      </c>
      <c r="Z214" s="435">
        <f t="shared" si="559"/>
        <v>47407.048215162802</v>
      </c>
      <c r="AA214" s="435">
        <f t="shared" si="559"/>
        <v>100987.67716232275</v>
      </c>
      <c r="AB214" s="435">
        <f t="shared" si="559"/>
        <v>720.82002461352829</v>
      </c>
      <c r="AC214" s="435"/>
      <c r="AD214" s="435">
        <v>48.978718535469106</v>
      </c>
      <c r="AE214" s="435">
        <v>145.0911616161616</v>
      </c>
      <c r="AF214" s="435">
        <v>241.08504273504275</v>
      </c>
      <c r="AG214" s="435">
        <v>337.27345679012348</v>
      </c>
      <c r="AH214" s="435">
        <v>438.79770114942528</v>
      </c>
      <c r="AI214" s="435">
        <v>720.4006872852234</v>
      </c>
      <c r="AJ214" s="435">
        <v>1398.5170886075948</v>
      </c>
      <c r="AK214" s="435">
        <v>2368.2995535714285</v>
      </c>
      <c r="AL214" s="435">
        <v>3358.1015306122449</v>
      </c>
      <c r="AM214" s="435">
        <v>4325.2042307692309</v>
      </c>
      <c r="AN214" s="435">
        <v>6589.3081597222226</v>
      </c>
      <c r="AO214" s="435">
        <v>12913.651685393259</v>
      </c>
      <c r="AP214" s="435">
        <v>23058.465217391309</v>
      </c>
      <c r="AQ214" s="435">
        <v>33146.37142857143</v>
      </c>
      <c r="AR214" s="435">
        <v>40901.525000000001</v>
      </c>
      <c r="AS214" s="435">
        <v>61986.775000000001</v>
      </c>
      <c r="AT214" s="435">
        <v>132045.77499999999</v>
      </c>
      <c r="AU214" s="435">
        <v>2785.7881150506514</v>
      </c>
      <c r="AV214" s="435"/>
      <c r="AW214" s="435">
        <v>43.029508196721316</v>
      </c>
      <c r="AX214" s="435">
        <v>144.75</v>
      </c>
      <c r="AY214" s="435">
        <v>235.0058823529412</v>
      </c>
      <c r="AZ214" s="435">
        <v>351.90333333333336</v>
      </c>
      <c r="BA214" s="435">
        <v>443.9</v>
      </c>
      <c r="BB214" s="435">
        <v>698.55277777777781</v>
      </c>
      <c r="BC214" s="435">
        <v>1300.3375000000001</v>
      </c>
      <c r="BD214" s="435"/>
      <c r="BE214" s="435"/>
      <c r="BF214" s="435"/>
      <c r="BG214" s="435"/>
      <c r="BH214" s="435"/>
      <c r="BI214" s="435"/>
      <c r="BJ214" s="435"/>
      <c r="BK214" s="435"/>
      <c r="BL214" s="260"/>
      <c r="BM214" s="260"/>
      <c r="BN214" s="260">
        <v>268.27</v>
      </c>
      <c r="BO214" s="260"/>
      <c r="BP214" s="260">
        <v>40.00261627906977</v>
      </c>
      <c r="BQ214" s="260">
        <v>143.33088235294119</v>
      </c>
      <c r="BR214" s="260">
        <v>242.45625000000001</v>
      </c>
      <c r="BS214" s="260">
        <v>337.44843750000001</v>
      </c>
      <c r="BT214" s="260">
        <v>444.30208333333331</v>
      </c>
      <c r="BU214" s="260">
        <v>693.34731182795701</v>
      </c>
      <c r="BV214" s="260">
        <v>1408.476754385965</v>
      </c>
      <c r="BW214" s="260">
        <v>2384.1933333333336</v>
      </c>
      <c r="BX214" s="260">
        <v>3332.985483870968</v>
      </c>
      <c r="BY214" s="260">
        <v>4448.0066666666671</v>
      </c>
      <c r="BZ214" s="260">
        <v>6537.1244444444455</v>
      </c>
      <c r="CA214" s="260">
        <v>12495.830952380953</v>
      </c>
      <c r="CB214" s="260">
        <v>23222.725000000002</v>
      </c>
      <c r="CC214" s="260">
        <v>29162.3</v>
      </c>
      <c r="CD214" s="260"/>
      <c r="CE214" s="260"/>
      <c r="CF214" s="260"/>
      <c r="CG214" s="260">
        <v>1811.2721768707484</v>
      </c>
      <c r="CH214" s="260"/>
      <c r="CI214" s="260">
        <v>37.929260089686103</v>
      </c>
      <c r="CJ214" s="260">
        <v>144.66822033898308</v>
      </c>
      <c r="CK214" s="260">
        <v>237.46824324324325</v>
      </c>
      <c r="CL214" s="260">
        <v>332.46981132075473</v>
      </c>
      <c r="CM214" s="260">
        <v>424.22884615384618</v>
      </c>
      <c r="CN214" s="260">
        <v>695.45582524271845</v>
      </c>
      <c r="CO214" s="260">
        <v>1328.1121794871794</v>
      </c>
      <c r="CP214" s="260">
        <v>2313.1983870967747</v>
      </c>
      <c r="CQ214" s="260">
        <v>3478.8250000000003</v>
      </c>
      <c r="CR214" s="260">
        <v>4326.416666666667</v>
      </c>
      <c r="CS214" s="260">
        <v>6371.4125000000004</v>
      </c>
      <c r="CT214" s="260"/>
      <c r="CU214" s="260"/>
      <c r="CV214" s="260"/>
      <c r="CW214" s="260"/>
      <c r="CX214" s="260"/>
      <c r="CY214" s="260"/>
      <c r="CZ214" s="260">
        <v>422.56141188959663</v>
      </c>
      <c r="DA214" s="260"/>
      <c r="DB214" s="213">
        <f t="shared" si="485"/>
        <v>31.517934883471341</v>
      </c>
      <c r="DC214" s="213">
        <f t="shared" ref="DC214:DL214" si="573">DC155/DC38</f>
        <v>109.32086354251224</v>
      </c>
      <c r="DD214" s="213">
        <f t="shared" si="573"/>
        <v>180.67566626876507</v>
      </c>
      <c r="DE214" s="213">
        <f t="shared" si="573"/>
        <v>255.54501919384859</v>
      </c>
      <c r="DF214" s="213">
        <f t="shared" si="573"/>
        <v>331.8903708229584</v>
      </c>
      <c r="DG214" s="213">
        <f t="shared" si="573"/>
        <v>525.61898219554269</v>
      </c>
      <c r="DH214" s="213">
        <f t="shared" si="573"/>
        <v>995.45663674201114</v>
      </c>
      <c r="DI214" s="213">
        <f t="shared" si="573"/>
        <v>1795.2989958918529</v>
      </c>
      <c r="DJ214" s="213">
        <f t="shared" si="573"/>
        <v>2633.9299078401864</v>
      </c>
      <c r="DK214" s="213">
        <f t="shared" si="573"/>
        <v>3299.792636721329</v>
      </c>
      <c r="DL214" s="213">
        <f t="shared" si="573"/>
        <v>4292.846534104413</v>
      </c>
      <c r="DM214" s="213"/>
      <c r="DN214" s="213"/>
      <c r="DO214" s="213"/>
      <c r="DP214" s="213"/>
      <c r="DQ214" s="213"/>
      <c r="DR214" s="213"/>
      <c r="DS214" s="213">
        <f t="shared" si="491"/>
        <v>136.90361831348952</v>
      </c>
      <c r="DU214" s="210">
        <v>41.48828306264501</v>
      </c>
      <c r="DV214" s="210">
        <v>143.58211130742052</v>
      </c>
      <c r="DW214" s="210">
        <v>237.53720338983052</v>
      </c>
      <c r="DX214" s="210">
        <v>335.04329268292685</v>
      </c>
      <c r="DY214" s="210">
        <v>435.69370078740155</v>
      </c>
      <c r="DZ214" s="210">
        <v>706.61602167182662</v>
      </c>
      <c r="EA214" s="210">
        <v>1335.1760752688172</v>
      </c>
      <c r="EB214" s="210">
        <v>2326.5014705882354</v>
      </c>
      <c r="EC214" s="213">
        <f t="shared" ref="EC214:EJ214" si="574">EC155/EC38</f>
        <v>2515.1898547096571</v>
      </c>
      <c r="ED214" s="213">
        <f t="shared" si="574"/>
        <v>3296.3368044725617</v>
      </c>
      <c r="EE214" s="213">
        <f t="shared" si="574"/>
        <v>4508.3712822349826</v>
      </c>
      <c r="EF214" s="213">
        <f t="shared" si="574"/>
        <v>7693.9126277430096</v>
      </c>
      <c r="EG214" s="213"/>
      <c r="EH214" s="213"/>
      <c r="EI214" s="213"/>
      <c r="EJ214" s="213">
        <f t="shared" si="574"/>
        <v>68643.723118117734</v>
      </c>
      <c r="EK214" s="213"/>
      <c r="EL214" s="210">
        <v>305.34089167092486</v>
      </c>
      <c r="EN214" s="405">
        <v>42.661456226825599</v>
      </c>
      <c r="EO214" s="405">
        <v>115.76697490184952</v>
      </c>
      <c r="EP214" s="405">
        <v>187.10155145021341</v>
      </c>
      <c r="EQ214" s="405">
        <v>258.22199074518505</v>
      </c>
      <c r="ER214" s="405">
        <v>335.75904716896088</v>
      </c>
      <c r="ES214" s="405">
        <v>557.4796292798859</v>
      </c>
      <c r="ET214" s="405">
        <v>1037.1671062215053</v>
      </c>
      <c r="EU214" s="405">
        <v>1770.9300020218959</v>
      </c>
      <c r="EV214" s="405">
        <v>2480.7169360588587</v>
      </c>
      <c r="EW214" s="405">
        <v>3294.6998313020927</v>
      </c>
      <c r="EX214" s="405">
        <v>4584.4388403987123</v>
      </c>
      <c r="EY214" s="405">
        <v>7693.9126277430096</v>
      </c>
      <c r="EZ214" s="405"/>
      <c r="FA214" s="405"/>
      <c r="FB214" s="405"/>
      <c r="FC214" s="405">
        <v>68643.723118117734</v>
      </c>
      <c r="FD214" s="405"/>
      <c r="FE214" s="116">
        <v>826.35947444692113</v>
      </c>
      <c r="FG214" s="116">
        <f t="shared" si="547"/>
        <v>632.66330992179815</v>
      </c>
      <c r="FH214" s="116">
        <f t="shared" si="517"/>
        <v>1914.121051821505</v>
      </c>
    </row>
    <row r="215" spans="1:164">
      <c r="A215" s="173"/>
      <c r="B215" s="173">
        <v>33</v>
      </c>
      <c r="C215" s="200">
        <v>5</v>
      </c>
      <c r="D215" s="200" t="s">
        <v>1234</v>
      </c>
      <c r="E215" s="435">
        <v>309.55599002933548</v>
      </c>
      <c r="F215" s="435">
        <v>4962.9600485865731</v>
      </c>
      <c r="G215" s="435">
        <v>123.77759879384226</v>
      </c>
      <c r="H215" s="435">
        <f t="shared" si="488"/>
        <v>272.2622919929006</v>
      </c>
      <c r="I215" s="435">
        <v>291.68139944605599</v>
      </c>
      <c r="K215" s="435">
        <f t="shared" si="483"/>
        <v>26.619873816782935</v>
      </c>
      <c r="L215" s="435">
        <f t="shared" ref="L215:X215" si="575">L156/L39</f>
        <v>139.64757735861735</v>
      </c>
      <c r="M215" s="435">
        <f t="shared" si="575"/>
        <v>236.87839201071944</v>
      </c>
      <c r="N215" s="435">
        <f t="shared" si="575"/>
        <v>337.03990529617562</v>
      </c>
      <c r="O215" s="435">
        <f t="shared" si="575"/>
        <v>435.48223971561919</v>
      </c>
      <c r="P215" s="435">
        <f t="shared" si="575"/>
        <v>670.02579079939596</v>
      </c>
      <c r="Q215" s="435">
        <f t="shared" si="575"/>
        <v>1341.190944469543</v>
      </c>
      <c r="R215" s="435">
        <f t="shared" si="575"/>
        <v>2315.0679695982626</v>
      </c>
      <c r="S215" s="435">
        <f t="shared" si="575"/>
        <v>3310.2518872308506</v>
      </c>
      <c r="T215" s="435">
        <f t="shared" si="575"/>
        <v>4259.876885249877</v>
      </c>
      <c r="U215" s="435">
        <f t="shared" si="575"/>
        <v>6638.6625204136963</v>
      </c>
      <c r="V215" s="435">
        <f t="shared" si="575"/>
        <v>12668.106287708495</v>
      </c>
      <c r="W215" s="435">
        <f t="shared" si="575"/>
        <v>22596.761375886443</v>
      </c>
      <c r="X215" s="435">
        <f t="shared" si="575"/>
        <v>32303.391451353782</v>
      </c>
      <c r="Y215" s="435">
        <f t="shared" si="502"/>
        <v>42234.090253069407</v>
      </c>
      <c r="Z215" s="435">
        <f t="shared" si="559"/>
        <v>77687.543585567531</v>
      </c>
      <c r="AA215" s="435">
        <f t="shared" si="559"/>
        <v>214501.8595139063</v>
      </c>
      <c r="AB215" s="435">
        <f t="shared" si="559"/>
        <v>272.2622919929006</v>
      </c>
      <c r="AC215" s="435"/>
      <c r="AD215" s="435">
        <v>36.502967604634669</v>
      </c>
      <c r="AE215" s="435">
        <v>144.61508462104487</v>
      </c>
      <c r="AF215" s="435">
        <v>240.24640000000002</v>
      </c>
      <c r="AG215" s="435">
        <v>339.49582504970175</v>
      </c>
      <c r="AH215" s="435">
        <v>439.61111111111109</v>
      </c>
      <c r="AI215" s="435">
        <v>683.78344226579532</v>
      </c>
      <c r="AJ215" s="435">
        <v>1372.5669841269842</v>
      </c>
      <c r="AK215" s="435">
        <v>2333.208041958042</v>
      </c>
      <c r="AL215" s="435">
        <v>3361.5135542168673</v>
      </c>
      <c r="AM215" s="435">
        <v>4299.6204347826088</v>
      </c>
      <c r="AN215" s="435">
        <v>6762.7810276679847</v>
      </c>
      <c r="AO215" s="435">
        <v>12737.130630630631</v>
      </c>
      <c r="AP215" s="435">
        <v>23069.048750000002</v>
      </c>
      <c r="AQ215" s="435">
        <v>32214.457142857143</v>
      </c>
      <c r="AR215" s="435">
        <v>42567.904545454548</v>
      </c>
      <c r="AS215" s="435">
        <v>78582.362500000003</v>
      </c>
      <c r="AT215" s="435">
        <v>216972.53000000003</v>
      </c>
      <c r="AU215" s="435">
        <v>1072.4935326198806</v>
      </c>
      <c r="AV215" s="435"/>
      <c r="AW215" s="435">
        <v>31.858959402706486</v>
      </c>
      <c r="AX215" s="435">
        <v>142.5184375</v>
      </c>
      <c r="AY215" s="435">
        <v>239.30269058295963</v>
      </c>
      <c r="AZ215" s="435">
        <v>341.5410714285714</v>
      </c>
      <c r="BA215" s="435">
        <v>440.46525423728815</v>
      </c>
      <c r="BB215" s="435">
        <v>663.04838709677415</v>
      </c>
      <c r="BC215" s="435">
        <v>1238.1369565217392</v>
      </c>
      <c r="BD215" s="435">
        <v>2443.5944444444449</v>
      </c>
      <c r="BE215" s="435">
        <v>3225.5125000000003</v>
      </c>
      <c r="BF215" s="435"/>
      <c r="BG215" s="435"/>
      <c r="BH215" s="435"/>
      <c r="BI215" s="435"/>
      <c r="BJ215" s="435"/>
      <c r="BK215" s="435"/>
      <c r="BL215" s="260"/>
      <c r="BM215" s="260"/>
      <c r="BN215" s="260">
        <v>125.86613157066415</v>
      </c>
      <c r="BO215" s="260"/>
      <c r="BP215" s="260">
        <v>29.992018779342725</v>
      </c>
      <c r="BQ215" s="260">
        <v>143.98815789473684</v>
      </c>
      <c r="BR215" s="260">
        <v>241.41637931034481</v>
      </c>
      <c r="BS215" s="260">
        <v>335.22261904761905</v>
      </c>
      <c r="BT215" s="260">
        <v>441.88958333333335</v>
      </c>
      <c r="BU215" s="260">
        <v>651.62894736842111</v>
      </c>
      <c r="BV215" s="260">
        <v>1431.3612068965517</v>
      </c>
      <c r="BW215" s="260">
        <v>2405.5305555555556</v>
      </c>
      <c r="BX215" s="260">
        <v>3320.3423076923082</v>
      </c>
      <c r="BY215" s="260">
        <v>4423.7208333333338</v>
      </c>
      <c r="BZ215" s="260">
        <v>6570.2203703703708</v>
      </c>
      <c r="CA215" s="260">
        <v>13029.693181818182</v>
      </c>
      <c r="CB215" s="260">
        <v>19531.600000000002</v>
      </c>
      <c r="CC215" s="260">
        <v>33446.9</v>
      </c>
      <c r="CD215" s="260">
        <v>43560.1</v>
      </c>
      <c r="CE215" s="260"/>
      <c r="CF215" s="260"/>
      <c r="CG215" s="260">
        <v>1118.1422234392114</v>
      </c>
      <c r="CH215" s="260"/>
      <c r="CI215" s="260">
        <v>23.217629316845123</v>
      </c>
      <c r="CJ215" s="260">
        <v>138.42260479041917</v>
      </c>
      <c r="CK215" s="260">
        <v>240.00483870967744</v>
      </c>
      <c r="CL215" s="260">
        <v>341.16770833333334</v>
      </c>
      <c r="CM215" s="260">
        <v>439.48192771084337</v>
      </c>
      <c r="CN215" s="260">
        <v>680.58818181818185</v>
      </c>
      <c r="CO215" s="260">
        <v>1333.1237704918033</v>
      </c>
      <c r="CP215" s="260">
        <v>2380.9519230769229</v>
      </c>
      <c r="CQ215" s="260">
        <v>3331.1800000000003</v>
      </c>
      <c r="CR215" s="260">
        <v>4340.0875000000005</v>
      </c>
      <c r="CS215" s="260">
        <v>6410.3571428571431</v>
      </c>
      <c r="CT215" s="260"/>
      <c r="CU215" s="260">
        <v>19618.45</v>
      </c>
      <c r="CV215" s="260"/>
      <c r="CW215" s="260"/>
      <c r="CX215" s="260"/>
      <c r="CY215" s="260"/>
      <c r="CZ215" s="260">
        <v>95.268517143210786</v>
      </c>
      <c r="DA215" s="260"/>
      <c r="DB215" s="213">
        <f t="shared" si="485"/>
        <v>25.691425259263877</v>
      </c>
      <c r="DC215" s="213">
        <f t="shared" ref="DC215:DM215" si="576">DC156/DC39</f>
        <v>138.54755111586314</v>
      </c>
      <c r="DD215" s="213">
        <f t="shared" si="576"/>
        <v>236.37248899673821</v>
      </c>
      <c r="DE215" s="213">
        <f t="shared" si="576"/>
        <v>338.74154706675881</v>
      </c>
      <c r="DF215" s="213">
        <f t="shared" si="576"/>
        <v>436.46027311450769</v>
      </c>
      <c r="DG215" s="213">
        <f t="shared" si="576"/>
        <v>666.76862275941767</v>
      </c>
      <c r="DH215" s="213">
        <f t="shared" si="576"/>
        <v>1306.2695533809203</v>
      </c>
      <c r="DI215" s="213">
        <f t="shared" si="576"/>
        <v>2286.9019150230874</v>
      </c>
      <c r="DJ215" s="213">
        <f t="shared" si="576"/>
        <v>3276.7489999557829</v>
      </c>
      <c r="DK215" s="213">
        <f t="shared" si="576"/>
        <v>4242.1712519836301</v>
      </c>
      <c r="DL215" s="213">
        <f t="shared" si="576"/>
        <v>6391.0822141485005</v>
      </c>
      <c r="DM215" s="213">
        <f t="shared" si="576"/>
        <v>13292.560594671346</v>
      </c>
      <c r="DN215" s="213">
        <v>20940.5</v>
      </c>
      <c r="DO215" s="213">
        <v>37586.75</v>
      </c>
      <c r="DP215" s="213"/>
      <c r="DQ215" s="213"/>
      <c r="DR215" s="213"/>
      <c r="DS215" s="213">
        <f t="shared" si="491"/>
        <v>91.350858564209872</v>
      </c>
      <c r="DU215" s="210">
        <v>26.530875980019186</v>
      </c>
      <c r="DV215" s="210">
        <v>141.45764705882354</v>
      </c>
      <c r="DW215" s="210">
        <v>240.79459378733574</v>
      </c>
      <c r="DX215" s="210">
        <v>343.02281045751636</v>
      </c>
      <c r="DY215" s="210">
        <v>443.31218274111677</v>
      </c>
      <c r="DZ215" s="210">
        <v>679.80260017050307</v>
      </c>
      <c r="EA215" s="210">
        <v>1326.4780621572213</v>
      </c>
      <c r="EB215" s="210">
        <v>2313.4312949640289</v>
      </c>
      <c r="EC215" s="213">
        <f t="shared" ref="EC215:EH215" si="577">EC156/EC39</f>
        <v>3287.0033484430878</v>
      </c>
      <c r="ED215" s="213">
        <f t="shared" si="577"/>
        <v>4243.3069799906934</v>
      </c>
      <c r="EE215" s="213">
        <f t="shared" si="577"/>
        <v>6413.8810379806173</v>
      </c>
      <c r="EF215" s="213">
        <f t="shared" si="577"/>
        <v>12801.366967985659</v>
      </c>
      <c r="EG215" s="213">
        <f t="shared" si="577"/>
        <v>20301.36527186169</v>
      </c>
      <c r="EH215" s="213">
        <f t="shared" si="577"/>
        <v>37158.748935103984</v>
      </c>
      <c r="EI215" s="213"/>
      <c r="EJ215" s="213"/>
      <c r="EK215" s="213"/>
      <c r="EL215" s="210">
        <v>132.49723741374905</v>
      </c>
      <c r="EN215" s="405">
        <v>50.797058838336802</v>
      </c>
      <c r="EO215" s="405">
        <v>146.84451200509997</v>
      </c>
      <c r="EP215" s="405">
        <v>242.66467673069775</v>
      </c>
      <c r="EQ215" s="405">
        <v>339.80477203337136</v>
      </c>
      <c r="ER215" s="405">
        <v>440.77649935025875</v>
      </c>
      <c r="ES215" s="405">
        <v>679.11206158189918</v>
      </c>
      <c r="ET215" s="405">
        <v>1317.0905636519378</v>
      </c>
      <c r="EU215" s="405">
        <v>2287.2426334252068</v>
      </c>
      <c r="EV215" s="405">
        <v>3297.8985937108496</v>
      </c>
      <c r="EW215" s="405">
        <v>4244.8212840001115</v>
      </c>
      <c r="EX215" s="405">
        <v>6428.2802951377444</v>
      </c>
      <c r="EY215" s="405">
        <v>12380.343859397932</v>
      </c>
      <c r="EZ215" s="405">
        <v>20101.022851415684</v>
      </c>
      <c r="FA215" s="405"/>
      <c r="FB215" s="405"/>
      <c r="FC215" s="405"/>
      <c r="FD215" s="405"/>
      <c r="FE215" s="116">
        <v>584.67797984396202</v>
      </c>
      <c r="FG215" s="116">
        <f t="shared" si="547"/>
        <v>248.70611874864878</v>
      </c>
      <c r="FH215" s="116">
        <f t="shared" si="517"/>
        <v>1116.1934853420196</v>
      </c>
    </row>
    <row r="216" spans="1:164">
      <c r="A216" s="173"/>
      <c r="B216" s="173">
        <v>46</v>
      </c>
      <c r="C216" s="200">
        <v>5</v>
      </c>
      <c r="D216" s="200" t="s">
        <v>713</v>
      </c>
      <c r="E216" s="435">
        <v>779.35809742412641</v>
      </c>
      <c r="F216" s="435">
        <v>5155.8285714285712</v>
      </c>
      <c r="G216" s="435">
        <v>237.12108921533499</v>
      </c>
      <c r="H216" s="435">
        <f t="shared" si="488"/>
        <v>707.30640652720103</v>
      </c>
      <c r="I216" s="435">
        <v>726.57616038882134</v>
      </c>
      <c r="K216" s="435">
        <f t="shared" si="483"/>
        <v>30.582448679883168</v>
      </c>
      <c r="L216" s="435">
        <f t="shared" ref="L216:X216" si="578">L157/L40</f>
        <v>123.98229423784244</v>
      </c>
      <c r="M216" s="435">
        <f t="shared" si="578"/>
        <v>209.96616296077815</v>
      </c>
      <c r="N216" s="435">
        <f t="shared" si="578"/>
        <v>295.76051398980979</v>
      </c>
      <c r="O216" s="435">
        <f t="shared" si="578"/>
        <v>384.24587537700313</v>
      </c>
      <c r="P216" s="435">
        <f t="shared" si="578"/>
        <v>604.90797414574774</v>
      </c>
      <c r="Q216" s="435">
        <f t="shared" si="578"/>
        <v>1206.5693450782665</v>
      </c>
      <c r="R216" s="435">
        <f t="shared" si="578"/>
        <v>2072.6503623029512</v>
      </c>
      <c r="S216" s="435">
        <f t="shared" si="578"/>
        <v>2895.1188059596279</v>
      </c>
      <c r="T216" s="435">
        <f t="shared" si="578"/>
        <v>3804.0017139419838</v>
      </c>
      <c r="U216" s="435">
        <f t="shared" si="578"/>
        <v>5874.6368766582791</v>
      </c>
      <c r="V216" s="435">
        <f t="shared" si="578"/>
        <v>11733.860574176739</v>
      </c>
      <c r="W216" s="435">
        <f t="shared" si="578"/>
        <v>20000.994108566163</v>
      </c>
      <c r="X216" s="435">
        <f t="shared" si="578"/>
        <v>28291.149241678046</v>
      </c>
      <c r="Y216" s="435">
        <f t="shared" si="502"/>
        <v>37001.71570201045</v>
      </c>
      <c r="Z216" s="435">
        <f t="shared" si="559"/>
        <v>56526.315835138186</v>
      </c>
      <c r="AA216" s="435">
        <f t="shared" si="559"/>
        <v>123629.70340750506</v>
      </c>
      <c r="AB216" s="435">
        <f t="shared" si="559"/>
        <v>707.30640652720103</v>
      </c>
      <c r="AC216" s="435"/>
      <c r="AD216" s="435">
        <v>31.881518987341771</v>
      </c>
      <c r="AE216" s="435">
        <v>115.78125</v>
      </c>
      <c r="AF216" s="435">
        <v>194.60281690140843</v>
      </c>
      <c r="AG216" s="435">
        <v>266.97435897435895</v>
      </c>
      <c r="AH216" s="435">
        <v>345.04</v>
      </c>
      <c r="AI216" s="435">
        <v>551.75488215488213</v>
      </c>
      <c r="AJ216" s="435">
        <v>1119.5384615384614</v>
      </c>
      <c r="AK216" s="435">
        <v>1886.6622516556292</v>
      </c>
      <c r="AL216" s="435">
        <v>2630.6458715596327</v>
      </c>
      <c r="AM216" s="435">
        <v>3479.1</v>
      </c>
      <c r="AN216" s="435">
        <v>5431.6444444444442</v>
      </c>
      <c r="AO216" s="435">
        <v>10739.416216216216</v>
      </c>
      <c r="AP216" s="435">
        <v>18252.8</v>
      </c>
      <c r="AQ216" s="435">
        <v>25799.466666666664</v>
      </c>
      <c r="AR216" s="435">
        <v>33685.371428571423</v>
      </c>
      <c r="AS216" s="435">
        <v>49730.307692307695</v>
      </c>
      <c r="AT216" s="435">
        <v>112659.35999999999</v>
      </c>
      <c r="AU216" s="435">
        <v>2790.0352406902812</v>
      </c>
      <c r="AV216" s="435"/>
      <c r="AW216" s="435">
        <v>26.969444444444445</v>
      </c>
      <c r="AX216" s="435">
        <v>112.44545454545454</v>
      </c>
      <c r="AY216" s="435">
        <v>201.94285714285712</v>
      </c>
      <c r="AZ216" s="435">
        <v>270.658064516129</v>
      </c>
      <c r="BA216" s="435">
        <v>354.91999999999996</v>
      </c>
      <c r="BB216" s="435">
        <v>552.52</v>
      </c>
      <c r="BC216" s="435">
        <v>1076.6666666666667</v>
      </c>
      <c r="BD216" s="435">
        <v>1979.8</v>
      </c>
      <c r="BE216" s="435"/>
      <c r="BF216" s="435"/>
      <c r="BG216" s="435">
        <v>5198.3999999999996</v>
      </c>
      <c r="BH216" s="435"/>
      <c r="BI216" s="435"/>
      <c r="BJ216" s="435"/>
      <c r="BK216" s="435"/>
      <c r="BL216" s="260"/>
      <c r="BM216" s="260"/>
      <c r="BN216" s="260">
        <v>209.28197879858655</v>
      </c>
      <c r="BO216" s="260"/>
      <c r="BP216" s="260">
        <v>27.060606060606062</v>
      </c>
      <c r="BQ216" s="260">
        <v>121.18356164383562</v>
      </c>
      <c r="BR216" s="260">
        <v>196.96666666666667</v>
      </c>
      <c r="BS216" s="260">
        <v>269.10909090909087</v>
      </c>
      <c r="BT216" s="260">
        <v>358.15</v>
      </c>
      <c r="BU216" s="260">
        <v>580.23673469387757</v>
      </c>
      <c r="BV216" s="260">
        <v>1153.0285714285715</v>
      </c>
      <c r="BW216" s="260">
        <v>1878.3176470588235</v>
      </c>
      <c r="BX216" s="260">
        <v>2588.75</v>
      </c>
      <c r="BY216" s="260">
        <v>3464.909090909091</v>
      </c>
      <c r="BZ216" s="260">
        <v>5132.7769230769227</v>
      </c>
      <c r="CA216" s="260">
        <v>10836.619354838711</v>
      </c>
      <c r="CB216" s="260">
        <v>18508.17142857143</v>
      </c>
      <c r="CC216" s="260">
        <v>25612</v>
      </c>
      <c r="CD216" s="260">
        <v>33949.199999999997</v>
      </c>
      <c r="CE216" s="260">
        <v>59224.266666666663</v>
      </c>
      <c r="CF216" s="260"/>
      <c r="CG216" s="260">
        <v>2416.1064077669903</v>
      </c>
      <c r="CH216" s="260"/>
      <c r="CI216" s="260">
        <v>25.685121731289449</v>
      </c>
      <c r="CJ216" s="260">
        <v>115.02882096069868</v>
      </c>
      <c r="CK216" s="260">
        <v>189.64814814814815</v>
      </c>
      <c r="CL216" s="260">
        <v>266.5846153846154</v>
      </c>
      <c r="CM216" s="260">
        <v>355.00769230769225</v>
      </c>
      <c r="CN216" s="260">
        <v>541.59223300970871</v>
      </c>
      <c r="CO216" s="260">
        <v>1092.151020408163</v>
      </c>
      <c r="CP216" s="260">
        <v>1870.2514285714285</v>
      </c>
      <c r="CQ216" s="260">
        <v>2590.8399999999997</v>
      </c>
      <c r="CR216" s="260">
        <v>3454.2</v>
      </c>
      <c r="CS216" s="260">
        <v>5557.3882352941173</v>
      </c>
      <c r="CT216" s="260">
        <v>10792</v>
      </c>
      <c r="CU216" s="260">
        <v>16983.466666666664</v>
      </c>
      <c r="CV216" s="260"/>
      <c r="CW216" s="260"/>
      <c r="CX216" s="260"/>
      <c r="CY216" s="260"/>
      <c r="CZ216" s="260">
        <v>341.95062263129392</v>
      </c>
      <c r="DA216" s="260"/>
      <c r="DB216" s="213">
        <f t="shared" si="485"/>
        <v>30.75201649922154</v>
      </c>
      <c r="DC216" s="213">
        <f t="shared" ref="DC216:DM216" si="579">DC157/DC40</f>
        <v>122.87793512870066</v>
      </c>
      <c r="DD216" s="213">
        <f t="shared" si="579"/>
        <v>208.78950318744754</v>
      </c>
      <c r="DE216" s="213">
        <f t="shared" si="579"/>
        <v>297.04581854136256</v>
      </c>
      <c r="DF216" s="213">
        <f t="shared" si="579"/>
        <v>384.6525119096205</v>
      </c>
      <c r="DG216" s="213">
        <f t="shared" si="579"/>
        <v>603.53764038721692</v>
      </c>
      <c r="DH216" s="213">
        <f t="shared" si="579"/>
        <v>1180.3037291146788</v>
      </c>
      <c r="DI216" s="213">
        <f t="shared" si="579"/>
        <v>2086.0012898365603</v>
      </c>
      <c r="DJ216" s="213">
        <f t="shared" si="579"/>
        <v>2947.2632373121487</v>
      </c>
      <c r="DK216" s="213">
        <f t="shared" si="579"/>
        <v>3756.5383000983788</v>
      </c>
      <c r="DL216" s="213">
        <f t="shared" si="579"/>
        <v>5731.7592329060835</v>
      </c>
      <c r="DM216" s="213">
        <f t="shared" si="579"/>
        <v>11017.218368096426</v>
      </c>
      <c r="DN216" s="213">
        <v>18969.599999999999</v>
      </c>
      <c r="DO216" s="213"/>
      <c r="DP216" s="213"/>
      <c r="DQ216" s="213"/>
      <c r="DR216" s="213"/>
      <c r="DS216" s="213">
        <f t="shared" si="491"/>
        <v>201.85626154652792</v>
      </c>
      <c r="DU216" s="210">
        <v>28.169116385473259</v>
      </c>
      <c r="DV216" s="210">
        <v>112.31677852348992</v>
      </c>
      <c r="DW216" s="210">
        <v>190.86917712691769</v>
      </c>
      <c r="DX216" s="210">
        <v>270.96255707762555</v>
      </c>
      <c r="DY216" s="210">
        <v>351.31070110701108</v>
      </c>
      <c r="DZ216" s="210">
        <v>555.56245954692554</v>
      </c>
      <c r="EA216" s="210">
        <v>1090.5056433408579</v>
      </c>
      <c r="EB216" s="210">
        <v>1876.3010752688172</v>
      </c>
      <c r="EC216" s="213">
        <f t="shared" ref="EC216:EK216" si="580">EC157/EC40</f>
        <v>2905.422840877221</v>
      </c>
      <c r="ED216" s="213">
        <f t="shared" si="580"/>
        <v>3760.124619001776</v>
      </c>
      <c r="EE216" s="213">
        <f t="shared" si="580"/>
        <v>5810.9947929329437</v>
      </c>
      <c r="EF216" s="213">
        <f t="shared" si="580"/>
        <v>11060.586676585524</v>
      </c>
      <c r="EG216" s="213">
        <f t="shared" si="580"/>
        <v>22780.038039832383</v>
      </c>
      <c r="EH216" s="213"/>
      <c r="EI216" s="213">
        <f t="shared" si="580"/>
        <v>34869.788037101556</v>
      </c>
      <c r="EJ216" s="213">
        <f t="shared" si="580"/>
        <v>62859.027131220864</v>
      </c>
      <c r="EK216" s="213">
        <f t="shared" si="580"/>
        <v>118695.72431093742</v>
      </c>
      <c r="EL216" s="210">
        <v>334.16701971928006</v>
      </c>
      <c r="EN216" s="405">
        <v>52.285756536415228</v>
      </c>
      <c r="EO216" s="405">
        <v>132.07168572599127</v>
      </c>
      <c r="EP216" s="405">
        <v>218.14978704547406</v>
      </c>
      <c r="EQ216" s="405">
        <v>300.05258889093392</v>
      </c>
      <c r="ER216" s="405">
        <v>389.55027096379303</v>
      </c>
      <c r="ES216" s="405">
        <v>630.56805680923901</v>
      </c>
      <c r="ET216" s="405">
        <v>1222.2766712234854</v>
      </c>
      <c r="EU216" s="405">
        <v>2032.0150993683258</v>
      </c>
      <c r="EV216" s="405">
        <v>2867.0691441452041</v>
      </c>
      <c r="EW216" s="405">
        <v>3762.5581925433667</v>
      </c>
      <c r="EX216" s="405">
        <v>5856.4387170659966</v>
      </c>
      <c r="EY216" s="405">
        <v>11080.995292345104</v>
      </c>
      <c r="EZ216" s="405">
        <v>23270.850531098451</v>
      </c>
      <c r="FA216" s="405"/>
      <c r="FB216" s="405">
        <v>34869.788037101556</v>
      </c>
      <c r="FC216" s="405">
        <v>62859.027131220864</v>
      </c>
      <c r="FD216" s="405">
        <v>118695.72431093742</v>
      </c>
      <c r="FE216" s="116">
        <v>2438.3176714367369</v>
      </c>
      <c r="FG216" s="116">
        <f t="shared" si="547"/>
        <v>2544.1030198872177</v>
      </c>
      <c r="FH216" s="116">
        <f t="shared" si="517"/>
        <v>718.91311380008472</v>
      </c>
    </row>
    <row r="217" spans="1:164">
      <c r="A217" s="173"/>
      <c r="B217" s="173">
        <v>48</v>
      </c>
      <c r="C217" s="200">
        <v>5</v>
      </c>
      <c r="D217" s="200" t="s">
        <v>425</v>
      </c>
      <c r="E217" s="435">
        <v>212.30819326428085</v>
      </c>
      <c r="F217" s="435">
        <v>5491.149722001589</v>
      </c>
      <c r="G217" s="435">
        <v>107.20387297771732</v>
      </c>
      <c r="H217" s="435">
        <f t="shared" si="488"/>
        <v>138.37094152829204</v>
      </c>
      <c r="I217" s="435">
        <v>197.82272582865616</v>
      </c>
      <c r="K217" s="435">
        <f t="shared" si="483"/>
        <v>20.50890269189404</v>
      </c>
      <c r="L217" s="435">
        <f t="shared" ref="L217:X217" si="581">L158/L41</f>
        <v>88.511244922758408</v>
      </c>
      <c r="M217" s="435">
        <f t="shared" si="581"/>
        <v>151.40382698429258</v>
      </c>
      <c r="N217" s="435">
        <f t="shared" si="581"/>
        <v>212.9797565655013</v>
      </c>
      <c r="O217" s="435">
        <f t="shared" si="581"/>
        <v>274.49722178788471</v>
      </c>
      <c r="P217" s="435">
        <f t="shared" si="581"/>
        <v>421.91060768179676</v>
      </c>
      <c r="Q217" s="435">
        <f t="shared" si="581"/>
        <v>848.86098089801726</v>
      </c>
      <c r="R217" s="435">
        <f t="shared" si="581"/>
        <v>1491.0032304999061</v>
      </c>
      <c r="S217" s="435">
        <f t="shared" si="581"/>
        <v>2105.6140538361906</v>
      </c>
      <c r="T217" s="435">
        <f t="shared" si="581"/>
        <v>2692.4233931299286</v>
      </c>
      <c r="U217" s="435">
        <f t="shared" si="581"/>
        <v>4187.9660454783007</v>
      </c>
      <c r="V217" s="435">
        <f t="shared" si="581"/>
        <v>7995.8971147699704</v>
      </c>
      <c r="W217" s="435">
        <f t="shared" si="581"/>
        <v>14242.587252395346</v>
      </c>
      <c r="X217" s="435">
        <f t="shared" si="581"/>
        <v>20520.6107673652</v>
      </c>
      <c r="Y217" s="435">
        <f t="shared" si="502"/>
        <v>26185.392838038631</v>
      </c>
      <c r="Z217" s="435">
        <f t="shared" si="559"/>
        <v>37599.797409779509</v>
      </c>
      <c r="AA217" s="435">
        <f t="shared" si="559"/>
        <v>76180.646463083467</v>
      </c>
      <c r="AB217" s="435">
        <f t="shared" si="559"/>
        <v>138.37094152829204</v>
      </c>
      <c r="AC217" s="435"/>
      <c r="AD217" s="435">
        <v>30.588662790697676</v>
      </c>
      <c r="AE217" s="435">
        <v>112.29842446709917</v>
      </c>
      <c r="AF217" s="435">
        <v>188.39622641509433</v>
      </c>
      <c r="AG217" s="435">
        <v>262.28773584905662</v>
      </c>
      <c r="AH217" s="435">
        <v>338.58695652173913</v>
      </c>
      <c r="AI217" s="435">
        <v>532.77503526093085</v>
      </c>
      <c r="AJ217" s="435">
        <v>1057.9859611231102</v>
      </c>
      <c r="AK217" s="435">
        <v>1840.9173387096773</v>
      </c>
      <c r="AL217" s="435">
        <v>2618.5135135135133</v>
      </c>
      <c r="AM217" s="435">
        <v>3331.3125</v>
      </c>
      <c r="AN217" s="435">
        <v>5211.364864864865</v>
      </c>
      <c r="AO217" s="435">
        <v>10135.901162790698</v>
      </c>
      <c r="AP217" s="435">
        <v>17494.326923076922</v>
      </c>
      <c r="AQ217" s="435">
        <v>24842.142857142859</v>
      </c>
      <c r="AR217" s="435">
        <v>32154.642857142859</v>
      </c>
      <c r="AS217" s="435">
        <v>46798.928571428572</v>
      </c>
      <c r="AT217" s="435">
        <v>94282.5</v>
      </c>
      <c r="AU217" s="435">
        <v>760.14796507895755</v>
      </c>
      <c r="AV217" s="435"/>
      <c r="AW217" s="435">
        <v>25.373769024171889</v>
      </c>
      <c r="AX217" s="435">
        <v>108.8936170212766</v>
      </c>
      <c r="AY217" s="435">
        <v>186.26213592233009</v>
      </c>
      <c r="AZ217" s="435">
        <v>268.70689655172413</v>
      </c>
      <c r="BA217" s="435">
        <v>332.32758620689657</v>
      </c>
      <c r="BB217" s="435">
        <v>510.90909090909093</v>
      </c>
      <c r="BC217" s="435">
        <v>896.78571428571433</v>
      </c>
      <c r="BD217" s="435">
        <v>1822.5</v>
      </c>
      <c r="BE217" s="435">
        <v>2257.5</v>
      </c>
      <c r="BF217" s="435"/>
      <c r="BG217" s="435">
        <v>5017.5</v>
      </c>
      <c r="BH217" s="435"/>
      <c r="BI217" s="435"/>
      <c r="BJ217" s="435"/>
      <c r="BK217" s="435"/>
      <c r="BL217" s="260"/>
      <c r="BM217" s="260"/>
      <c r="BN217" s="260">
        <v>96.716349108789188</v>
      </c>
      <c r="BO217" s="260"/>
      <c r="BP217" s="260">
        <v>27.145225464190982</v>
      </c>
      <c r="BQ217" s="260">
        <v>110.54166666666667</v>
      </c>
      <c r="BR217" s="260">
        <v>186.875</v>
      </c>
      <c r="BS217" s="260">
        <v>258.40909090909093</v>
      </c>
      <c r="BT217" s="260">
        <v>335.23255813953489</v>
      </c>
      <c r="BU217" s="260">
        <v>527.11538461538464</v>
      </c>
      <c r="BV217" s="260">
        <v>1091.5298507462687</v>
      </c>
      <c r="BW217" s="260">
        <v>1892.25</v>
      </c>
      <c r="BX217" s="260">
        <v>2680.3125</v>
      </c>
      <c r="BY217" s="260">
        <v>3394.0384615384614</v>
      </c>
      <c r="BZ217" s="260">
        <v>5314.5348837209303</v>
      </c>
      <c r="CA217" s="260">
        <v>9335.4166666666661</v>
      </c>
      <c r="CB217" s="260">
        <v>18201.25</v>
      </c>
      <c r="CC217" s="260">
        <v>27337.5</v>
      </c>
      <c r="CD217" s="260">
        <v>33292.5</v>
      </c>
      <c r="CE217" s="260">
        <v>46207.5</v>
      </c>
      <c r="CF217" s="260"/>
      <c r="CG217" s="260">
        <v>728.89447236180899</v>
      </c>
      <c r="CH217" s="260"/>
      <c r="CI217" s="260">
        <v>21.040988056460368</v>
      </c>
      <c r="CJ217" s="260">
        <v>107.66746411483254</v>
      </c>
      <c r="CK217" s="260">
        <v>185.49539170506912</v>
      </c>
      <c r="CL217" s="260">
        <v>265.47029702970298</v>
      </c>
      <c r="CM217" s="260">
        <v>340.91772151898732</v>
      </c>
      <c r="CN217" s="260">
        <v>523.35616438356169</v>
      </c>
      <c r="CO217" s="260">
        <v>1028.9802631578948</v>
      </c>
      <c r="CP217" s="260">
        <v>1834.655172413793</v>
      </c>
      <c r="CQ217" s="260">
        <v>2512.03125</v>
      </c>
      <c r="CR217" s="260">
        <v>3270.9375</v>
      </c>
      <c r="CS217" s="260">
        <v>4874.318181818182</v>
      </c>
      <c r="CT217" s="260">
        <v>9517.5</v>
      </c>
      <c r="CU217" s="260"/>
      <c r="CV217" s="260"/>
      <c r="CW217" s="260"/>
      <c r="CX217" s="260">
        <v>45007.5</v>
      </c>
      <c r="CY217" s="260"/>
      <c r="CZ217" s="260">
        <v>111.07419025386636</v>
      </c>
      <c r="DA217" s="260"/>
      <c r="DB217" s="213">
        <f t="shared" si="485"/>
        <v>20.612318421351542</v>
      </c>
      <c r="DC217" s="213">
        <f t="shared" ref="DC217:DM217" si="582">DC158/DC41</f>
        <v>88.211361024697609</v>
      </c>
      <c r="DD217" s="213">
        <f t="shared" si="582"/>
        <v>151.36440784251386</v>
      </c>
      <c r="DE217" s="213">
        <f t="shared" si="582"/>
        <v>213.34706361432325</v>
      </c>
      <c r="DF217" s="213">
        <f t="shared" si="582"/>
        <v>275.78536851998666</v>
      </c>
      <c r="DG217" s="213">
        <f t="shared" si="582"/>
        <v>411.90836279108424</v>
      </c>
      <c r="DH217" s="213">
        <f t="shared" si="582"/>
        <v>839.93148317990574</v>
      </c>
      <c r="DI217" s="213">
        <f t="shared" si="582"/>
        <v>1491.8583681713376</v>
      </c>
      <c r="DJ217" s="213">
        <f t="shared" si="582"/>
        <v>2084.4341457264359</v>
      </c>
      <c r="DK217" s="213">
        <f t="shared" si="582"/>
        <v>2676.0085753445715</v>
      </c>
      <c r="DL217" s="213">
        <f t="shared" si="582"/>
        <v>4055.9280756519952</v>
      </c>
      <c r="DM217" s="213">
        <f t="shared" si="582"/>
        <v>6880.1549029051594</v>
      </c>
      <c r="DN217" s="213"/>
      <c r="DO217" s="213"/>
      <c r="DP217" s="213"/>
      <c r="DQ217" s="213"/>
      <c r="DR217" s="213"/>
      <c r="DS217" s="213">
        <f t="shared" si="491"/>
        <v>52.73731980214172</v>
      </c>
      <c r="DU217" s="210">
        <v>25.861468664275165</v>
      </c>
      <c r="DV217" s="210">
        <v>109.64619118745333</v>
      </c>
      <c r="DW217" s="210">
        <v>187.71642619311876</v>
      </c>
      <c r="DX217" s="210">
        <v>264.51176470588234</v>
      </c>
      <c r="DY217" s="210">
        <v>340.75785582255082</v>
      </c>
      <c r="DZ217" s="210">
        <v>523.79821958456978</v>
      </c>
      <c r="EA217" s="210">
        <v>1038.2583170254404</v>
      </c>
      <c r="EB217" s="210">
        <v>1840.0753012048192</v>
      </c>
      <c r="EC217" s="213">
        <f t="shared" ref="EC217:EI217" si="583">EC158/EC41</f>
        <v>2101.7398620894605</v>
      </c>
      <c r="ED217" s="213">
        <f t="shared" si="583"/>
        <v>2698.553332570872</v>
      </c>
      <c r="EE217" s="213">
        <f t="shared" si="583"/>
        <v>4068.4650578565374</v>
      </c>
      <c r="EF217" s="213">
        <f t="shared" si="583"/>
        <v>7961.9335157490896</v>
      </c>
      <c r="EG217" s="213">
        <f t="shared" si="583"/>
        <v>14343.419430581886</v>
      </c>
      <c r="EH217" s="213">
        <f t="shared" si="583"/>
        <v>21056.586819695647</v>
      </c>
      <c r="EI217" s="213">
        <f t="shared" si="583"/>
        <v>28900.286610647123</v>
      </c>
      <c r="EJ217" s="213"/>
      <c r="EK217" s="213"/>
      <c r="EL217" s="210">
        <v>107.79713241669764</v>
      </c>
      <c r="EN217" s="405">
        <v>35.39457516045465</v>
      </c>
      <c r="EO217" s="405">
        <v>92.86550511868424</v>
      </c>
      <c r="EP217" s="405">
        <v>153.29170548118503</v>
      </c>
      <c r="EQ217" s="405">
        <v>214.89801325077545</v>
      </c>
      <c r="ER217" s="405">
        <v>274.1344987876127</v>
      </c>
      <c r="ES217" s="405">
        <v>439.29423810134358</v>
      </c>
      <c r="ET217" s="405">
        <v>838.1741503478496</v>
      </c>
      <c r="EU217" s="405">
        <v>1484.6030486066081</v>
      </c>
      <c r="EV217" s="405">
        <v>2108.4698628973033</v>
      </c>
      <c r="EW217" s="405">
        <v>2704.7019027234996</v>
      </c>
      <c r="EX217" s="405">
        <v>4073.3180832260377</v>
      </c>
      <c r="EY217" s="405">
        <v>8211.5747340976886</v>
      </c>
      <c r="EZ217" s="405">
        <v>14343.419430581886</v>
      </c>
      <c r="FA217" s="405">
        <v>21056.586819695647</v>
      </c>
      <c r="FB217" s="405">
        <v>28900.286610647123</v>
      </c>
      <c r="FC217" s="405"/>
      <c r="FD217" s="405"/>
      <c r="FE217" s="116">
        <v>633.91222420548411</v>
      </c>
      <c r="FG217" s="116">
        <f t="shared" si="547"/>
        <v>110.86867884553436</v>
      </c>
      <c r="FH217" s="116">
        <f t="shared" si="517"/>
        <v>1914.6330462331982</v>
      </c>
    </row>
    <row r="218" spans="1:164">
      <c r="A218" s="173"/>
      <c r="B218" s="173">
        <v>19</v>
      </c>
      <c r="C218" s="200">
        <v>6</v>
      </c>
      <c r="D218" s="200" t="s">
        <v>471</v>
      </c>
      <c r="E218" s="435">
        <v>13683.816833667335</v>
      </c>
      <c r="F218" s="435">
        <v>16535.709836065573</v>
      </c>
      <c r="G218" s="435">
        <v>5835.7503759398496</v>
      </c>
      <c r="H218" s="435">
        <f t="shared" si="488"/>
        <v>301.40440317168458</v>
      </c>
      <c r="I218" s="435">
        <v>448.06290782608693</v>
      </c>
      <c r="K218" s="435">
        <f t="shared" ref="K218:K234" si="584">K159/K42</f>
        <v>37.564205447287087</v>
      </c>
      <c r="L218" s="435">
        <f t="shared" ref="L218:X218" si="585">L159/L42</f>
        <v>70.189857928781407</v>
      </c>
      <c r="M218" s="435">
        <f t="shared" si="585"/>
        <v>112.18650536192705</v>
      </c>
      <c r="N218" s="435">
        <f t="shared" si="585"/>
        <v>161.69060824466874</v>
      </c>
      <c r="O218" s="435">
        <f t="shared" si="585"/>
        <v>199.3211282070902</v>
      </c>
      <c r="P218" s="435">
        <f t="shared" si="585"/>
        <v>263.78357674128841</v>
      </c>
      <c r="Q218" s="435">
        <f t="shared" si="585"/>
        <v>572.80267486706839</v>
      </c>
      <c r="R218" s="435">
        <f t="shared" si="585"/>
        <v>1146.8495811616954</v>
      </c>
      <c r="S218" s="435">
        <f t="shared" si="585"/>
        <v>1586.9145367582419</v>
      </c>
      <c r="T218" s="435">
        <f t="shared" si="585"/>
        <v>2016.986701098901</v>
      </c>
      <c r="U218" s="435">
        <f t="shared" si="585"/>
        <v>3340.5453900111124</v>
      </c>
      <c r="V218" s="435">
        <f t="shared" si="585"/>
        <v>6465.8479927541202</v>
      </c>
      <c r="W218" s="435">
        <f t="shared" si="585"/>
        <v>10813.107275745682</v>
      </c>
      <c r="X218" s="435">
        <f t="shared" si="585"/>
        <v>15693.568939029936</v>
      </c>
      <c r="Y218" s="435">
        <f t="shared" si="502"/>
        <v>20312.22321522763</v>
      </c>
      <c r="Z218" s="435">
        <f t="shared" si="559"/>
        <v>32184.287794505493</v>
      </c>
      <c r="AA218" s="435">
        <f t="shared" si="559"/>
        <v>90813.901223076915</v>
      </c>
      <c r="AB218" s="435">
        <f t="shared" si="559"/>
        <v>301.40440317168458</v>
      </c>
      <c r="AC218" s="435"/>
      <c r="AD218" s="435"/>
      <c r="AE218" s="435">
        <v>134</v>
      </c>
      <c r="AF218" s="435">
        <v>194.3</v>
      </c>
      <c r="AG218" s="435"/>
      <c r="AH218" s="435">
        <v>328.3</v>
      </c>
      <c r="AI218" s="435">
        <v>501.66250000000002</v>
      </c>
      <c r="AJ218" s="435">
        <v>1079.8823529411766</v>
      </c>
      <c r="AK218" s="435">
        <v>1658.25</v>
      </c>
      <c r="AL218" s="435">
        <v>2368.9285714285716</v>
      </c>
      <c r="AM218" s="435">
        <v>3013.6600000000003</v>
      </c>
      <c r="AN218" s="435">
        <v>4994.8500000000004</v>
      </c>
      <c r="AO218" s="435">
        <v>9728.0235955056178</v>
      </c>
      <c r="AP218" s="435">
        <v>16234.615384615385</v>
      </c>
      <c r="AQ218" s="435">
        <v>23278.777777777777</v>
      </c>
      <c r="AR218" s="435">
        <v>30293.276923076926</v>
      </c>
      <c r="AS218" s="435">
        <v>47681.22</v>
      </c>
      <c r="AT218" s="435">
        <v>135212.70000000001</v>
      </c>
      <c r="AU218" s="435">
        <v>17879.673295454544</v>
      </c>
      <c r="AV218" s="435"/>
      <c r="AW218" s="435">
        <v>32.542857142857144</v>
      </c>
      <c r="AX218" s="435">
        <v>120.60000000000001</v>
      </c>
      <c r="AY218" s="435">
        <v>201</v>
      </c>
      <c r="AZ218" s="435">
        <v>227.8</v>
      </c>
      <c r="BA218" s="435"/>
      <c r="BB218" s="435">
        <v>613.05000000000007</v>
      </c>
      <c r="BC218" s="435">
        <v>1095.45</v>
      </c>
      <c r="BD218" s="435"/>
      <c r="BE218" s="435"/>
      <c r="BF218" s="435">
        <v>3209.3</v>
      </c>
      <c r="BG218" s="435">
        <v>4314.8</v>
      </c>
      <c r="BH218" s="435"/>
      <c r="BI218" s="435"/>
      <c r="BJ218" s="435"/>
      <c r="BK218" s="435"/>
      <c r="BL218" s="260"/>
      <c r="BM218" s="260"/>
      <c r="BN218" s="260">
        <v>702.71176470588239</v>
      </c>
      <c r="BO218" s="260"/>
      <c r="BP218" s="260">
        <v>20.100000000000001</v>
      </c>
      <c r="BQ218" s="260"/>
      <c r="BR218" s="260"/>
      <c r="BS218" s="260"/>
      <c r="BT218" s="260"/>
      <c r="BU218" s="260"/>
      <c r="BV218" s="260">
        <v>876.74285714285713</v>
      </c>
      <c r="BW218" s="260">
        <v>2003.3</v>
      </c>
      <c r="BX218" s="260">
        <v>2382.9666666666667</v>
      </c>
      <c r="BY218" s="260">
        <v>2820.7000000000003</v>
      </c>
      <c r="BZ218" s="260">
        <v>4884.3</v>
      </c>
      <c r="CA218" s="260">
        <v>8548.0833333333339</v>
      </c>
      <c r="CB218" s="260">
        <v>14344.699999999999</v>
      </c>
      <c r="CC218" s="260">
        <v>24545.45</v>
      </c>
      <c r="CD218" s="260">
        <v>29587.200000000001</v>
      </c>
      <c r="CE218" s="260">
        <v>56246.5</v>
      </c>
      <c r="CF218" s="260"/>
      <c r="CG218" s="260">
        <v>7998.0368421052635</v>
      </c>
      <c r="CH218" s="260"/>
      <c r="CI218" s="260"/>
      <c r="CJ218" s="260"/>
      <c r="CK218" s="260"/>
      <c r="CL218" s="260"/>
      <c r="CM218" s="260"/>
      <c r="CN218" s="260"/>
      <c r="CO218" s="260">
        <v>941.35</v>
      </c>
      <c r="CP218" s="260"/>
      <c r="CQ218" s="260">
        <v>2313.7333333333331</v>
      </c>
      <c r="CR218" s="260"/>
      <c r="CS218" s="260">
        <v>5000.4333333333334</v>
      </c>
      <c r="CT218" s="260">
        <v>7108.7</v>
      </c>
      <c r="CU218" s="260"/>
      <c r="CV218" s="260"/>
      <c r="CW218" s="260"/>
      <c r="CX218" s="260"/>
      <c r="CY218" s="260"/>
      <c r="CZ218" s="260">
        <v>2983.3272727272724</v>
      </c>
      <c r="DA218" s="260"/>
      <c r="DB218" s="213">
        <f t="shared" ref="DB218:DB235" si="586">DB159/DB42</f>
        <v>38.104587468982629</v>
      </c>
      <c r="DC218" s="213">
        <f t="shared" ref="DC218:DH218" si="587">DC159/DC42</f>
        <v>70.183975285809296</v>
      </c>
      <c r="DD218" s="213">
        <f t="shared" si="587"/>
        <v>112.18005130688519</v>
      </c>
      <c r="DE218" s="213">
        <f t="shared" si="587"/>
        <v>161.69261046006517</v>
      </c>
      <c r="DF218" s="213">
        <f t="shared" si="587"/>
        <v>199.31734652531395</v>
      </c>
      <c r="DG218" s="213">
        <f t="shared" si="587"/>
        <v>263.37221304829626</v>
      </c>
      <c r="DH218" s="213">
        <f t="shared" si="587"/>
        <v>470.66877166895603</v>
      </c>
      <c r="DI218" s="213"/>
      <c r="DJ218" s="213"/>
      <c r="DK218" s="213"/>
      <c r="DL218" s="213"/>
      <c r="DM218" s="213"/>
      <c r="DN218" s="213"/>
      <c r="DO218" s="213"/>
      <c r="DP218" s="213"/>
      <c r="DQ218" s="213"/>
      <c r="DR218" s="213"/>
      <c r="DS218" s="213">
        <f t="shared" si="491"/>
        <v>148.1123680768473</v>
      </c>
      <c r="DU218" s="210">
        <v>51.427645051194546</v>
      </c>
      <c r="DV218" s="210">
        <v>104.50044171307856</v>
      </c>
      <c r="DW218" s="210">
        <v>167.02383118920616</v>
      </c>
      <c r="DX218" s="210">
        <v>240.74391845196959</v>
      </c>
      <c r="DY218" s="210">
        <v>296.76333928571427</v>
      </c>
      <c r="DZ218" s="210">
        <v>392.2016798880075</v>
      </c>
      <c r="EA218" s="210">
        <v>701.87575757575758</v>
      </c>
      <c r="EL218" s="210">
        <v>220.22714598334039</v>
      </c>
      <c r="EN218" s="405">
        <v>14.899901758241759</v>
      </c>
      <c r="EO218" s="405">
        <v>76.499495604395605</v>
      </c>
      <c r="EP218" s="405">
        <v>110.24927307692307</v>
      </c>
      <c r="EQ218" s="405"/>
      <c r="ER218" s="405"/>
      <c r="ES218" s="405">
        <v>359.99762637362636</v>
      </c>
      <c r="ET218" s="405">
        <v>494.99673626373624</v>
      </c>
      <c r="EU218" s="405"/>
      <c r="EV218" s="405"/>
      <c r="EW218" s="405"/>
      <c r="EX218" s="405"/>
      <c r="EY218" s="405"/>
      <c r="EZ218" s="405"/>
      <c r="FA218" s="405"/>
      <c r="FB218" s="405"/>
      <c r="FC218" s="405"/>
      <c r="FD218" s="405"/>
      <c r="FE218" s="116">
        <v>37.235048610213312</v>
      </c>
      <c r="FG218" s="116">
        <f t="shared" si="547"/>
        <v>2275.14408986014</v>
      </c>
      <c r="FH218" s="116">
        <v>0</v>
      </c>
    </row>
    <row r="219" spans="1:164">
      <c r="A219" s="173"/>
      <c r="B219" s="173">
        <v>21</v>
      </c>
      <c r="C219" s="200">
        <v>6</v>
      </c>
      <c r="D219" s="200" t="s">
        <v>597</v>
      </c>
      <c r="E219" s="435">
        <v>730.24119820441979</v>
      </c>
      <c r="F219" s="435">
        <v>18613.414681724844</v>
      </c>
      <c r="G219" s="435">
        <v>107.85103980561709</v>
      </c>
      <c r="H219" s="435">
        <f t="shared" si="488"/>
        <v>286.57127908911087</v>
      </c>
      <c r="I219" s="435">
        <v>588.23545798735108</v>
      </c>
      <c r="K219" s="435">
        <f t="shared" si="584"/>
        <v>19.266332552963959</v>
      </c>
      <c r="L219" s="435">
        <f t="shared" ref="L219:X219" si="588">L160/L43</f>
        <v>39.529038903086047</v>
      </c>
      <c r="M219" s="435">
        <f t="shared" si="588"/>
        <v>76.439895065873699</v>
      </c>
      <c r="N219" s="435">
        <f t="shared" si="588"/>
        <v>101.47208677261759</v>
      </c>
      <c r="O219" s="435">
        <f t="shared" si="588"/>
        <v>126.30806854952513</v>
      </c>
      <c r="P219" s="435">
        <f t="shared" si="588"/>
        <v>170.32035655652282</v>
      </c>
      <c r="Q219" s="435">
        <f t="shared" si="588"/>
        <v>430.60162348360041</v>
      </c>
      <c r="R219" s="435">
        <f t="shared" si="588"/>
        <v>725.8130887394808</v>
      </c>
      <c r="S219" s="435">
        <f t="shared" si="588"/>
        <v>1008.0335826702653</v>
      </c>
      <c r="T219" s="435">
        <f t="shared" si="588"/>
        <v>1295.6775305644671</v>
      </c>
      <c r="U219" s="435">
        <f t="shared" si="588"/>
        <v>2065.8364637462537</v>
      </c>
      <c r="V219" s="435">
        <f t="shared" si="588"/>
        <v>4070.7276294332619</v>
      </c>
      <c r="W219" s="435">
        <f t="shared" si="588"/>
        <v>7081.3981257423093</v>
      </c>
      <c r="X219" s="435">
        <f t="shared" si="588"/>
        <v>9891.3364205481503</v>
      </c>
      <c r="Y219" s="435">
        <f t="shared" si="502"/>
        <v>12465.683822075784</v>
      </c>
      <c r="Z219" s="435">
        <f t="shared" si="559"/>
        <v>19602.494431630974</v>
      </c>
      <c r="AA219" s="435">
        <f t="shared" si="559"/>
        <v>37192.211268533771</v>
      </c>
      <c r="AB219" s="435">
        <f t="shared" si="559"/>
        <v>286.57127908911087</v>
      </c>
      <c r="AC219" s="435"/>
      <c r="AD219" s="435">
        <v>31.2</v>
      </c>
      <c r="AE219" s="435">
        <v>101.39999999999999</v>
      </c>
      <c r="AF219" s="435"/>
      <c r="AG219" s="435">
        <v>206.69999999999996</v>
      </c>
      <c r="AH219" s="435">
        <v>276.89999999999998</v>
      </c>
      <c r="AI219" s="435">
        <v>441.44999999999993</v>
      </c>
      <c r="AJ219" s="435">
        <v>917.43260869565199</v>
      </c>
      <c r="AK219" s="435">
        <v>1489.8527027027026</v>
      </c>
      <c r="AL219" s="435">
        <v>2069.1574468085105</v>
      </c>
      <c r="AM219" s="435">
        <v>2659.5947368421052</v>
      </c>
      <c r="AN219" s="435">
        <v>4240.4746987951803</v>
      </c>
      <c r="AO219" s="435">
        <v>8355.8489847715737</v>
      </c>
      <c r="AP219" s="435">
        <v>14535.753488372091</v>
      </c>
      <c r="AQ219" s="435">
        <v>20303.62159090909</v>
      </c>
      <c r="AR219" s="435">
        <v>25592.287499999995</v>
      </c>
      <c r="AS219" s="435">
        <v>40237.396874999999</v>
      </c>
      <c r="AT219" s="435">
        <v>76343.231249999997</v>
      </c>
      <c r="AU219" s="435">
        <v>10675.557133243607</v>
      </c>
      <c r="AV219" s="435"/>
      <c r="AW219" s="435"/>
      <c r="AX219" s="435"/>
      <c r="AY219" s="435"/>
      <c r="AZ219" s="435"/>
      <c r="BA219" s="435"/>
      <c r="BB219" s="435"/>
      <c r="BC219" s="435"/>
      <c r="BD219" s="435"/>
      <c r="BE219" s="435"/>
      <c r="BF219" s="435"/>
      <c r="BG219" s="435"/>
      <c r="BH219" s="435"/>
      <c r="BI219" s="435"/>
      <c r="BJ219" s="435"/>
      <c r="BK219" s="435"/>
      <c r="BL219" s="260"/>
      <c r="BM219" s="260"/>
      <c r="BN219" s="260"/>
      <c r="BO219" s="260"/>
      <c r="BP219" s="260"/>
      <c r="BQ219" s="260">
        <v>76.05</v>
      </c>
      <c r="BR219" s="260"/>
      <c r="BS219" s="260"/>
      <c r="BT219" s="260"/>
      <c r="BU219" s="260"/>
      <c r="BV219" s="260"/>
      <c r="BW219" s="260"/>
      <c r="BX219" s="260"/>
      <c r="BY219" s="260"/>
      <c r="BZ219" s="260"/>
      <c r="CA219" s="260"/>
      <c r="CB219" s="260"/>
      <c r="CC219" s="260"/>
      <c r="CD219" s="260">
        <v>25482.6</v>
      </c>
      <c r="CE219" s="260"/>
      <c r="CF219" s="260"/>
      <c r="CG219" s="260">
        <v>12779.324999999999</v>
      </c>
      <c r="CH219" s="260"/>
      <c r="CI219" s="260"/>
      <c r="CJ219" s="260"/>
      <c r="CK219" s="260"/>
      <c r="CL219" s="260"/>
      <c r="CM219" s="260"/>
      <c r="CN219" s="260"/>
      <c r="CO219" s="260"/>
      <c r="CP219" s="260"/>
      <c r="CQ219" s="260"/>
      <c r="CR219" s="260"/>
      <c r="CS219" s="260"/>
      <c r="CT219" s="260"/>
      <c r="CU219" s="260"/>
      <c r="CV219" s="260"/>
      <c r="CW219" s="260"/>
      <c r="CX219" s="260"/>
      <c r="CY219" s="260"/>
      <c r="CZ219" s="260"/>
      <c r="DA219" s="260"/>
      <c r="DB219" s="213">
        <f t="shared" si="586"/>
        <v>19.338950341256766</v>
      </c>
      <c r="DC219" s="213">
        <f t="shared" ref="DC219:DH219" si="589">DC160/DC43</f>
        <v>39.420516375617794</v>
      </c>
      <c r="DD219" s="213">
        <f t="shared" si="589"/>
        <v>76.439895065873699</v>
      </c>
      <c r="DE219" s="213">
        <f t="shared" si="589"/>
        <v>101.47242060914297</v>
      </c>
      <c r="DF219" s="213">
        <f t="shared" si="589"/>
        <v>126.30378873284525</v>
      </c>
      <c r="DG219" s="213">
        <f t="shared" si="589"/>
        <v>170.22852882042937</v>
      </c>
      <c r="DH219" s="213">
        <f t="shared" si="589"/>
        <v>421.85896325811268</v>
      </c>
      <c r="DI219" s="213"/>
      <c r="DJ219" s="213"/>
      <c r="DK219" s="213"/>
      <c r="DL219" s="213"/>
      <c r="DM219" s="213"/>
      <c r="DN219" s="213"/>
      <c r="DO219" s="213"/>
      <c r="DP219" s="213"/>
      <c r="DQ219" s="213"/>
      <c r="DR219" s="213"/>
      <c r="DS219" s="213">
        <f t="shared" ref="DS219:DS235" si="590">DS160/DS43</f>
        <v>123.74939409441191</v>
      </c>
      <c r="DU219" s="210">
        <v>39.696428571428569</v>
      </c>
      <c r="DV219" s="210">
        <v>80.917199999999994</v>
      </c>
      <c r="DW219" s="210">
        <v>156.90566348973607</v>
      </c>
      <c r="DX219" s="210">
        <v>208.28910698878343</v>
      </c>
      <c r="DY219" s="210">
        <v>259.25964125560535</v>
      </c>
      <c r="DZ219" s="210">
        <v>349.42251341963998</v>
      </c>
      <c r="EA219" s="210">
        <v>865.93604651162786</v>
      </c>
      <c r="EL219" s="210">
        <v>254.01631922837583</v>
      </c>
      <c r="EN219" s="405"/>
      <c r="EO219" s="405"/>
      <c r="EP219" s="405"/>
      <c r="EQ219" s="405"/>
      <c r="ER219" s="405"/>
      <c r="ES219" s="405"/>
      <c r="ET219" s="405"/>
      <c r="EU219" s="405"/>
      <c r="EV219" s="405"/>
      <c r="EW219" s="405"/>
      <c r="EX219" s="405"/>
      <c r="EY219" s="405"/>
      <c r="EZ219" s="405"/>
      <c r="FA219" s="405"/>
      <c r="FB219" s="405"/>
      <c r="FC219" s="405"/>
      <c r="FD219" s="405"/>
      <c r="FE219" s="116"/>
      <c r="FG219" s="116">
        <f t="shared" si="547"/>
        <v>92.716455467669093</v>
      </c>
      <c r="FH219" s="116">
        <v>0</v>
      </c>
    </row>
    <row r="220" spans="1:164">
      <c r="A220" s="173"/>
      <c r="B220" s="173">
        <v>49</v>
      </c>
      <c r="C220" s="200">
        <v>6</v>
      </c>
      <c r="D220" s="200" t="s">
        <v>953</v>
      </c>
      <c r="E220" s="435">
        <v>9841.1629729729739</v>
      </c>
      <c r="F220" s="435">
        <v>13657.493655589125</v>
      </c>
      <c r="G220" s="435">
        <v>4201.8529017857145</v>
      </c>
      <c r="H220" s="435">
        <f t="shared" si="488"/>
        <v>265.67759822437728</v>
      </c>
      <c r="I220" s="435">
        <v>578.77168036154478</v>
      </c>
      <c r="K220" s="435">
        <f t="shared" si="584"/>
        <v>11.177352240205748</v>
      </c>
      <c r="L220" s="435">
        <f t="shared" ref="L220:X220" si="591">L161/L44</f>
        <v>32.627560217951675</v>
      </c>
      <c r="M220" s="435">
        <f t="shared" si="591"/>
        <v>51.754695068254868</v>
      </c>
      <c r="N220" s="435">
        <f t="shared" si="591"/>
        <v>70.764495884410067</v>
      </c>
      <c r="O220" s="435">
        <f t="shared" si="591"/>
        <v>91.581130444968466</v>
      </c>
      <c r="P220" s="435">
        <f t="shared" si="591"/>
        <v>107.12359868851304</v>
      </c>
      <c r="Q220" s="435">
        <f t="shared" si="591"/>
        <v>903.37176120846618</v>
      </c>
      <c r="R220" s="435">
        <f t="shared" si="591"/>
        <v>505.11615413063271</v>
      </c>
      <c r="S220" s="435">
        <f t="shared" si="591"/>
        <v>730.76294805416478</v>
      </c>
      <c r="T220" s="435">
        <f t="shared" si="591"/>
        <v>913.10062158625396</v>
      </c>
      <c r="U220" s="435">
        <f t="shared" si="591"/>
        <v>1577.805296579593</v>
      </c>
      <c r="V220" s="435">
        <f t="shared" si="591"/>
        <v>2733.4683654345913</v>
      </c>
      <c r="W220" s="435">
        <f t="shared" si="591"/>
        <v>4854.3499706553903</v>
      </c>
      <c r="X220" s="435">
        <f t="shared" si="591"/>
        <v>7076.6296736316572</v>
      </c>
      <c r="Y220" s="435">
        <f t="shared" si="502"/>
        <v>9008.1610465976337</v>
      </c>
      <c r="Z220" s="435">
        <f t="shared" si="559"/>
        <v>14300.679399109582</v>
      </c>
      <c r="AA220" s="435">
        <f t="shared" si="559"/>
        <v>33714.424136606736</v>
      </c>
      <c r="AB220" s="435">
        <f t="shared" si="559"/>
        <v>265.67759822437728</v>
      </c>
      <c r="AC220" s="435"/>
      <c r="AD220" s="435">
        <v>24.475000000000001</v>
      </c>
      <c r="AE220" s="435">
        <v>50.433333333333337</v>
      </c>
      <c r="AF220" s="435">
        <v>97.9</v>
      </c>
      <c r="AG220" s="435">
        <v>169.1</v>
      </c>
      <c r="AH220" s="435">
        <v>205.8125</v>
      </c>
      <c r="AI220" s="435">
        <v>338.20000000000005</v>
      </c>
      <c r="AJ220" s="435">
        <v>600.75</v>
      </c>
      <c r="AK220" s="435">
        <v>1101.9312500000001</v>
      </c>
      <c r="AL220" s="435">
        <v>1640.7785714285715</v>
      </c>
      <c r="AM220" s="435">
        <v>2001.0166666666669</v>
      </c>
      <c r="AN220" s="435">
        <v>3461.6280303030303</v>
      </c>
      <c r="AO220" s="435">
        <v>5855.8374074074081</v>
      </c>
      <c r="AP220" s="435">
        <v>10557.119318181818</v>
      </c>
      <c r="AQ220" s="435">
        <v>15455.18375</v>
      </c>
      <c r="AR220" s="435">
        <v>19650.903333333332</v>
      </c>
      <c r="AS220" s="435">
        <v>31030.304081632657</v>
      </c>
      <c r="AT220" s="435">
        <v>73546.519230769234</v>
      </c>
      <c r="AU220" s="435">
        <v>11912.660774818403</v>
      </c>
      <c r="AV220" s="435"/>
      <c r="AW220" s="435">
        <v>22.25</v>
      </c>
      <c r="AX220" s="435"/>
      <c r="AY220" s="435">
        <v>97.9</v>
      </c>
      <c r="AZ220" s="435">
        <v>169.1</v>
      </c>
      <c r="BA220" s="435"/>
      <c r="BB220" s="435">
        <v>320.40000000000003</v>
      </c>
      <c r="BC220" s="435">
        <v>557.73333333333335</v>
      </c>
      <c r="BD220" s="435">
        <v>1005.7</v>
      </c>
      <c r="BE220" s="435"/>
      <c r="BF220" s="435"/>
      <c r="BG220" s="435"/>
      <c r="BH220" s="435"/>
      <c r="BI220" s="435"/>
      <c r="BJ220" s="435"/>
      <c r="BK220" s="435"/>
      <c r="BL220" s="260"/>
      <c r="BM220" s="260"/>
      <c r="BN220" s="260">
        <v>370.68500000000006</v>
      </c>
      <c r="BO220" s="260"/>
      <c r="BP220" s="260">
        <v>5.5625</v>
      </c>
      <c r="BQ220" s="260">
        <v>67.49166666666666</v>
      </c>
      <c r="BR220" s="260">
        <v>112.73333333333333</v>
      </c>
      <c r="BS220" s="260">
        <v>152.78333333333333</v>
      </c>
      <c r="BT220" s="260">
        <v>186.9</v>
      </c>
      <c r="BU220" s="260">
        <v>226.95000000000002</v>
      </c>
      <c r="BV220" s="260">
        <v>538.45000000000005</v>
      </c>
      <c r="BW220" s="260">
        <v>903.35</v>
      </c>
      <c r="BX220" s="260"/>
      <c r="BY220" s="260"/>
      <c r="BZ220" s="260">
        <v>2789.0374999999999</v>
      </c>
      <c r="CA220" s="260">
        <v>7500.4750000000004</v>
      </c>
      <c r="CB220" s="260">
        <v>11303</v>
      </c>
      <c r="CC220" s="260">
        <v>13719.35</v>
      </c>
      <c r="CD220" s="260"/>
      <c r="CE220" s="260">
        <v>33907.51666666667</v>
      </c>
      <c r="CF220" s="260"/>
      <c r="CG220" s="260">
        <v>5394.4595238095244</v>
      </c>
      <c r="CH220" s="260"/>
      <c r="CI220" s="260">
        <v>16.528571428571428</v>
      </c>
      <c r="CJ220" s="260">
        <v>66.75</v>
      </c>
      <c r="CK220" s="260">
        <v>108.07142857142857</v>
      </c>
      <c r="CL220" s="260">
        <v>157.53</v>
      </c>
      <c r="CM220" s="260">
        <v>201.73333333333335</v>
      </c>
      <c r="CN220" s="260">
        <v>286.82272727272726</v>
      </c>
      <c r="CO220" s="260">
        <v>510.26666666666665</v>
      </c>
      <c r="CP220" s="260">
        <v>1200.0166666666667</v>
      </c>
      <c r="CQ220" s="260">
        <v>1539.7</v>
      </c>
      <c r="CR220" s="260">
        <v>1971.3500000000001</v>
      </c>
      <c r="CS220" s="260">
        <v>3551.1000000000004</v>
      </c>
      <c r="CT220" s="260">
        <v>6394.65</v>
      </c>
      <c r="CU220" s="260"/>
      <c r="CV220" s="260">
        <v>16798.75</v>
      </c>
      <c r="CW220" s="260"/>
      <c r="CX220" s="260"/>
      <c r="CY220" s="260"/>
      <c r="CZ220" s="260">
        <v>1709.4043209876543</v>
      </c>
      <c r="DA220" s="260"/>
      <c r="DB220" s="213">
        <f t="shared" si="586"/>
        <v>11.244394918868148</v>
      </c>
      <c r="DC220" s="213">
        <f t="shared" ref="DC220:DH220" si="592">DC161/DC44</f>
        <v>32.654149164588119</v>
      </c>
      <c r="DD220" s="213">
        <f t="shared" si="592"/>
        <v>51.768110295803403</v>
      </c>
      <c r="DE220" s="213">
        <f t="shared" si="592"/>
        <v>70.757427976824644</v>
      </c>
      <c r="DF220" s="213">
        <f t="shared" si="592"/>
        <v>91.585090955128763</v>
      </c>
      <c r="DG220" s="213">
        <f t="shared" si="592"/>
        <v>106.60239310937202</v>
      </c>
      <c r="DH220" s="213">
        <f t="shared" si="592"/>
        <v>1052.1864282644333</v>
      </c>
      <c r="DI220" s="213"/>
      <c r="DJ220" s="213"/>
      <c r="DK220" s="213"/>
      <c r="DL220" s="213"/>
      <c r="DM220" s="213"/>
      <c r="DN220" s="213"/>
      <c r="DO220" s="213"/>
      <c r="DP220" s="213"/>
      <c r="DQ220" s="213"/>
      <c r="DR220" s="213"/>
      <c r="DS220" s="213">
        <f t="shared" si="590"/>
        <v>69.269645443646766</v>
      </c>
      <c r="DU220" s="210">
        <v>24.340963855421688</v>
      </c>
      <c r="DV220" s="210">
        <v>71.229041164658639</v>
      </c>
      <c r="DW220" s="210">
        <v>112.92141540729818</v>
      </c>
      <c r="DX220" s="210">
        <v>154.35133181126332</v>
      </c>
      <c r="DY220" s="210">
        <v>199.788809261301</v>
      </c>
      <c r="DZ220" s="210">
        <v>232.62748322147652</v>
      </c>
      <c r="EA220" s="210">
        <v>2295.2979729729732</v>
      </c>
      <c r="EL220" s="210">
        <v>150.9795724363386</v>
      </c>
      <c r="EN220" s="405">
        <v>2.4932384122287967</v>
      </c>
      <c r="EO220" s="405">
        <v>31.618796227810652</v>
      </c>
      <c r="EP220" s="405">
        <v>48.27816198224852</v>
      </c>
      <c r="EQ220" s="405">
        <v>67.317437130177524</v>
      </c>
      <c r="ER220" s="405"/>
      <c r="ES220" s="405">
        <v>133.61491309171598</v>
      </c>
      <c r="ET220" s="405"/>
      <c r="EU220" s="405"/>
      <c r="EV220" s="405"/>
      <c r="EW220" s="405"/>
      <c r="EX220" s="405"/>
      <c r="EY220" s="405"/>
      <c r="EZ220" s="405"/>
      <c r="FA220" s="405"/>
      <c r="FB220" s="405"/>
      <c r="FC220" s="405"/>
      <c r="FD220" s="405"/>
      <c r="FE220" s="116">
        <v>33.068214730613519</v>
      </c>
      <c r="FG220" s="116">
        <f t="shared" si="547"/>
        <v>1987.9043176775149</v>
      </c>
      <c r="FH220" s="116">
        <f>FH161/FH44</f>
        <v>9193.0557216821635</v>
      </c>
    </row>
    <row r="221" spans="1:164">
      <c r="A221" s="173"/>
      <c r="B221" s="173">
        <v>4</v>
      </c>
      <c r="C221" s="200">
        <v>7</v>
      </c>
      <c r="D221" s="200" t="s">
        <v>954</v>
      </c>
      <c r="E221" s="435">
        <v>663.13917641553587</v>
      </c>
      <c r="F221" s="435">
        <v>5502.1087378640786</v>
      </c>
      <c r="G221" s="435">
        <v>203.44202705472432</v>
      </c>
      <c r="H221" s="435">
        <f t="shared" si="488"/>
        <v>563.61935519302347</v>
      </c>
      <c r="I221" s="435">
        <v>660.87671741552185</v>
      </c>
      <c r="K221" s="435">
        <f t="shared" si="584"/>
        <v>22.308743962537225</v>
      </c>
      <c r="L221" s="435">
        <f t="shared" ref="L221:X221" si="593">L162/L45</f>
        <v>64.567109116503104</v>
      </c>
      <c r="M221" s="435">
        <f t="shared" si="593"/>
        <v>101.19482058469916</v>
      </c>
      <c r="N221" s="435">
        <f t="shared" si="593"/>
        <v>144.02086298696625</v>
      </c>
      <c r="O221" s="435">
        <f t="shared" si="593"/>
        <v>179.79853554753672</v>
      </c>
      <c r="P221" s="435">
        <f t="shared" si="593"/>
        <v>281.55121811355269</v>
      </c>
      <c r="Q221" s="435">
        <f t="shared" si="593"/>
        <v>565.52196826044224</v>
      </c>
      <c r="R221" s="435">
        <f t="shared" si="593"/>
        <v>984.39730262303681</v>
      </c>
      <c r="S221" s="435">
        <f t="shared" si="593"/>
        <v>1375.2842604033478</v>
      </c>
      <c r="T221" s="435">
        <f t="shared" si="593"/>
        <v>1780.1724320771061</v>
      </c>
      <c r="U221" s="435">
        <f t="shared" si="593"/>
        <v>2734.8614462387072</v>
      </c>
      <c r="V221" s="435">
        <f t="shared" si="593"/>
        <v>5456.9368390256604</v>
      </c>
      <c r="W221" s="435">
        <f t="shared" si="593"/>
        <v>9668.9711199902395</v>
      </c>
      <c r="X221" s="435">
        <f t="shared" si="593"/>
        <v>13964.759181729212</v>
      </c>
      <c r="Y221" s="435">
        <f t="shared" si="502"/>
        <v>17566.657417190265</v>
      </c>
      <c r="Z221" s="435">
        <f t="shared" si="559"/>
        <v>30278.119488485139</v>
      </c>
      <c r="AA221" s="435">
        <f t="shared" si="559"/>
        <v>71746.797877142686</v>
      </c>
      <c r="AB221" s="435">
        <f t="shared" si="559"/>
        <v>563.61935519302347</v>
      </c>
      <c r="AC221" s="435"/>
      <c r="AD221" s="435">
        <v>32.00979498861048</v>
      </c>
      <c r="AE221" s="435">
        <v>75.359291338582679</v>
      </c>
      <c r="AF221" s="435">
        <v>119.19829787234043</v>
      </c>
      <c r="AG221" s="435">
        <v>169.80872576177288</v>
      </c>
      <c r="AH221" s="435">
        <v>211.99518072289158</v>
      </c>
      <c r="AI221" s="435">
        <v>334.62700892857146</v>
      </c>
      <c r="AJ221" s="435">
        <v>668.44991103202858</v>
      </c>
      <c r="AK221" s="435">
        <v>1154.2624172185431</v>
      </c>
      <c r="AL221" s="435">
        <v>1618.7590163934428</v>
      </c>
      <c r="AM221" s="435">
        <v>2095.1921052631583</v>
      </c>
      <c r="AN221" s="435">
        <v>3235.1565934065939</v>
      </c>
      <c r="AO221" s="435">
        <v>6431.5678321678324</v>
      </c>
      <c r="AP221" s="435">
        <v>11442.203333333335</v>
      </c>
      <c r="AQ221" s="435">
        <v>16255.957142857145</v>
      </c>
      <c r="AR221" s="435">
        <v>20627.400000000001</v>
      </c>
      <c r="AS221" s="435">
        <v>36182.683333333334</v>
      </c>
      <c r="AT221" s="435">
        <v>74426.737500000003</v>
      </c>
      <c r="AU221" s="435">
        <v>1285.1730512991339</v>
      </c>
      <c r="AV221" s="435"/>
      <c r="AW221" s="435">
        <v>27.280000000000005</v>
      </c>
      <c r="AX221" s="435">
        <v>72.920454545454561</v>
      </c>
      <c r="AY221" s="435">
        <v>115.76052631578949</v>
      </c>
      <c r="AZ221" s="435">
        <v>160.31428571428575</v>
      </c>
      <c r="BA221" s="435">
        <v>216.48333333333335</v>
      </c>
      <c r="BB221" s="435">
        <v>329.68500000000006</v>
      </c>
      <c r="BC221" s="435">
        <v>640.37142857142862</v>
      </c>
      <c r="BD221" s="435">
        <v>1395</v>
      </c>
      <c r="BE221" s="435">
        <v>1855.3500000000001</v>
      </c>
      <c r="BF221" s="435"/>
      <c r="BG221" s="435"/>
      <c r="BH221" s="435"/>
      <c r="BI221" s="435"/>
      <c r="BJ221" s="435"/>
      <c r="BK221" s="435"/>
      <c r="BL221" s="260"/>
      <c r="BM221" s="260"/>
      <c r="BN221" s="260">
        <v>207.43043478260873</v>
      </c>
      <c r="BO221" s="260"/>
      <c r="BP221" s="260">
        <v>4.6500000000000004</v>
      </c>
      <c r="BQ221" s="260">
        <v>81.375</v>
      </c>
      <c r="BR221" s="260">
        <v>116.25000000000001</v>
      </c>
      <c r="BS221" s="260"/>
      <c r="BT221" s="260"/>
      <c r="BU221" s="260">
        <v>303.41250000000002</v>
      </c>
      <c r="BV221" s="260">
        <v>640.92500000000007</v>
      </c>
      <c r="BW221" s="260">
        <v>1140.8</v>
      </c>
      <c r="BX221" s="260">
        <v>1706.5500000000002</v>
      </c>
      <c r="BY221" s="260"/>
      <c r="BZ221" s="260"/>
      <c r="CA221" s="260">
        <v>5161.5</v>
      </c>
      <c r="CB221" s="260">
        <v>10564.800000000001</v>
      </c>
      <c r="CC221" s="260">
        <v>17888.550000000003</v>
      </c>
      <c r="CD221" s="260"/>
      <c r="CE221" s="260">
        <v>24231.15</v>
      </c>
      <c r="CF221" s="260">
        <v>162815.1</v>
      </c>
      <c r="CG221" s="260">
        <v>8898.2732142857149</v>
      </c>
      <c r="CH221" s="260"/>
      <c r="CI221" s="260">
        <v>28.805445544554459</v>
      </c>
      <c r="CJ221" s="260">
        <v>75.081210191082803</v>
      </c>
      <c r="CK221" s="260">
        <v>120.11186440677967</v>
      </c>
      <c r="CL221" s="260">
        <v>170.65839416058395</v>
      </c>
      <c r="CM221" s="260">
        <v>210.0369230769231</v>
      </c>
      <c r="CN221" s="260">
        <v>320.68826086956523</v>
      </c>
      <c r="CO221" s="260">
        <v>648.08023255813953</v>
      </c>
      <c r="CP221" s="260">
        <v>1168.3125000000002</v>
      </c>
      <c r="CQ221" s="260">
        <v>1582.5500000000002</v>
      </c>
      <c r="CR221" s="260">
        <v>1959.9750000000001</v>
      </c>
      <c r="CS221" s="260">
        <v>2921.13</v>
      </c>
      <c r="CT221" s="260"/>
      <c r="CU221" s="260"/>
      <c r="CV221" s="260"/>
      <c r="CW221" s="260"/>
      <c r="CX221" s="260"/>
      <c r="CY221" s="260"/>
      <c r="CZ221" s="260">
        <v>170.45143945808638</v>
      </c>
      <c r="DA221" s="260"/>
      <c r="DB221" s="213">
        <f t="shared" si="586"/>
        <v>20.544493677835632</v>
      </c>
      <c r="DC221" s="213">
        <f t="shared" ref="DC221:DM221" si="594">DC162/DC45</f>
        <v>64.988739710179075</v>
      </c>
      <c r="DD221" s="213">
        <f t="shared" si="594"/>
        <v>100.74046417546188</v>
      </c>
      <c r="DE221" s="213">
        <f t="shared" si="594"/>
        <v>143.45036073191366</v>
      </c>
      <c r="DF221" s="213">
        <f t="shared" si="594"/>
        <v>179.16832183537659</v>
      </c>
      <c r="DG221" s="213">
        <f t="shared" si="594"/>
        <v>279.11026782651135</v>
      </c>
      <c r="DH221" s="213">
        <f t="shared" si="594"/>
        <v>559.35310193375221</v>
      </c>
      <c r="DI221" s="213">
        <f t="shared" si="594"/>
        <v>987.72847752089308</v>
      </c>
      <c r="DJ221" s="213">
        <f t="shared" si="594"/>
        <v>1310.0472649634269</v>
      </c>
      <c r="DK221" s="213">
        <f t="shared" si="594"/>
        <v>1776.3527080374026</v>
      </c>
      <c r="DL221" s="213">
        <f t="shared" si="594"/>
        <v>2448.6135789666318</v>
      </c>
      <c r="DM221" s="213">
        <f t="shared" si="594"/>
        <v>5088.6282193619227</v>
      </c>
      <c r="DN221" s="213">
        <v>9755.7000000000007</v>
      </c>
      <c r="DO221" s="213"/>
      <c r="DP221" s="213"/>
      <c r="DQ221" s="213"/>
      <c r="DR221" s="213"/>
      <c r="DS221" s="213">
        <f t="shared" si="590"/>
        <v>140.01114252274678</v>
      </c>
      <c r="DU221" s="210">
        <v>24.170617906683486</v>
      </c>
      <c r="DV221" s="210">
        <v>76.260796915167106</v>
      </c>
      <c r="DW221" s="210">
        <v>118.29252336448599</v>
      </c>
      <c r="DX221" s="210">
        <v>168.43941176470588</v>
      </c>
      <c r="DY221" s="210">
        <v>210.16958955223882</v>
      </c>
      <c r="DZ221" s="210">
        <v>328.2864503816794</v>
      </c>
      <c r="EA221" s="210">
        <v>661.92255319148944</v>
      </c>
      <c r="EB221" s="210">
        <v>1170.963</v>
      </c>
      <c r="EC221" s="213">
        <f t="shared" ref="EC221:EG223" si="595">EC162/EC45</f>
        <v>1344.1445969098309</v>
      </c>
      <c r="ED221" s="213">
        <f t="shared" si="595"/>
        <v>1739.2416450924175</v>
      </c>
      <c r="EE221" s="213">
        <f t="shared" si="595"/>
        <v>2419.8063603905543</v>
      </c>
      <c r="EF221" s="213">
        <f t="shared" si="595"/>
        <v>5088.6282193619227</v>
      </c>
      <c r="EG221" s="213">
        <f t="shared" si="595"/>
        <v>8308.1260733239797</v>
      </c>
      <c r="EL221" s="210">
        <v>173.4116177957533</v>
      </c>
      <c r="EN221" s="405">
        <v>31.020172024644665</v>
      </c>
      <c r="EO221" s="405">
        <v>57.703177140068497</v>
      </c>
      <c r="EP221" s="405">
        <v>100.69770128364894</v>
      </c>
      <c r="EQ221" s="405">
        <v>143.28079457418079</v>
      </c>
      <c r="ER221" s="405">
        <v>170.94094796559509</v>
      </c>
      <c r="ES221" s="405">
        <v>289.24660403830904</v>
      </c>
      <c r="ET221" s="405">
        <v>592.34263971836913</v>
      </c>
      <c r="EU221" s="405">
        <v>1035.1497404989937</v>
      </c>
      <c r="EV221" s="405">
        <v>1469.1681473799792</v>
      </c>
      <c r="EW221" s="405">
        <v>1652.6491648874519</v>
      </c>
      <c r="EX221" s="405">
        <v>2203.752221069969</v>
      </c>
      <c r="EY221" s="405"/>
      <c r="EZ221" s="405"/>
      <c r="FA221" s="405"/>
      <c r="FB221" s="405"/>
      <c r="FC221" s="405"/>
      <c r="FD221" s="405"/>
      <c r="FE221" s="116">
        <v>484.77868837585885</v>
      </c>
      <c r="FG221" s="116">
        <f t="shared" si="547"/>
        <v>278.52154456170314</v>
      </c>
      <c r="FH221" s="116">
        <f>FH162/FH45</f>
        <v>653.40362349783447</v>
      </c>
    </row>
    <row r="222" spans="1:164">
      <c r="A222" s="173"/>
      <c r="B222" s="173">
        <v>5</v>
      </c>
      <c r="C222" s="200">
        <v>7</v>
      </c>
      <c r="D222" s="200" t="s">
        <v>955</v>
      </c>
      <c r="E222" s="435">
        <v>851.5077291313454</v>
      </c>
      <c r="F222" s="435">
        <v>6510.5381727158947</v>
      </c>
      <c r="G222" s="435">
        <v>361.5244906805375</v>
      </c>
      <c r="H222" s="435">
        <f t="shared" si="488"/>
        <v>641.52297202772149</v>
      </c>
      <c r="I222" s="435">
        <v>680.03100775193798</v>
      </c>
      <c r="K222" s="435">
        <f t="shared" si="584"/>
        <v>17.197285871650237</v>
      </c>
      <c r="L222" s="435">
        <f t="shared" ref="L222:X222" si="596">L163/L46</f>
        <v>51.552837966514637</v>
      </c>
      <c r="M222" s="435">
        <f t="shared" si="596"/>
        <v>84.985465809765486</v>
      </c>
      <c r="N222" s="435">
        <f t="shared" si="596"/>
        <v>120.18705763186634</v>
      </c>
      <c r="O222" s="435">
        <f t="shared" si="596"/>
        <v>153.72139883197002</v>
      </c>
      <c r="P222" s="435">
        <f t="shared" si="596"/>
        <v>239.2939484176722</v>
      </c>
      <c r="Q222" s="435">
        <f t="shared" si="596"/>
        <v>474.46219444582158</v>
      </c>
      <c r="R222" s="435">
        <f t="shared" si="596"/>
        <v>827.18085357700829</v>
      </c>
      <c r="S222" s="435">
        <f t="shared" si="596"/>
        <v>1168.051970559547</v>
      </c>
      <c r="T222" s="435">
        <f t="shared" si="596"/>
        <v>1511.7702546369223</v>
      </c>
      <c r="U222" s="435">
        <f t="shared" si="596"/>
        <v>2388.7509045546631</v>
      </c>
      <c r="V222" s="435">
        <f t="shared" si="596"/>
        <v>4773.2169936057226</v>
      </c>
      <c r="W222" s="435">
        <f t="shared" si="596"/>
        <v>8271.1347393067445</v>
      </c>
      <c r="X222" s="435">
        <f t="shared" si="596"/>
        <v>11822.832244499836</v>
      </c>
      <c r="Y222" s="435">
        <f t="shared" si="502"/>
        <v>15181.161820382209</v>
      </c>
      <c r="Z222" s="435">
        <f t="shared" si="559"/>
        <v>22335.333862577216</v>
      </c>
      <c r="AA222" s="435">
        <f t="shared" si="559"/>
        <v>80076.517185637247</v>
      </c>
      <c r="AB222" s="435">
        <f t="shared" si="559"/>
        <v>641.52297202772149</v>
      </c>
      <c r="AC222" s="435"/>
      <c r="AD222" s="435">
        <v>27.530864197530864</v>
      </c>
      <c r="AE222" s="435">
        <v>62.358974358974358</v>
      </c>
      <c r="AF222" s="435">
        <v>101.83458646616542</v>
      </c>
      <c r="AG222" s="435">
        <v>145.01818181818183</v>
      </c>
      <c r="AH222" s="435">
        <v>183.31428571428572</v>
      </c>
      <c r="AI222" s="435">
        <v>291.92805755395682</v>
      </c>
      <c r="AJ222" s="435">
        <v>587.52218430034134</v>
      </c>
      <c r="AK222" s="435">
        <v>987.58787878787882</v>
      </c>
      <c r="AL222" s="435">
        <v>1390.8686868686868</v>
      </c>
      <c r="AM222" s="435">
        <v>1808.8172043010752</v>
      </c>
      <c r="AN222" s="435">
        <v>2822.5333333333333</v>
      </c>
      <c r="AO222" s="435">
        <v>5662.7919463087246</v>
      </c>
      <c r="AP222" s="435">
        <v>9869.310344827587</v>
      </c>
      <c r="AQ222" s="435">
        <v>13940.4</v>
      </c>
      <c r="AR222" s="435">
        <v>18129.636363636364</v>
      </c>
      <c r="AS222" s="435">
        <v>26182.222222222223</v>
      </c>
      <c r="AT222" s="435">
        <v>101582</v>
      </c>
      <c r="AU222" s="435">
        <v>2437.1124705882353</v>
      </c>
      <c r="AV222" s="435"/>
      <c r="AW222" s="435">
        <v>20</v>
      </c>
      <c r="AX222" s="435">
        <v>44</v>
      </c>
      <c r="AY222" s="435"/>
      <c r="AZ222" s="435">
        <v>160</v>
      </c>
      <c r="BA222" s="435">
        <v>184</v>
      </c>
      <c r="BB222" s="435"/>
      <c r="BC222" s="435">
        <v>557.33333333333337</v>
      </c>
      <c r="BD222" s="435">
        <v>952</v>
      </c>
      <c r="BE222" s="435"/>
      <c r="BF222" s="435"/>
      <c r="BG222" s="435"/>
      <c r="BH222" s="435"/>
      <c r="BI222" s="435"/>
      <c r="BJ222" s="435"/>
      <c r="BK222" s="435"/>
      <c r="BL222" s="260"/>
      <c r="BM222" s="260"/>
      <c r="BN222" s="260">
        <v>350.46153846153845</v>
      </c>
      <c r="BO222" s="260"/>
      <c r="BP222" s="260">
        <v>17.888888888888889</v>
      </c>
      <c r="BQ222" s="260">
        <v>61.333333333333336</v>
      </c>
      <c r="BR222" s="260">
        <v>102.4</v>
      </c>
      <c r="BS222" s="260">
        <v>139.69230769230768</v>
      </c>
      <c r="BT222" s="260">
        <v>185.42857142857142</v>
      </c>
      <c r="BU222" s="260">
        <v>281.22222222222223</v>
      </c>
      <c r="BV222" s="260">
        <v>603.125</v>
      </c>
      <c r="BW222" s="260">
        <v>1022.4</v>
      </c>
      <c r="BX222" s="260">
        <v>1429.1428571428571</v>
      </c>
      <c r="BY222" s="260">
        <v>1730.5</v>
      </c>
      <c r="BZ222" s="260">
        <v>3105.2307692307691</v>
      </c>
      <c r="CA222" s="260">
        <v>5900.666666666667</v>
      </c>
      <c r="CB222" s="260">
        <v>10124.799999999999</v>
      </c>
      <c r="CC222" s="260">
        <v>14879.2</v>
      </c>
      <c r="CD222" s="260">
        <v>17424</v>
      </c>
      <c r="CE222" s="260">
        <v>29030.666666666668</v>
      </c>
      <c r="CF222" s="260">
        <v>84902.666666666672</v>
      </c>
      <c r="CG222" s="260">
        <v>4206.545454545455</v>
      </c>
      <c r="CH222" s="260"/>
      <c r="CI222" s="260">
        <v>20.413943355119827</v>
      </c>
      <c r="CJ222" s="260">
        <v>62.143459915611814</v>
      </c>
      <c r="CK222" s="260">
        <v>103.32894736842105</v>
      </c>
      <c r="CL222" s="260">
        <v>143.54471544715446</v>
      </c>
      <c r="CM222" s="260">
        <v>183.26666666666668</v>
      </c>
      <c r="CN222" s="260">
        <v>279.64469914040114</v>
      </c>
      <c r="CO222" s="260">
        <v>540.97297297297303</v>
      </c>
      <c r="CP222" s="260">
        <v>959.82978723404256</v>
      </c>
      <c r="CQ222" s="260">
        <v>1361.5238095238096</v>
      </c>
      <c r="CR222" s="260">
        <v>1827.5</v>
      </c>
      <c r="CS222" s="260">
        <v>2705.7142857142858</v>
      </c>
      <c r="CT222" s="260">
        <v>5772</v>
      </c>
      <c r="CU222" s="260">
        <v>9240</v>
      </c>
      <c r="CV222" s="260"/>
      <c r="CW222" s="260">
        <v>19408</v>
      </c>
      <c r="CX222" s="260"/>
      <c r="CY222" s="260"/>
      <c r="CZ222" s="260">
        <v>202.58474882544272</v>
      </c>
      <c r="DA222" s="260"/>
      <c r="DB222" s="213">
        <f t="shared" si="586"/>
        <v>16.690375518488228</v>
      </c>
      <c r="DC222" s="213">
        <f t="shared" ref="DC222:DM222" si="597">DC163/DC46</f>
        <v>51.154904518015606</v>
      </c>
      <c r="DD222" s="213">
        <f t="shared" si="597"/>
        <v>83.858725318157383</v>
      </c>
      <c r="DE222" s="213">
        <f t="shared" si="597"/>
        <v>119.45286211072418</v>
      </c>
      <c r="DF222" s="213">
        <f t="shared" si="597"/>
        <v>153.30503302547169</v>
      </c>
      <c r="DG222" s="213">
        <f t="shared" si="597"/>
        <v>239.27686219789746</v>
      </c>
      <c r="DH222" s="213">
        <f t="shared" si="597"/>
        <v>462.36788921724627</v>
      </c>
      <c r="DI222" s="213">
        <f t="shared" si="597"/>
        <v>834.70347312361844</v>
      </c>
      <c r="DJ222" s="213">
        <f t="shared" si="597"/>
        <v>1177.8331647922901</v>
      </c>
      <c r="DK222" s="213">
        <f t="shared" si="597"/>
        <v>1459.9496667389183</v>
      </c>
      <c r="DL222" s="213">
        <f t="shared" si="597"/>
        <v>2426.7446970012752</v>
      </c>
      <c r="DM222" s="213">
        <f t="shared" si="597"/>
        <v>4776.3370570066108</v>
      </c>
      <c r="DN222" s="213">
        <v>8396</v>
      </c>
      <c r="DO222" s="213"/>
      <c r="DP222" s="213"/>
      <c r="DQ222" s="213"/>
      <c r="DR222" s="213"/>
      <c r="DS222" s="213">
        <f t="shared" si="590"/>
        <v>127.76210161100015</v>
      </c>
      <c r="DU222" s="210">
        <v>20.354874041621031</v>
      </c>
      <c r="DV222" s="210">
        <v>61.55464480874317</v>
      </c>
      <c r="DW222" s="210">
        <v>100.70967741935483</v>
      </c>
      <c r="DX222" s="210">
        <v>142.25657894736841</v>
      </c>
      <c r="DY222" s="210">
        <v>183.10502283105023</v>
      </c>
      <c r="DZ222" s="210">
        <v>283.32210526315788</v>
      </c>
      <c r="EA222" s="210">
        <v>545.20373831775703</v>
      </c>
      <c r="EB222" s="210">
        <v>979.93548387096769</v>
      </c>
      <c r="EC222" s="213">
        <f t="shared" si="595"/>
        <v>1180.2799837433618</v>
      </c>
      <c r="ED222" s="213">
        <f t="shared" si="595"/>
        <v>1477.8000294651565</v>
      </c>
      <c r="EE222" s="213">
        <f t="shared" si="595"/>
        <v>2374.2653888433015</v>
      </c>
      <c r="EF222" s="213">
        <f t="shared" si="595"/>
        <v>5113.1075366759605</v>
      </c>
      <c r="EG222" s="213">
        <f t="shared" si="595"/>
        <v>7849.1194971279938</v>
      </c>
      <c r="EL222" s="210">
        <v>206.34730195177957</v>
      </c>
      <c r="EN222" s="405">
        <v>20.9240615486172</v>
      </c>
      <c r="EO222" s="405">
        <v>53.657065564414026</v>
      </c>
      <c r="EP222" s="405">
        <v>85.96911534655159</v>
      </c>
      <c r="EQ222" s="405">
        <v>119.55710625248021</v>
      </c>
      <c r="ER222" s="405">
        <v>154.3176563420931</v>
      </c>
      <c r="ES222" s="405">
        <v>236.97990986256494</v>
      </c>
      <c r="ET222" s="405">
        <v>454.43788300126823</v>
      </c>
      <c r="EU222" s="405">
        <v>817.0358617423102</v>
      </c>
      <c r="EV222" s="405">
        <v>1182.151080588299</v>
      </c>
      <c r="EW222" s="405">
        <v>1488.5102471008993</v>
      </c>
      <c r="EX222" s="405">
        <v>2314.940953534287</v>
      </c>
      <c r="EY222" s="405">
        <v>5305.5478107727322</v>
      </c>
      <c r="EZ222" s="405">
        <v>9441.7918608431773</v>
      </c>
      <c r="FA222" s="405"/>
      <c r="FB222" s="405"/>
      <c r="FC222" s="405"/>
      <c r="FD222" s="405"/>
      <c r="FE222" s="116">
        <v>267.22355920279216</v>
      </c>
      <c r="FG222" s="116">
        <f t="shared" si="547"/>
        <v>1185.3112769924123</v>
      </c>
      <c r="FH222" s="116">
        <v>0</v>
      </c>
    </row>
    <row r="223" spans="1:164">
      <c r="A223" s="173"/>
      <c r="B223" s="173">
        <v>11</v>
      </c>
      <c r="C223" s="200">
        <v>7</v>
      </c>
      <c r="D223" s="200" t="s">
        <v>844</v>
      </c>
      <c r="E223" s="435">
        <v>252.43193354868481</v>
      </c>
      <c r="F223" s="435">
        <v>5784.2636229749633</v>
      </c>
      <c r="G223" s="435">
        <v>90.236851196130928</v>
      </c>
      <c r="H223" s="435">
        <f t="shared" si="488"/>
        <v>175.11924436192766</v>
      </c>
      <c r="I223" s="435">
        <v>240.83912991033733</v>
      </c>
      <c r="K223" s="435">
        <f t="shared" si="584"/>
        <v>17.655281564727304</v>
      </c>
      <c r="L223" s="435">
        <f t="shared" ref="L223:X223" si="598">L164/L47</f>
        <v>56.714277966614631</v>
      </c>
      <c r="M223" s="435">
        <f t="shared" si="598"/>
        <v>97.414775026179043</v>
      </c>
      <c r="N223" s="435">
        <f t="shared" si="598"/>
        <v>137.32705106036829</v>
      </c>
      <c r="O223" s="435">
        <f t="shared" si="598"/>
        <v>177.67763766728078</v>
      </c>
      <c r="P223" s="435">
        <f t="shared" si="598"/>
        <v>277.12897841049949</v>
      </c>
      <c r="Q223" s="435">
        <f t="shared" si="598"/>
        <v>569.76058545898479</v>
      </c>
      <c r="R223" s="435">
        <f t="shared" si="598"/>
        <v>971.55602688243516</v>
      </c>
      <c r="S223" s="435">
        <f t="shared" si="598"/>
        <v>1358.3519957774752</v>
      </c>
      <c r="T223" s="435">
        <f t="shared" si="598"/>
        <v>1753.2783412588064</v>
      </c>
      <c r="U223" s="435">
        <f t="shared" si="598"/>
        <v>2638.7467450151703</v>
      </c>
      <c r="V223" s="435">
        <f t="shared" si="598"/>
        <v>5425.5126683745148</v>
      </c>
      <c r="W223" s="435">
        <f t="shared" si="598"/>
        <v>9677.4198776960584</v>
      </c>
      <c r="X223" s="435">
        <f t="shared" si="598"/>
        <v>13583.62899363689</v>
      </c>
      <c r="Y223" s="435">
        <f t="shared" si="502"/>
        <v>17840.164689281879</v>
      </c>
      <c r="Z223" s="435">
        <f t="shared" si="559"/>
        <v>24198.005723882812</v>
      </c>
      <c r="AA223" s="435">
        <f t="shared" si="559"/>
        <v>41479.821075117761</v>
      </c>
      <c r="AB223" s="435">
        <f t="shared" si="559"/>
        <v>175.11924436192766</v>
      </c>
      <c r="AC223" s="435"/>
      <c r="AD223" s="435">
        <v>27.154150197628457</v>
      </c>
      <c r="AE223" s="435">
        <v>75.959595959595958</v>
      </c>
      <c r="AF223" s="435">
        <v>126.80555555555556</v>
      </c>
      <c r="AG223" s="435">
        <v>175.72727272727272</v>
      </c>
      <c r="AH223" s="435">
        <v>229.5</v>
      </c>
      <c r="AI223" s="435">
        <v>361.92307692307691</v>
      </c>
      <c r="AJ223" s="435">
        <v>745.40723981900453</v>
      </c>
      <c r="AK223" s="435">
        <v>1256.219512195122</v>
      </c>
      <c r="AL223" s="435">
        <v>1743.2558139534883</v>
      </c>
      <c r="AM223" s="435">
        <v>2250.625</v>
      </c>
      <c r="AN223" s="435">
        <v>3403.9772727272725</v>
      </c>
      <c r="AO223" s="435">
        <v>6982.7450980392159</v>
      </c>
      <c r="AP223" s="435">
        <v>12313.75</v>
      </c>
      <c r="AQ223" s="435">
        <v>17414.23076923077</v>
      </c>
      <c r="AR223" s="435">
        <v>22878.5</v>
      </c>
      <c r="AS223" s="435">
        <v>31022.058823529413</v>
      </c>
      <c r="AT223" s="435">
        <v>53177.5</v>
      </c>
      <c r="AU223" s="435">
        <v>1310.2618495193901</v>
      </c>
      <c r="AV223" s="435"/>
      <c r="AW223" s="435">
        <v>20.294117647058822</v>
      </c>
      <c r="AX223" s="435">
        <v>69.6875</v>
      </c>
      <c r="AY223" s="435">
        <v>130.71428571428572</v>
      </c>
      <c r="AZ223" s="435">
        <v>175</v>
      </c>
      <c r="BA223" s="435">
        <v>233.75</v>
      </c>
      <c r="BB223" s="435">
        <v>485</v>
      </c>
      <c r="BC223" s="435">
        <v>689.16666666666663</v>
      </c>
      <c r="BD223" s="435">
        <v>1160</v>
      </c>
      <c r="BE223" s="435">
        <v>1660</v>
      </c>
      <c r="BF223" s="435">
        <v>2167.5</v>
      </c>
      <c r="BG223" s="435">
        <v>3706</v>
      </c>
      <c r="BH223" s="435">
        <v>6415</v>
      </c>
      <c r="BI223" s="435"/>
      <c r="BJ223" s="435"/>
      <c r="BK223" s="435"/>
      <c r="BL223" s="260"/>
      <c r="BM223" s="260"/>
      <c r="BN223" s="260">
        <v>705.06849315068496</v>
      </c>
      <c r="BO223" s="260"/>
      <c r="BP223" s="260">
        <v>5</v>
      </c>
      <c r="BQ223" s="260">
        <v>60</v>
      </c>
      <c r="BR223" s="260"/>
      <c r="BS223" s="260"/>
      <c r="BT223" s="260"/>
      <c r="BU223" s="260">
        <v>305</v>
      </c>
      <c r="BV223" s="260"/>
      <c r="BW223" s="260"/>
      <c r="BX223" s="260"/>
      <c r="BY223" s="260"/>
      <c r="BZ223" s="260">
        <v>2545</v>
      </c>
      <c r="CA223" s="260"/>
      <c r="CB223" s="260"/>
      <c r="CC223" s="260"/>
      <c r="CD223" s="260"/>
      <c r="CE223" s="260"/>
      <c r="CF223" s="260"/>
      <c r="CG223" s="260">
        <v>584</v>
      </c>
      <c r="CH223" s="260"/>
      <c r="CI223" s="260">
        <v>22.636172851283028</v>
      </c>
      <c r="CJ223" s="260">
        <v>71.014447236180899</v>
      </c>
      <c r="CK223" s="260">
        <v>124.40233236151603</v>
      </c>
      <c r="CL223" s="260">
        <v>175.26315789473685</v>
      </c>
      <c r="CM223" s="260">
        <v>229.85074626865671</v>
      </c>
      <c r="CN223" s="260">
        <v>340.97087378640776</v>
      </c>
      <c r="CO223" s="260">
        <v>733.41666666666663</v>
      </c>
      <c r="CP223" s="260">
        <v>1238.8333333333333</v>
      </c>
      <c r="CQ223" s="260">
        <v>1768.125</v>
      </c>
      <c r="CR223" s="260">
        <v>2199.4444444444443</v>
      </c>
      <c r="CS223" s="260">
        <v>3185.625</v>
      </c>
      <c r="CT223" s="260">
        <v>6547.5</v>
      </c>
      <c r="CU223" s="260">
        <v>13520</v>
      </c>
      <c r="CV223" s="260">
        <v>17415</v>
      </c>
      <c r="CW223" s="260">
        <v>22835</v>
      </c>
      <c r="CX223" s="260"/>
      <c r="CY223" s="260"/>
      <c r="CZ223" s="260">
        <v>59.643690679943987</v>
      </c>
      <c r="DA223" s="260"/>
      <c r="DB223" s="213">
        <f t="shared" si="586"/>
        <v>17.011033774394463</v>
      </c>
      <c r="DC223" s="213">
        <f t="shared" ref="DC223:DM223" si="599">DC164/DC47</f>
        <v>57.559234915267638</v>
      </c>
      <c r="DD223" s="213">
        <f t="shared" si="599"/>
        <v>96.981235923402281</v>
      </c>
      <c r="DE223" s="213">
        <f t="shared" si="599"/>
        <v>137.96706036691182</v>
      </c>
      <c r="DF223" s="213">
        <f t="shared" si="599"/>
        <v>175.43079869432279</v>
      </c>
      <c r="DG223" s="213">
        <f t="shared" si="599"/>
        <v>274.58907627468807</v>
      </c>
      <c r="DH223" s="213">
        <f t="shared" si="599"/>
        <v>544.74374854872485</v>
      </c>
      <c r="DI223" s="213">
        <f t="shared" si="599"/>
        <v>939.93106850673496</v>
      </c>
      <c r="DJ223" s="213">
        <f t="shared" si="599"/>
        <v>1360.8199805801175</v>
      </c>
      <c r="DK223" s="213">
        <f t="shared" si="599"/>
        <v>1819.4101388315016</v>
      </c>
      <c r="DL223" s="213">
        <f t="shared" si="599"/>
        <v>2462.5413969093465</v>
      </c>
      <c r="DM223" s="213">
        <f t="shared" si="599"/>
        <v>4957.0638509214114</v>
      </c>
      <c r="DN223" s="213"/>
      <c r="DO223" s="213"/>
      <c r="DP223" s="213"/>
      <c r="DQ223" s="213"/>
      <c r="DR223" s="213"/>
      <c r="DS223" s="213">
        <f t="shared" si="590"/>
        <v>56.707636308378866</v>
      </c>
      <c r="DU223" s="210">
        <v>22.008409375559133</v>
      </c>
      <c r="DV223" s="210">
        <v>74.319233311302042</v>
      </c>
      <c r="DW223" s="210">
        <v>124.5734126984127</v>
      </c>
      <c r="DX223" s="210">
        <v>177.33463035019454</v>
      </c>
      <c r="DY223" s="210">
        <v>226.34831460674158</v>
      </c>
      <c r="DZ223" s="210">
        <v>359.40355329949239</v>
      </c>
      <c r="EA223" s="210">
        <v>695.57539682539687</v>
      </c>
      <c r="EB223" s="210">
        <v>1222.7717391304348</v>
      </c>
      <c r="EC223" s="213">
        <f t="shared" si="595"/>
        <v>1346.8945202875798</v>
      </c>
      <c r="ED223" s="213">
        <f t="shared" si="595"/>
        <v>1745.9077092802249</v>
      </c>
      <c r="EE223" s="213">
        <f t="shared" si="595"/>
        <v>2507.9273415420212</v>
      </c>
      <c r="EF223" s="213">
        <f t="shared" si="595"/>
        <v>5430.1494883067517</v>
      </c>
      <c r="EG223" s="213">
        <f t="shared" si="595"/>
        <v>8654.3860623089004</v>
      </c>
      <c r="EL223" s="210">
        <v>136.26989464245685</v>
      </c>
      <c r="EN223" s="405">
        <v>24.467475415254938</v>
      </c>
      <c r="EO223" s="405">
        <v>61.552034542599792</v>
      </c>
      <c r="EP223" s="405">
        <v>97.864345921824651</v>
      </c>
      <c r="EQ223" s="405">
        <v>139.10459796711015</v>
      </c>
      <c r="ER223" s="405">
        <v>178.14102341329846</v>
      </c>
      <c r="ES223" s="405">
        <v>285.98332224713351</v>
      </c>
      <c r="ET223" s="405">
        <v>541.11060111610288</v>
      </c>
      <c r="EU223" s="405">
        <v>961.91972635490379</v>
      </c>
      <c r="EV223" s="405">
        <v>1342.7168821998182</v>
      </c>
      <c r="EW223" s="405">
        <v>1732.5436311799929</v>
      </c>
      <c r="EX223" s="405">
        <v>2518.2423289585386</v>
      </c>
      <c r="EY223" s="405">
        <v>5482.7145591273456</v>
      </c>
      <c r="EZ223" s="405">
        <v>8654.3860623089004</v>
      </c>
      <c r="FA223" s="405"/>
      <c r="FB223" s="405"/>
      <c r="FC223" s="405"/>
      <c r="FD223" s="405"/>
      <c r="FE223" s="116">
        <v>474.07538708168516</v>
      </c>
      <c r="FG223" s="116">
        <f t="shared" si="547"/>
        <v>346.46145194612018</v>
      </c>
      <c r="FH223" s="116">
        <f t="shared" ref="FH223:FH236" si="600">FH164/FH47</f>
        <v>129.67928642260969</v>
      </c>
    </row>
    <row r="224" spans="1:164">
      <c r="A224" s="173"/>
      <c r="B224" s="173">
        <v>17</v>
      </c>
      <c r="C224" s="200">
        <v>7</v>
      </c>
      <c r="D224" s="200" t="s">
        <v>310</v>
      </c>
      <c r="E224" s="435">
        <v>781.08271696252461</v>
      </c>
      <c r="F224" s="435">
        <v>5252.2321578505462</v>
      </c>
      <c r="G224" s="435">
        <v>295.96483556527284</v>
      </c>
      <c r="H224" s="435">
        <f t="shared" si="488"/>
        <v>705.79665425728592</v>
      </c>
      <c r="I224" s="435">
        <v>779.90866923897875</v>
      </c>
      <c r="K224" s="435">
        <f t="shared" si="584"/>
        <v>32.399856974760468</v>
      </c>
      <c r="L224" s="435">
        <f t="shared" ref="L224:X224" si="601">L165/L48</f>
        <v>82.141685996956554</v>
      </c>
      <c r="M224" s="435">
        <f t="shared" si="601"/>
        <v>128.08884412381042</v>
      </c>
      <c r="N224" s="435">
        <f t="shared" si="601"/>
        <v>179.10122235180594</v>
      </c>
      <c r="O224" s="435">
        <f t="shared" si="601"/>
        <v>224.37063121974364</v>
      </c>
      <c r="P224" s="435">
        <f t="shared" si="601"/>
        <v>351.81554599374277</v>
      </c>
      <c r="Q224" s="435">
        <f t="shared" si="601"/>
        <v>699.95802456149966</v>
      </c>
      <c r="R224" s="435">
        <f t="shared" si="601"/>
        <v>1225.6929615465776</v>
      </c>
      <c r="S224" s="435">
        <f t="shared" si="601"/>
        <v>1723.5289008086525</v>
      </c>
      <c r="T224" s="435">
        <f t="shared" si="601"/>
        <v>2243.3423457561644</v>
      </c>
      <c r="U224" s="435">
        <f t="shared" si="601"/>
        <v>3499.2390110848614</v>
      </c>
      <c r="V224" s="435">
        <f t="shared" si="601"/>
        <v>6761.4564778795811</v>
      </c>
      <c r="W224" s="435">
        <f t="shared" si="601"/>
        <v>12445.82662170567</v>
      </c>
      <c r="X224" s="435">
        <f t="shared" si="601"/>
        <v>17393.476136699344</v>
      </c>
      <c r="Y224" s="435">
        <f t="shared" si="502"/>
        <v>21051.268679468245</v>
      </c>
      <c r="Z224" s="435">
        <f t="shared" si="559"/>
        <v>34109.850765984389</v>
      </c>
      <c r="AA224" s="435">
        <f t="shared" si="559"/>
        <v>111494.01455933039</v>
      </c>
      <c r="AB224" s="435">
        <f t="shared" si="559"/>
        <v>705.79665425728592</v>
      </c>
      <c r="AC224" s="435"/>
      <c r="AD224" s="435">
        <v>38.047945205479451</v>
      </c>
      <c r="AE224" s="435">
        <v>91.395306859205775</v>
      </c>
      <c r="AF224" s="435">
        <v>143.27211394302847</v>
      </c>
      <c r="AG224" s="435">
        <v>198.5263671875</v>
      </c>
      <c r="AH224" s="435">
        <v>248.8175487465181</v>
      </c>
      <c r="AI224" s="435">
        <v>395.57265388496467</v>
      </c>
      <c r="AJ224" s="435">
        <v>773.42802450229703</v>
      </c>
      <c r="AK224" s="435">
        <v>1362.7625</v>
      </c>
      <c r="AL224" s="435">
        <v>1908.3398058252428</v>
      </c>
      <c r="AM224" s="435">
        <v>2472.4857142857145</v>
      </c>
      <c r="AN224" s="435">
        <v>3873.383647798742</v>
      </c>
      <c r="AO224" s="435">
        <v>7520.2794117647063</v>
      </c>
      <c r="AP224" s="435">
        <v>13690.68918918919</v>
      </c>
      <c r="AQ224" s="435">
        <v>19240.890625</v>
      </c>
      <c r="AR224" s="435">
        <v>23249.599999999999</v>
      </c>
      <c r="AS224" s="435">
        <v>37671.857142857145</v>
      </c>
      <c r="AT224" s="435">
        <v>123137.05555555556</v>
      </c>
      <c r="AU224" s="435">
        <v>1527.7597626339968</v>
      </c>
      <c r="AV224" s="435"/>
      <c r="AW224" s="435">
        <v>15.95</v>
      </c>
      <c r="AX224" s="435">
        <v>87.266666666666666</v>
      </c>
      <c r="AY224" s="435">
        <v>151.39473684210526</v>
      </c>
      <c r="AZ224" s="435">
        <v>188.39682539682539</v>
      </c>
      <c r="BA224" s="435">
        <v>249.33333333333334</v>
      </c>
      <c r="BB224" s="435">
        <v>343.29166666666669</v>
      </c>
      <c r="BC224" s="435">
        <v>686</v>
      </c>
      <c r="BD224" s="435">
        <v>1516.1666666666667</v>
      </c>
      <c r="BE224" s="435"/>
      <c r="BF224" s="435">
        <v>2750</v>
      </c>
      <c r="BG224" s="435"/>
      <c r="BH224" s="435"/>
      <c r="BI224" s="435"/>
      <c r="BJ224" s="435"/>
      <c r="BK224" s="435"/>
      <c r="BL224" s="260"/>
      <c r="BM224" s="260"/>
      <c r="BN224" s="260">
        <v>221.24060150375939</v>
      </c>
      <c r="BO224" s="260"/>
      <c r="BP224" s="260">
        <v>25.3</v>
      </c>
      <c r="BQ224" s="260"/>
      <c r="BR224" s="260">
        <v>115.5</v>
      </c>
      <c r="BS224" s="260">
        <v>192.5</v>
      </c>
      <c r="BT224" s="260">
        <v>258.5</v>
      </c>
      <c r="BU224" s="260">
        <v>388.66666666666669</v>
      </c>
      <c r="BV224" s="260">
        <v>786.5</v>
      </c>
      <c r="BW224" s="260">
        <v>1589.5</v>
      </c>
      <c r="BX224" s="260">
        <v>1996.5</v>
      </c>
      <c r="BY224" s="260">
        <v>2579.5</v>
      </c>
      <c r="BZ224" s="260">
        <v>4422</v>
      </c>
      <c r="CA224" s="260">
        <v>6922.666666666667</v>
      </c>
      <c r="CB224" s="260"/>
      <c r="CC224" s="260"/>
      <c r="CD224" s="260"/>
      <c r="CE224" s="260"/>
      <c r="CF224" s="260"/>
      <c r="CG224" s="260">
        <v>1597.86</v>
      </c>
      <c r="CH224" s="260"/>
      <c r="CI224" s="260">
        <v>35.5</v>
      </c>
      <c r="CJ224" s="260">
        <v>90.778350515463913</v>
      </c>
      <c r="CK224" s="260">
        <v>142.16492146596858</v>
      </c>
      <c r="CL224" s="260">
        <v>199.48412698412699</v>
      </c>
      <c r="CM224" s="260">
        <v>249.67283950617283</v>
      </c>
      <c r="CN224" s="260">
        <v>383.08387096774192</v>
      </c>
      <c r="CO224" s="260">
        <v>775.33582089552237</v>
      </c>
      <c r="CP224" s="260">
        <v>1355.9857142857143</v>
      </c>
      <c r="CQ224" s="260">
        <v>1888.3333333333333</v>
      </c>
      <c r="CR224" s="260">
        <v>2517.4285714285716</v>
      </c>
      <c r="CS224" s="260">
        <v>3627.9375</v>
      </c>
      <c r="CT224" s="260">
        <v>6083</v>
      </c>
      <c r="CU224" s="260">
        <v>15774</v>
      </c>
      <c r="CV224" s="260">
        <v>18216</v>
      </c>
      <c r="CW224" s="260"/>
      <c r="CX224" s="260"/>
      <c r="CY224" s="260"/>
      <c r="CZ224" s="260">
        <v>364.31510164569215</v>
      </c>
      <c r="DA224" s="260"/>
      <c r="DB224" s="213">
        <f t="shared" si="586"/>
        <v>32.506457881116681</v>
      </c>
      <c r="DC224" s="213">
        <f t="shared" ref="DC224:DL224" si="602">DC165/DC48</f>
        <v>81.894414369585419</v>
      </c>
      <c r="DD224" s="213">
        <f t="shared" si="602"/>
        <v>126.50427805352443</v>
      </c>
      <c r="DE224" s="213">
        <f t="shared" si="602"/>
        <v>180.09346941649045</v>
      </c>
      <c r="DF224" s="213">
        <f t="shared" si="602"/>
        <v>222.98677612705544</v>
      </c>
      <c r="DG224" s="213">
        <f t="shared" si="602"/>
        <v>343.9362809724829</v>
      </c>
      <c r="DH224" s="213">
        <f t="shared" si="602"/>
        <v>702.57972649476596</v>
      </c>
      <c r="DI224" s="213">
        <f t="shared" si="602"/>
        <v>1159.8850361363159</v>
      </c>
      <c r="DJ224" s="213">
        <f t="shared" si="602"/>
        <v>1666.3485056622355</v>
      </c>
      <c r="DK224" s="213">
        <f t="shared" si="602"/>
        <v>2251.6513926988819</v>
      </c>
      <c r="DL224" s="213">
        <f t="shared" si="602"/>
        <v>3368.9400221565729</v>
      </c>
      <c r="DM224" s="213"/>
      <c r="DN224" s="213"/>
      <c r="DO224" s="213"/>
      <c r="DP224" s="213"/>
      <c r="DQ224" s="213"/>
      <c r="DR224" s="213"/>
      <c r="DS224" s="213">
        <f t="shared" si="590"/>
        <v>165.46627553935892</v>
      </c>
      <c r="DU224" s="210">
        <v>35.894213381555154</v>
      </c>
      <c r="DV224" s="210">
        <v>90.446443172526571</v>
      </c>
      <c r="DW224" s="210">
        <v>139.71480331262941</v>
      </c>
      <c r="DX224" s="210">
        <v>198.90843806104129</v>
      </c>
      <c r="DY224" s="210">
        <v>246.29781420765028</v>
      </c>
      <c r="DZ224" s="210">
        <v>379.66148531951643</v>
      </c>
      <c r="EA224" s="210">
        <v>777.34324324324325</v>
      </c>
      <c r="EB224" s="210">
        <v>1281.2203389830509</v>
      </c>
      <c r="EC224" s="213">
        <f>EC165/EC48</f>
        <v>1666.3485056622355</v>
      </c>
      <c r="ED224" s="213">
        <f>ED165/ED48</f>
        <v>2268.3698153618907</v>
      </c>
      <c r="EE224" s="213">
        <f>EE165/EE48</f>
        <v>3329.3267382838731</v>
      </c>
      <c r="EF224" s="213"/>
      <c r="EG224" s="213"/>
      <c r="EL224" s="210">
        <v>185.32158707615835</v>
      </c>
      <c r="EN224" s="405">
        <v>27.389756277695717</v>
      </c>
      <c r="EO224" s="405"/>
      <c r="EP224" s="405"/>
      <c r="EQ224" s="405">
        <v>184.25836041358937</v>
      </c>
      <c r="ER224" s="405">
        <v>225.75799113737079</v>
      </c>
      <c r="ES224" s="405">
        <v>293.81738552437224</v>
      </c>
      <c r="ET224" s="405">
        <v>936.2316691285082</v>
      </c>
      <c r="EU224" s="405">
        <v>1163.6496454948303</v>
      </c>
      <c r="EV224" s="405"/>
      <c r="EW224" s="405">
        <v>2307.3794682422454</v>
      </c>
      <c r="EX224" s="405">
        <v>2933.1938995568689</v>
      </c>
      <c r="EY224" s="405"/>
      <c r="EZ224" s="405"/>
      <c r="FA224" s="405"/>
      <c r="FB224" s="405"/>
      <c r="FC224" s="405"/>
      <c r="FD224" s="405"/>
      <c r="FE224" s="116">
        <v>986.65372045790264</v>
      </c>
      <c r="FG224" s="116">
        <v>0</v>
      </c>
      <c r="FH224" s="116">
        <f t="shared" si="600"/>
        <v>1251.6288626292469</v>
      </c>
    </row>
    <row r="225" spans="1:164">
      <c r="A225" s="173"/>
      <c r="B225" s="173">
        <v>22</v>
      </c>
      <c r="C225" s="200">
        <v>7</v>
      </c>
      <c r="D225" s="200" t="s">
        <v>1058</v>
      </c>
      <c r="E225" s="435">
        <v>1151.99187345679</v>
      </c>
      <c r="F225" s="435">
        <v>14024.310499999998</v>
      </c>
      <c r="G225" s="435">
        <v>483.29999675324672</v>
      </c>
      <c r="H225" s="435">
        <f t="shared" si="488"/>
        <v>810.8025404102865</v>
      </c>
      <c r="I225" s="435">
        <v>1327.4463511450381</v>
      </c>
      <c r="K225" s="435">
        <f t="shared" si="584"/>
        <v>10.985056504101827</v>
      </c>
      <c r="L225" s="435">
        <f t="shared" ref="L225:X225" si="603">L166/L49</f>
        <v>32.286231579523211</v>
      </c>
      <c r="M225" s="435">
        <f t="shared" si="603"/>
        <v>51.75452724795187</v>
      </c>
      <c r="N225" s="435">
        <f t="shared" si="603"/>
        <v>74.684382901106162</v>
      </c>
      <c r="O225" s="435">
        <f t="shared" si="603"/>
        <v>92.75936605741839</v>
      </c>
      <c r="P225" s="435">
        <f t="shared" si="603"/>
        <v>147.74669163441723</v>
      </c>
      <c r="Q225" s="435">
        <f t="shared" si="603"/>
        <v>294.2770585984768</v>
      </c>
      <c r="R225" s="435">
        <f t="shared" si="603"/>
        <v>500.90253175287779</v>
      </c>
      <c r="S225" s="435">
        <f t="shared" si="603"/>
        <v>710.69149921748954</v>
      </c>
      <c r="T225" s="435">
        <f t="shared" si="603"/>
        <v>919.31371716155536</v>
      </c>
      <c r="U225" s="435">
        <f t="shared" si="603"/>
        <v>1420.3618065111161</v>
      </c>
      <c r="V225" s="435">
        <f t="shared" si="603"/>
        <v>2906.8363755051951</v>
      </c>
      <c r="W225" s="435">
        <f t="shared" si="603"/>
        <v>4964.060380838856</v>
      </c>
      <c r="X225" s="435">
        <f t="shared" si="603"/>
        <v>7004.0371325169608</v>
      </c>
      <c r="Y225" s="435">
        <f t="shared" si="502"/>
        <v>9048.4508877134558</v>
      </c>
      <c r="Z225" s="435">
        <f t="shared" si="559"/>
        <v>14063.893383550978</v>
      </c>
      <c r="AA225" s="435">
        <f t="shared" si="559"/>
        <v>46112.864852216735</v>
      </c>
      <c r="AB225" s="435">
        <f t="shared" si="559"/>
        <v>810.8025404102865</v>
      </c>
      <c r="AC225" s="435"/>
      <c r="AD225" s="435">
        <v>19.902890494719287</v>
      </c>
      <c r="AE225" s="435">
        <v>56.723261278195487</v>
      </c>
      <c r="AF225" s="435">
        <v>91.340540540540545</v>
      </c>
      <c r="AG225" s="435">
        <v>131.20965116279069</v>
      </c>
      <c r="AH225" s="435">
        <v>161.08852459016393</v>
      </c>
      <c r="AI225" s="435">
        <v>257.75151515151515</v>
      </c>
      <c r="AJ225" s="435">
        <v>517.96678700361008</v>
      </c>
      <c r="AK225" s="435">
        <v>875.77232142857144</v>
      </c>
      <c r="AL225" s="435">
        <v>1234.8928571428571</v>
      </c>
      <c r="AM225" s="435">
        <v>1598.470703125</v>
      </c>
      <c r="AN225" s="435">
        <v>2488.7373611111111</v>
      </c>
      <c r="AO225" s="435">
        <v>5069.0084558823528</v>
      </c>
      <c r="AP225" s="435">
        <v>8653.7539370078739</v>
      </c>
      <c r="AQ225" s="435">
        <v>12097.747959183675</v>
      </c>
      <c r="AR225" s="435">
        <v>15798.345238095239</v>
      </c>
      <c r="AS225" s="435">
        <v>24315.085999999999</v>
      </c>
      <c r="AT225" s="435">
        <v>78994.816463414623</v>
      </c>
      <c r="AU225" s="435">
        <v>2060.3921668581274</v>
      </c>
      <c r="AV225" s="435"/>
      <c r="AW225" s="435">
        <v>14.2</v>
      </c>
      <c r="AX225" s="435">
        <v>40.824999999999996</v>
      </c>
      <c r="AY225" s="435">
        <v>85.199999999999989</v>
      </c>
      <c r="AZ225" s="435">
        <v>118.925</v>
      </c>
      <c r="BA225" s="435">
        <v>162.11666666666665</v>
      </c>
      <c r="BB225" s="435">
        <v>221.28333333333333</v>
      </c>
      <c r="BC225" s="435">
        <v>546.69999999999993</v>
      </c>
      <c r="BD225" s="435">
        <v>880.4</v>
      </c>
      <c r="BE225" s="435">
        <v>1263.8</v>
      </c>
      <c r="BF225" s="435">
        <v>1757.25</v>
      </c>
      <c r="BG225" s="435"/>
      <c r="BH225" s="435"/>
      <c r="BI225" s="435"/>
      <c r="BJ225" s="435"/>
      <c r="BK225" s="435"/>
      <c r="BL225" s="260"/>
      <c r="BM225" s="260"/>
      <c r="BN225" s="260">
        <v>297.93703703703699</v>
      </c>
      <c r="BO225" s="260"/>
      <c r="BP225" s="260">
        <v>7.8888888888888893</v>
      </c>
      <c r="BQ225" s="260">
        <v>49.7</v>
      </c>
      <c r="BR225" s="260">
        <v>90.722222222222229</v>
      </c>
      <c r="BS225" s="260">
        <v>124.25</v>
      </c>
      <c r="BT225" s="260">
        <v>149.1</v>
      </c>
      <c r="BU225" s="260">
        <v>285.61363636363637</v>
      </c>
      <c r="BV225" s="260">
        <v>492.6611111111111</v>
      </c>
      <c r="BW225" s="260">
        <v>757.33333333333337</v>
      </c>
      <c r="BX225" s="260">
        <v>1196.3499999999999</v>
      </c>
      <c r="BY225" s="260">
        <v>1561.29</v>
      </c>
      <c r="BZ225" s="260">
        <v>2475.2374999999997</v>
      </c>
      <c r="CA225" s="260">
        <v>5370.8272727272724</v>
      </c>
      <c r="CB225" s="260">
        <v>8129.5</v>
      </c>
      <c r="CC225" s="260">
        <v>12043.966666666667</v>
      </c>
      <c r="CD225" s="260">
        <v>14650.849999999999</v>
      </c>
      <c r="CE225" s="260">
        <v>26859.3</v>
      </c>
      <c r="CF225" s="260">
        <v>93070.349999999991</v>
      </c>
      <c r="CG225" s="260">
        <v>10652.860679611649</v>
      </c>
      <c r="CH225" s="260"/>
      <c r="CI225" s="260">
        <v>16.840853658536584</v>
      </c>
      <c r="CJ225" s="260">
        <v>57.956561085972851</v>
      </c>
      <c r="CK225" s="260">
        <v>88.52612612612613</v>
      </c>
      <c r="CL225" s="260">
        <v>129.95878378378376</v>
      </c>
      <c r="CM225" s="260">
        <v>161.10238095238094</v>
      </c>
      <c r="CN225" s="260">
        <v>261.48552631578946</v>
      </c>
      <c r="CO225" s="260">
        <v>486.92959183673469</v>
      </c>
      <c r="CP225" s="260">
        <v>836.02499999999998</v>
      </c>
      <c r="CQ225" s="260">
        <v>1243.2099999999998</v>
      </c>
      <c r="CR225" s="260">
        <v>1659.98</v>
      </c>
      <c r="CS225" s="260">
        <v>2385.0538461538458</v>
      </c>
      <c r="CT225" s="260">
        <v>4956.6875</v>
      </c>
      <c r="CU225" s="260">
        <v>10252.4</v>
      </c>
      <c r="CV225" s="260">
        <v>13415.449999999999</v>
      </c>
      <c r="CW225" s="260"/>
      <c r="CX225" s="260"/>
      <c r="CY225" s="260"/>
      <c r="CZ225" s="260">
        <v>226.92120418848168</v>
      </c>
      <c r="DA225" s="260"/>
      <c r="DB225" s="213">
        <f t="shared" si="586"/>
        <v>10.776212824597158</v>
      </c>
      <c r="DC225" s="213">
        <f t="shared" ref="DC225:DM225" si="604">DC166/DC49</f>
        <v>31.652103072606639</v>
      </c>
      <c r="DD225" s="213">
        <f t="shared" si="604"/>
        <v>50.821459901321049</v>
      </c>
      <c r="DE225" s="213">
        <f t="shared" si="604"/>
        <v>73.321393638618318</v>
      </c>
      <c r="DF225" s="213">
        <f t="shared" si="604"/>
        <v>93.268854100863109</v>
      </c>
      <c r="DG225" s="213">
        <f t="shared" si="604"/>
        <v>145.3424960517963</v>
      </c>
      <c r="DH225" s="213">
        <f t="shared" si="604"/>
        <v>284.90061701473536</v>
      </c>
      <c r="DI225" s="213">
        <f t="shared" si="604"/>
        <v>498.2758673753051</v>
      </c>
      <c r="DJ225" s="213">
        <f t="shared" si="604"/>
        <v>724.38933504175895</v>
      </c>
      <c r="DK225" s="213">
        <f t="shared" si="604"/>
        <v>915.37088696506555</v>
      </c>
      <c r="DL225" s="213">
        <f t="shared" si="604"/>
        <v>1289.0857354941736</v>
      </c>
      <c r="DM225" s="213">
        <f t="shared" si="604"/>
        <v>2457.0174937925717</v>
      </c>
      <c r="DN225" s="213">
        <v>8472.6666666666661</v>
      </c>
      <c r="DO225" s="213">
        <v>13405.983333333332</v>
      </c>
      <c r="DP225" s="213"/>
      <c r="DQ225" s="213"/>
      <c r="DR225" s="213"/>
      <c r="DS225" s="213">
        <f t="shared" si="590"/>
        <v>84.719174960563493</v>
      </c>
      <c r="DU225" s="210">
        <v>19.206238185255199</v>
      </c>
      <c r="DV225" s="210">
        <v>55.301434426229505</v>
      </c>
      <c r="DW225" s="210">
        <v>87.851359832635978</v>
      </c>
      <c r="DX225" s="210">
        <v>127.65667701863353</v>
      </c>
      <c r="DY225" s="210">
        <v>160.56666666666666</v>
      </c>
      <c r="DZ225" s="210">
        <v>253.10772811918065</v>
      </c>
      <c r="EA225" s="210">
        <v>495.45570291777187</v>
      </c>
      <c r="EB225" s="210">
        <v>873.7587078651685</v>
      </c>
      <c r="EC225" s="213">
        <f t="shared" ref="EC225:EJ225" si="605">EC166/EC49</f>
        <v>702.19370569130115</v>
      </c>
      <c r="ED225" s="213">
        <f t="shared" si="605"/>
        <v>904.37544087539516</v>
      </c>
      <c r="EE225" s="213">
        <f t="shared" si="605"/>
        <v>1364.0757903192778</v>
      </c>
      <c r="EF225" s="213">
        <f t="shared" si="605"/>
        <v>2719.388223476436</v>
      </c>
      <c r="EG225" s="213">
        <f t="shared" si="605"/>
        <v>4953.2430712748528</v>
      </c>
      <c r="EH225" s="213">
        <f t="shared" si="605"/>
        <v>7154.9111014034743</v>
      </c>
      <c r="EI225" s="213">
        <f t="shared" si="605"/>
        <v>8716.8604266195725</v>
      </c>
      <c r="EJ225" s="213">
        <f t="shared" si="605"/>
        <v>14859.258447811131</v>
      </c>
      <c r="EL225" s="210">
        <v>340.32418333003363</v>
      </c>
      <c r="EN225" s="405">
        <v>16.010017165493469</v>
      </c>
      <c r="EO225" s="405">
        <v>32.312506440323801</v>
      </c>
      <c r="EP225" s="405">
        <v>49.714180787795364</v>
      </c>
      <c r="EQ225" s="405">
        <v>73.408589214948989</v>
      </c>
      <c r="ER225" s="405">
        <v>91.026325269908654</v>
      </c>
      <c r="ES225" s="405">
        <v>145.52801204474429</v>
      </c>
      <c r="ET225" s="405">
        <v>284.62513171798918</v>
      </c>
      <c r="EU225" s="405">
        <v>503.81021536138763</v>
      </c>
      <c r="EV225" s="405">
        <v>696.77384271037545</v>
      </c>
      <c r="EW225" s="405">
        <v>901.80983678780535</v>
      </c>
      <c r="EX225" s="405">
        <v>1378.9386840683974</v>
      </c>
      <c r="EY225" s="405">
        <v>2765.3031011711118</v>
      </c>
      <c r="EZ225" s="405">
        <v>4978.5859749976753</v>
      </c>
      <c r="FA225" s="405">
        <v>6606.1548517520205</v>
      </c>
      <c r="FB225" s="405">
        <v>8716.8604266195725</v>
      </c>
      <c r="FC225" s="405">
        <v>14859.258447811131</v>
      </c>
      <c r="FD225" s="405"/>
      <c r="FE225" s="116">
        <v>426.73716908513114</v>
      </c>
      <c r="FG225" s="116">
        <f t="shared" ref="FG225:FG236" si="606">FG166/FG49</f>
        <v>120.63675001291671</v>
      </c>
      <c r="FH225" s="116">
        <f t="shared" si="600"/>
        <v>370.76746607491395</v>
      </c>
    </row>
    <row r="226" spans="1:164">
      <c r="A226" s="173"/>
      <c r="B226" s="173">
        <v>23</v>
      </c>
      <c r="C226" s="200">
        <v>7</v>
      </c>
      <c r="D226" s="200" t="s">
        <v>813</v>
      </c>
      <c r="E226" s="435">
        <v>1177.266375265154</v>
      </c>
      <c r="F226" s="435">
        <v>12271.623873325214</v>
      </c>
      <c r="G226" s="435">
        <v>559.15647394136806</v>
      </c>
      <c r="H226" s="435">
        <f t="shared" si="488"/>
        <v>451.95804511305556</v>
      </c>
      <c r="I226" s="435">
        <v>1016.1401852988781</v>
      </c>
      <c r="K226" s="435">
        <f t="shared" si="584"/>
        <v>20.59465815402363</v>
      </c>
      <c r="L226" s="435">
        <f t="shared" ref="L226:X226" si="607">L167/L50</f>
        <v>58.429041565227152</v>
      </c>
      <c r="M226" s="435">
        <f t="shared" si="607"/>
        <v>93.958980168541999</v>
      </c>
      <c r="N226" s="435">
        <f t="shared" si="607"/>
        <v>134.00268426770509</v>
      </c>
      <c r="O226" s="435">
        <f t="shared" si="607"/>
        <v>170.61047964493747</v>
      </c>
      <c r="P226" s="435">
        <f t="shared" si="607"/>
        <v>269.71188232646625</v>
      </c>
      <c r="Q226" s="435">
        <f t="shared" si="607"/>
        <v>529.8122795752904</v>
      </c>
      <c r="R226" s="435">
        <f t="shared" si="607"/>
        <v>920.8325664091501</v>
      </c>
      <c r="S226" s="435">
        <f t="shared" si="607"/>
        <v>1302.5755482880149</v>
      </c>
      <c r="T226" s="435">
        <f t="shared" si="607"/>
        <v>1699.4714018349957</v>
      </c>
      <c r="U226" s="435">
        <f t="shared" si="607"/>
        <v>2694.5595723463043</v>
      </c>
      <c r="V226" s="435">
        <f t="shared" si="607"/>
        <v>5236.4701360018153</v>
      </c>
      <c r="W226" s="435">
        <f t="shared" si="607"/>
        <v>9312.7078520117557</v>
      </c>
      <c r="X226" s="435">
        <f t="shared" si="607"/>
        <v>13237.416740176584</v>
      </c>
      <c r="Y226" s="435">
        <f t="shared" si="502"/>
        <v>16483.477819227915</v>
      </c>
      <c r="Z226" s="435">
        <f t="shared" si="559"/>
        <v>24484.183832863884</v>
      </c>
      <c r="AA226" s="435">
        <f t="shared" si="559"/>
        <v>64914.852289275317</v>
      </c>
      <c r="AB226" s="435">
        <f t="shared" si="559"/>
        <v>451.95804511305556</v>
      </c>
      <c r="AC226" s="435"/>
      <c r="AD226" s="435">
        <v>45.529351535836177</v>
      </c>
      <c r="AE226" s="435">
        <v>126.04395973154362</v>
      </c>
      <c r="AF226" s="435">
        <v>203.25773195876289</v>
      </c>
      <c r="AG226" s="435">
        <v>288.79976303317534</v>
      </c>
      <c r="AH226" s="435">
        <v>368.9037313432836</v>
      </c>
      <c r="AI226" s="435">
        <v>577.53816793893134</v>
      </c>
      <c r="AJ226" s="435">
        <v>1156.4033980582526</v>
      </c>
      <c r="AK226" s="435">
        <v>1966.408163265306</v>
      </c>
      <c r="AL226" s="435">
        <v>2732.15</v>
      </c>
      <c r="AM226" s="435">
        <v>3574.0670454545457</v>
      </c>
      <c r="AN226" s="435">
        <v>5708.8662650602409</v>
      </c>
      <c r="AO226" s="435">
        <v>10968.740983606558</v>
      </c>
      <c r="AP226" s="435">
        <v>19698.45</v>
      </c>
      <c r="AQ226" s="435">
        <v>27840.332142857143</v>
      </c>
      <c r="AR226" s="435">
        <v>34856.775000000001</v>
      </c>
      <c r="AS226" s="435">
        <v>51660.786363636362</v>
      </c>
      <c r="AT226" s="435">
        <v>136525.96153846153</v>
      </c>
      <c r="AU226" s="435">
        <v>3330.1830295787272</v>
      </c>
      <c r="AV226" s="435"/>
      <c r="AW226" s="435">
        <v>27.824999999999999</v>
      </c>
      <c r="AX226" s="435">
        <v>121.89999999999999</v>
      </c>
      <c r="AY226" s="435">
        <v>206.70000000000002</v>
      </c>
      <c r="AZ226" s="435">
        <v>286.2</v>
      </c>
      <c r="BA226" s="435">
        <v>376.3</v>
      </c>
      <c r="BB226" s="435">
        <v>618.77499999999998</v>
      </c>
      <c r="BC226" s="435">
        <v>1470.75</v>
      </c>
      <c r="BD226" s="435">
        <v>2014</v>
      </c>
      <c r="BE226" s="435">
        <v>3076.65</v>
      </c>
      <c r="BF226" s="435">
        <v>3378.75</v>
      </c>
      <c r="BG226" s="435">
        <v>4936.95</v>
      </c>
      <c r="BH226" s="435"/>
      <c r="BI226" s="435"/>
      <c r="BJ226" s="435"/>
      <c r="BK226" s="435"/>
      <c r="BL226" s="260"/>
      <c r="BM226" s="260"/>
      <c r="BN226" s="260">
        <v>406.92642857142863</v>
      </c>
      <c r="BO226" s="260"/>
      <c r="BP226" s="260">
        <v>36.058928571428574</v>
      </c>
      <c r="BQ226" s="260">
        <v>119.25</v>
      </c>
      <c r="BR226" s="260">
        <v>209.14615384615385</v>
      </c>
      <c r="BS226" s="260">
        <v>288.1875</v>
      </c>
      <c r="BT226" s="260">
        <v>359.34000000000003</v>
      </c>
      <c r="BU226" s="260">
        <v>576.94285714285718</v>
      </c>
      <c r="BV226" s="260">
        <v>1268.0250000000001</v>
      </c>
      <c r="BW226" s="260">
        <v>2050.4375</v>
      </c>
      <c r="BX226" s="260">
        <v>2945.4750000000004</v>
      </c>
      <c r="BY226" s="260">
        <v>3699.4</v>
      </c>
      <c r="BZ226" s="260">
        <v>5388.1125000000002</v>
      </c>
      <c r="CA226" s="260">
        <v>12568.453125</v>
      </c>
      <c r="CB226" s="260">
        <v>19328.04</v>
      </c>
      <c r="CC226" s="260"/>
      <c r="CD226" s="260">
        <v>33151.5</v>
      </c>
      <c r="CE226" s="260">
        <v>45990.75</v>
      </c>
      <c r="CF226" s="260"/>
      <c r="CG226" s="260">
        <v>3992.8602739726025</v>
      </c>
      <c r="CH226" s="260"/>
      <c r="CI226" s="260">
        <v>44.265188427864487</v>
      </c>
      <c r="CJ226" s="260">
        <v>121.88245033112582</v>
      </c>
      <c r="CK226" s="260">
        <v>198.86321202531647</v>
      </c>
      <c r="CL226" s="260">
        <v>284.12274193548387</v>
      </c>
      <c r="CM226" s="260">
        <v>358.05409836065576</v>
      </c>
      <c r="CN226" s="260">
        <v>567.90303030303039</v>
      </c>
      <c r="CO226" s="260">
        <v>1067.3792307692308</v>
      </c>
      <c r="CP226" s="260">
        <v>1803.5142857142857</v>
      </c>
      <c r="CQ226" s="260">
        <v>2765.1970588235295</v>
      </c>
      <c r="CR226" s="260">
        <v>3574.8500000000004</v>
      </c>
      <c r="CS226" s="260">
        <v>5741.7928571428574</v>
      </c>
      <c r="CT226" s="260">
        <v>10370.207142857142</v>
      </c>
      <c r="CU226" s="260">
        <v>18030.600000000002</v>
      </c>
      <c r="CV226" s="260"/>
      <c r="CW226" s="260"/>
      <c r="CX226" s="260"/>
      <c r="CY226" s="260"/>
      <c r="CZ226" s="260">
        <v>223.48113676731793</v>
      </c>
      <c r="DA226" s="260"/>
      <c r="DB226" s="213">
        <f t="shared" si="586"/>
        <v>20.05092998278257</v>
      </c>
      <c r="DC226" s="213">
        <f t="shared" ref="DC226:DM226" si="608">DC167/DC50</f>
        <v>58.424769907787294</v>
      </c>
      <c r="DD226" s="213">
        <f t="shared" si="608"/>
        <v>92.276459898224843</v>
      </c>
      <c r="DE226" s="213">
        <f t="shared" si="608"/>
        <v>131.44091948343643</v>
      </c>
      <c r="DF226" s="213">
        <f t="shared" si="608"/>
        <v>168.17335104776248</v>
      </c>
      <c r="DG226" s="213">
        <f t="shared" si="608"/>
        <v>265.16568165651563</v>
      </c>
      <c r="DH226" s="213">
        <f t="shared" si="608"/>
        <v>510.89501808989507</v>
      </c>
      <c r="DI226" s="213">
        <f t="shared" si="608"/>
        <v>906.20067631774327</v>
      </c>
      <c r="DJ226" s="213">
        <f t="shared" si="608"/>
        <v>1289.2689293280462</v>
      </c>
      <c r="DK226" s="213">
        <f t="shared" si="608"/>
        <v>1693.7262163935732</v>
      </c>
      <c r="DL226" s="213">
        <f t="shared" si="608"/>
        <v>2590.5441577160718</v>
      </c>
      <c r="DM226" s="213">
        <f t="shared" si="608"/>
        <v>4653.2245517817373</v>
      </c>
      <c r="DN226" s="213"/>
      <c r="DO226" s="213"/>
      <c r="DP226" s="213"/>
      <c r="DQ226" s="213"/>
      <c r="DR226" s="213"/>
      <c r="DS226" s="213">
        <f t="shared" si="590"/>
        <v>131.16367852500827</v>
      </c>
      <c r="DU226" s="210">
        <v>42.357441113490367</v>
      </c>
      <c r="DV226" s="210">
        <v>123.39006126616746</v>
      </c>
      <c r="DW226" s="210">
        <v>196.17392703862663</v>
      </c>
      <c r="DX226" s="210">
        <v>279.27406779661021</v>
      </c>
      <c r="DY226" s="210">
        <v>358.01364795918369</v>
      </c>
      <c r="DZ226" s="210">
        <v>572.05363070539431</v>
      </c>
      <c r="EA226" s="210">
        <v>1122.2322580645161</v>
      </c>
      <c r="EB226" s="210">
        <v>1945.9991071428574</v>
      </c>
      <c r="EC226" s="213">
        <f t="shared" ref="EC226:EH226" si="609">EC167/EC50</f>
        <v>1306.6951195029674</v>
      </c>
      <c r="ED226" s="213">
        <f t="shared" si="609"/>
        <v>1702.3112985904893</v>
      </c>
      <c r="EE226" s="213">
        <f t="shared" si="609"/>
        <v>2532.8153737550365</v>
      </c>
      <c r="EF226" s="213">
        <f t="shared" si="609"/>
        <v>4851.0149455038973</v>
      </c>
      <c r="EG226" s="213">
        <f t="shared" si="609"/>
        <v>9630.9022100037128</v>
      </c>
      <c r="EH226" s="213">
        <f t="shared" si="609"/>
        <v>13154.525946547885</v>
      </c>
      <c r="EI226" s="213"/>
      <c r="EJ226" s="213"/>
      <c r="EL226" s="210">
        <v>594.95871733149943</v>
      </c>
      <c r="EN226" s="405">
        <v>22.762391849036511</v>
      </c>
      <c r="EO226" s="405">
        <v>60.695897581827417</v>
      </c>
      <c r="EP226" s="405">
        <v>97.285124994012989</v>
      </c>
      <c r="EQ226" s="405">
        <v>135.93180993859551</v>
      </c>
      <c r="ER226" s="405">
        <v>173.72524952000617</v>
      </c>
      <c r="ES226" s="405">
        <v>279.06077310220559</v>
      </c>
      <c r="ET226" s="405">
        <v>544.20592049832419</v>
      </c>
      <c r="EU226" s="405">
        <v>932.2552672379453</v>
      </c>
      <c r="EV226" s="405">
        <v>1312.6490678127323</v>
      </c>
      <c r="EW226" s="405">
        <v>1703.5899278538598</v>
      </c>
      <c r="EX226" s="405">
        <v>2520.641276457131</v>
      </c>
      <c r="EY226" s="405">
        <v>4916.9450767446187</v>
      </c>
      <c r="EZ226" s="405">
        <v>9630.9022100037128</v>
      </c>
      <c r="FA226" s="405">
        <v>13154.525946547885</v>
      </c>
      <c r="FB226" s="405"/>
      <c r="FC226" s="405"/>
      <c r="FD226" s="405"/>
      <c r="FE226" s="116">
        <v>686.38575796582813</v>
      </c>
      <c r="FG226" s="116">
        <f t="shared" si="606"/>
        <v>219.44104838237021</v>
      </c>
      <c r="FH226" s="116">
        <f t="shared" si="600"/>
        <v>452.09232850779517</v>
      </c>
    </row>
    <row r="227" spans="1:164">
      <c r="A227" s="173"/>
      <c r="B227" s="173">
        <v>8</v>
      </c>
      <c r="C227" s="200">
        <v>8</v>
      </c>
      <c r="D227" s="200" t="s">
        <v>709</v>
      </c>
      <c r="E227" s="435">
        <v>920.79346938775495</v>
      </c>
      <c r="F227" s="435">
        <v>8928.183218707014</v>
      </c>
      <c r="G227" s="435">
        <v>179.02838939857287</v>
      </c>
      <c r="H227" s="435">
        <f t="shared" si="488"/>
        <v>651.47783860003062</v>
      </c>
      <c r="I227" s="435">
        <v>821.03753750416706</v>
      </c>
      <c r="K227" s="435">
        <f t="shared" si="584"/>
        <v>22.955836059828176</v>
      </c>
      <c r="L227" s="435">
        <f t="shared" ref="L227:X227" si="610">L168/L51</f>
        <v>67.41150602332408</v>
      </c>
      <c r="M227" s="435">
        <f t="shared" si="610"/>
        <v>111.23622264070092</v>
      </c>
      <c r="N227" s="435">
        <f t="shared" si="610"/>
        <v>153.84973461219383</v>
      </c>
      <c r="O227" s="435">
        <f t="shared" si="610"/>
        <v>204.26434988779371</v>
      </c>
      <c r="P227" s="435">
        <f t="shared" si="610"/>
        <v>315.59650921778405</v>
      </c>
      <c r="Q227" s="435">
        <f t="shared" si="610"/>
        <v>642.36981176043605</v>
      </c>
      <c r="R227" s="435">
        <f t="shared" si="610"/>
        <v>1088.0444326114018</v>
      </c>
      <c r="S227" s="435">
        <f t="shared" si="610"/>
        <v>1544.1977472914507</v>
      </c>
      <c r="T227" s="435">
        <f t="shared" si="610"/>
        <v>1976.9417223096741</v>
      </c>
      <c r="U227" s="435">
        <f t="shared" si="610"/>
        <v>3174.4498360509961</v>
      </c>
      <c r="V227" s="435">
        <f t="shared" si="610"/>
        <v>6080.7632600207371</v>
      </c>
      <c r="W227" s="435">
        <f t="shared" si="610"/>
        <v>10763.746985894826</v>
      </c>
      <c r="X227" s="435">
        <f t="shared" si="610"/>
        <v>14634.820482422499</v>
      </c>
      <c r="Y227" s="435">
        <f t="shared" si="502"/>
        <v>19789.291769648869</v>
      </c>
      <c r="Z227" s="435">
        <f t="shared" si="559"/>
        <v>31422.88173394074</v>
      </c>
      <c r="AA227" s="435">
        <f t="shared" si="559"/>
        <v>71639.347835873152</v>
      </c>
      <c r="AB227" s="435">
        <f t="shared" si="559"/>
        <v>651.47783860003062</v>
      </c>
      <c r="AC227" s="435"/>
      <c r="AD227" s="435">
        <v>30.24</v>
      </c>
      <c r="AE227" s="435">
        <v>88.987499999999997</v>
      </c>
      <c r="AF227" s="435">
        <v>143.48571428571427</v>
      </c>
      <c r="AG227" s="435">
        <v>200.76756756756757</v>
      </c>
      <c r="AH227" s="435">
        <v>260.82711864406781</v>
      </c>
      <c r="AI227" s="435">
        <v>416.20960698689959</v>
      </c>
      <c r="AJ227" s="435">
        <v>833.66037735849056</v>
      </c>
      <c r="AK227" s="435">
        <v>1377.8905660377359</v>
      </c>
      <c r="AL227" s="435">
        <v>1948.4410256410256</v>
      </c>
      <c r="AM227" s="435">
        <v>2490.5536423841058</v>
      </c>
      <c r="AN227" s="435">
        <v>4019.4943005181344</v>
      </c>
      <c r="AO227" s="435">
        <v>7685.8816901408445</v>
      </c>
      <c r="AP227" s="435">
        <v>13589.30704225352</v>
      </c>
      <c r="AQ227" s="435">
        <v>18369.919999999998</v>
      </c>
      <c r="AR227" s="435">
        <v>25048.333333333332</v>
      </c>
      <c r="AS227" s="435">
        <v>39546.399999999994</v>
      </c>
      <c r="AT227" s="435">
        <v>93297.924999999988</v>
      </c>
      <c r="AU227" s="435">
        <v>4424.7857750289904</v>
      </c>
      <c r="AV227" s="435"/>
      <c r="AW227" s="435">
        <v>25.565217391304348</v>
      </c>
      <c r="AX227" s="435">
        <v>91</v>
      </c>
      <c r="AY227" s="435">
        <v>144.19999999999999</v>
      </c>
      <c r="AZ227" s="435">
        <v>195.56923076923073</v>
      </c>
      <c r="BA227" s="435">
        <v>263.99999999999994</v>
      </c>
      <c r="BB227" s="435">
        <v>434.7</v>
      </c>
      <c r="BC227" s="435">
        <v>836.64</v>
      </c>
      <c r="BD227" s="435">
        <v>1220.8</v>
      </c>
      <c r="BE227" s="435"/>
      <c r="BF227" s="435"/>
      <c r="BG227" s="435">
        <v>2931.6</v>
      </c>
      <c r="BH227" s="435">
        <v>9945.5999999999985</v>
      </c>
      <c r="BI227" s="435"/>
      <c r="BJ227" s="435"/>
      <c r="BK227" s="435"/>
      <c r="BL227" s="260"/>
      <c r="BM227" s="260"/>
      <c r="BN227" s="260">
        <v>440.39506172839504</v>
      </c>
      <c r="BO227" s="260"/>
      <c r="BP227" s="260">
        <v>30.357894736842102</v>
      </c>
      <c r="BQ227" s="260">
        <v>87.422222222222217</v>
      </c>
      <c r="BR227" s="260">
        <v>142.79999999999998</v>
      </c>
      <c r="BS227" s="260">
        <v>191.64444444444445</v>
      </c>
      <c r="BT227" s="260">
        <v>272.15999999999997</v>
      </c>
      <c r="BU227" s="260">
        <v>373.0461538461538</v>
      </c>
      <c r="BV227" s="260">
        <v>832.06666666666661</v>
      </c>
      <c r="BW227" s="260">
        <v>1336</v>
      </c>
      <c r="BX227" s="260">
        <v>1914.6399999999999</v>
      </c>
      <c r="BY227" s="260">
        <v>2396.8000000000002</v>
      </c>
      <c r="BZ227" s="260">
        <v>3976</v>
      </c>
      <c r="CA227" s="260">
        <v>8312.376470588235</v>
      </c>
      <c r="CB227" s="260">
        <v>13665.866666666667</v>
      </c>
      <c r="CC227" s="260">
        <v>19493.599999999999</v>
      </c>
      <c r="CD227" s="260">
        <v>22836.799999999999</v>
      </c>
      <c r="CE227" s="260">
        <v>39963</v>
      </c>
      <c r="CF227" s="260">
        <v>70412.533333333326</v>
      </c>
      <c r="CG227" s="260">
        <v>4649.6319999999996</v>
      </c>
      <c r="CH227" s="260"/>
      <c r="CI227" s="260">
        <v>32.65331599479844</v>
      </c>
      <c r="CJ227" s="260">
        <v>84.823188405797097</v>
      </c>
      <c r="CK227" s="260">
        <v>142.10518518518515</v>
      </c>
      <c r="CL227" s="260">
        <v>190.96208178438661</v>
      </c>
      <c r="CM227" s="260">
        <v>259.04827586206898</v>
      </c>
      <c r="CN227" s="260">
        <v>391.21249999999992</v>
      </c>
      <c r="CO227" s="260">
        <v>757.99540229885042</v>
      </c>
      <c r="CP227" s="260">
        <v>1353.8424242424242</v>
      </c>
      <c r="CQ227" s="260">
        <v>1893.36</v>
      </c>
      <c r="CR227" s="260">
        <v>2585.7999999999997</v>
      </c>
      <c r="CS227" s="260">
        <v>4077.0799999999995</v>
      </c>
      <c r="CT227" s="260">
        <v>6907.5999999999995</v>
      </c>
      <c r="CU227" s="260">
        <v>12370.4</v>
      </c>
      <c r="CV227" s="260"/>
      <c r="CW227" s="260"/>
      <c r="CX227" s="260">
        <v>41955.199999999997</v>
      </c>
      <c r="CY227" s="260">
        <v>56095.199999999997</v>
      </c>
      <c r="CZ227" s="260">
        <v>175.0959207920792</v>
      </c>
      <c r="DA227" s="260"/>
      <c r="DB227" s="213">
        <f t="shared" si="586"/>
        <v>21.629988731717351</v>
      </c>
      <c r="DC227" s="213">
        <f t="shared" ref="DC227:DM227" si="611">DC168/DC51</f>
        <v>67.222664274474056</v>
      </c>
      <c r="DD227" s="213">
        <f t="shared" si="611"/>
        <v>109.81819163670974</v>
      </c>
      <c r="DE227" s="213">
        <f t="shared" si="611"/>
        <v>154.70018269519335</v>
      </c>
      <c r="DF227" s="213">
        <f t="shared" si="611"/>
        <v>201.48658214479633</v>
      </c>
      <c r="DG227" s="213">
        <f t="shared" si="611"/>
        <v>304.04126489571991</v>
      </c>
      <c r="DH227" s="213">
        <f t="shared" si="611"/>
        <v>614.45769157911081</v>
      </c>
      <c r="DI227" s="213">
        <f t="shared" si="611"/>
        <v>1095.1822334856113</v>
      </c>
      <c r="DJ227" s="213">
        <f t="shared" si="611"/>
        <v>1579.3084974294493</v>
      </c>
      <c r="DK227" s="213">
        <f t="shared" si="611"/>
        <v>1991.7516889526155</v>
      </c>
      <c r="DL227" s="213">
        <f t="shared" si="611"/>
        <v>2931.5364433625659</v>
      </c>
      <c r="DM227" s="213">
        <f t="shared" si="611"/>
        <v>5368.7609056654101</v>
      </c>
      <c r="DN227" s="213"/>
      <c r="DO227" s="213"/>
      <c r="DP227" s="213"/>
      <c r="DQ227" s="213"/>
      <c r="DR227" s="213"/>
      <c r="DS227" s="213">
        <f t="shared" si="590"/>
        <v>75.837494382000003</v>
      </c>
      <c r="DU227" s="210">
        <v>27.377427821522307</v>
      </c>
      <c r="DV227" s="210">
        <v>84.819173553719011</v>
      </c>
      <c r="DW227" s="210">
        <v>138.82178217821783</v>
      </c>
      <c r="DX227" s="210">
        <v>195.31253196930945</v>
      </c>
      <c r="DY227" s="210">
        <v>254.20888888888888</v>
      </c>
      <c r="DZ227" s="210">
        <v>399.08625592417059</v>
      </c>
      <c r="EA227" s="210">
        <v>802.8328767123287</v>
      </c>
      <c r="EB227" s="210">
        <v>1380.5798165137612</v>
      </c>
      <c r="EC227" s="213">
        <f>EC168/EC51</f>
        <v>1539.3491456671368</v>
      </c>
      <c r="ED227" s="213">
        <f>ED168/ED51</f>
        <v>1996.647609528899</v>
      </c>
      <c r="EE227" s="213">
        <f>EE168/EE51</f>
        <v>2980.7285684238063</v>
      </c>
      <c r="EF227" s="213">
        <f>EF168/EF51</f>
        <v>5528.820309113341</v>
      </c>
      <c r="EG227" s="213">
        <f>EG168/EG51</f>
        <v>11201.938277368366</v>
      </c>
      <c r="EH227" s="213"/>
      <c r="EI227" s="213"/>
      <c r="EJ227" s="213"/>
      <c r="EL227" s="210">
        <v>157.99315190499752</v>
      </c>
      <c r="EN227" s="405">
        <v>33.560632035667979</v>
      </c>
      <c r="EO227" s="405">
        <v>68.099740327321896</v>
      </c>
      <c r="EP227" s="405">
        <v>112.97150066135359</v>
      </c>
      <c r="EQ227" s="405">
        <v>155.45368069557992</v>
      </c>
      <c r="ER227" s="405">
        <v>201.7271622783426</v>
      </c>
      <c r="ES227" s="405">
        <v>329.02203088500869</v>
      </c>
      <c r="ET227" s="405">
        <v>646.99617081818883</v>
      </c>
      <c r="EU227" s="405">
        <v>1094.3881000269203</v>
      </c>
      <c r="EV227" s="405">
        <v>1519.3694697859803</v>
      </c>
      <c r="EW227" s="405">
        <v>1998.4609134460411</v>
      </c>
      <c r="EX227" s="405">
        <v>3000.6713218270115</v>
      </c>
      <c r="EY227" s="405">
        <v>5795.5859815265585</v>
      </c>
      <c r="EZ227" s="405">
        <v>11201.938277368366</v>
      </c>
      <c r="FA227" s="405"/>
      <c r="FB227" s="405"/>
      <c r="FC227" s="405"/>
      <c r="FD227" s="405"/>
      <c r="FE227" s="116">
        <v>640.83127836918788</v>
      </c>
      <c r="FG227" s="116">
        <f t="shared" si="606"/>
        <v>6663.5246287275022</v>
      </c>
      <c r="FH227" s="116">
        <f t="shared" si="600"/>
        <v>12799.043797011283</v>
      </c>
    </row>
    <row r="228" spans="1:164">
      <c r="A228" s="173"/>
      <c r="B228" s="173">
        <v>16</v>
      </c>
      <c r="C228" s="200">
        <v>8</v>
      </c>
      <c r="D228" s="200" t="s">
        <v>438</v>
      </c>
      <c r="E228" s="435">
        <v>1669.5287234042553</v>
      </c>
      <c r="F228" s="435">
        <v>12813.135383386581</v>
      </c>
      <c r="G228" s="435">
        <v>397.4831783369803</v>
      </c>
      <c r="H228" s="435">
        <f t="shared" si="488"/>
        <v>1151.0634215001744</v>
      </c>
      <c r="I228" s="435">
        <v>1337.7176688632619</v>
      </c>
      <c r="K228" s="435">
        <f t="shared" si="584"/>
        <v>26.041136939993226</v>
      </c>
      <c r="L228" s="435">
        <f t="shared" ref="L228:X228" si="612">L169/L52</f>
        <v>115.66289377886756</v>
      </c>
      <c r="M228" s="435">
        <f t="shared" si="612"/>
        <v>193.850241339772</v>
      </c>
      <c r="N228" s="435">
        <f t="shared" si="612"/>
        <v>266.56397896408021</v>
      </c>
      <c r="O228" s="435">
        <f t="shared" si="612"/>
        <v>351.16506682456281</v>
      </c>
      <c r="P228" s="435">
        <f t="shared" si="612"/>
        <v>557.16557058948217</v>
      </c>
      <c r="Q228" s="435">
        <f t="shared" si="612"/>
        <v>1096.0998506395874</v>
      </c>
      <c r="R228" s="435">
        <f t="shared" si="612"/>
        <v>1901.5446952343154</v>
      </c>
      <c r="S228" s="435">
        <f t="shared" si="612"/>
        <v>2644.5506953517665</v>
      </c>
      <c r="T228" s="435">
        <f t="shared" si="612"/>
        <v>3462.1566920260775</v>
      </c>
      <c r="U228" s="435">
        <f t="shared" si="612"/>
        <v>5518.4433599787171</v>
      </c>
      <c r="V228" s="435">
        <f t="shared" si="612"/>
        <v>10574.02268831428</v>
      </c>
      <c r="W228" s="435">
        <f t="shared" si="612"/>
        <v>18325.907548170424</v>
      </c>
      <c r="X228" s="435">
        <f t="shared" si="612"/>
        <v>26505.002697404689</v>
      </c>
      <c r="Y228" s="435">
        <f t="shared" si="502"/>
        <v>34294.983884012399</v>
      </c>
      <c r="Z228" s="435">
        <f t="shared" si="559"/>
        <v>55054.03743335318</v>
      </c>
      <c r="AA228" s="435">
        <f t="shared" si="559"/>
        <v>146998.14557402264</v>
      </c>
      <c r="AB228" s="435">
        <f t="shared" si="559"/>
        <v>1151.0634215001744</v>
      </c>
      <c r="AC228" s="435"/>
      <c r="AD228" s="435">
        <v>29.907587548638134</v>
      </c>
      <c r="AE228" s="435">
        <v>149.91881443298968</v>
      </c>
      <c r="AF228" s="435">
        <v>243.1453488372093</v>
      </c>
      <c r="AG228" s="435">
        <v>330.18243243243245</v>
      </c>
      <c r="AH228" s="435">
        <v>444.56854838709677</v>
      </c>
      <c r="AI228" s="435">
        <v>717.75347222222217</v>
      </c>
      <c r="AJ228" s="435">
        <v>1434.76125</v>
      </c>
      <c r="AK228" s="435">
        <v>2415.5625</v>
      </c>
      <c r="AL228" s="435">
        <v>3353.0250000000001</v>
      </c>
      <c r="AM228" s="435">
        <v>4426.125</v>
      </c>
      <c r="AN228" s="435">
        <v>7038.1451612903229</v>
      </c>
      <c r="AO228" s="435">
        <v>13435.532178217822</v>
      </c>
      <c r="AP228" s="435">
        <v>23194.930327868853</v>
      </c>
      <c r="AQ228" s="435">
        <v>33736.17</v>
      </c>
      <c r="AR228" s="435">
        <v>43857.125</v>
      </c>
      <c r="AS228" s="435">
        <v>71110.40625</v>
      </c>
      <c r="AT228" s="435">
        <v>190576.75</v>
      </c>
      <c r="AU228" s="435">
        <v>5251.2530842439201</v>
      </c>
      <c r="AV228" s="435"/>
      <c r="AW228" s="435">
        <v>27.833333333333332</v>
      </c>
      <c r="AX228" s="435">
        <v>152.1</v>
      </c>
      <c r="AY228" s="435">
        <v>238.43181818181819</v>
      </c>
      <c r="AZ228" s="435">
        <v>343.6875</v>
      </c>
      <c r="BA228" s="435">
        <v>445.25</v>
      </c>
      <c r="BB228" s="435">
        <v>685.75</v>
      </c>
      <c r="BC228" s="435">
        <v>1360.9375</v>
      </c>
      <c r="BD228" s="435">
        <v>2125.5</v>
      </c>
      <c r="BE228" s="435"/>
      <c r="BF228" s="435">
        <v>4485</v>
      </c>
      <c r="BG228" s="435"/>
      <c r="BH228" s="435">
        <v>9915.75</v>
      </c>
      <c r="BI228" s="435"/>
      <c r="BJ228" s="435"/>
      <c r="BK228" s="435"/>
      <c r="BL228" s="260"/>
      <c r="BM228" s="260"/>
      <c r="BN228" s="260">
        <v>293.35438144329896</v>
      </c>
      <c r="BO228" s="260"/>
      <c r="BP228" s="260">
        <v>20.153963414634145</v>
      </c>
      <c r="BQ228" s="260">
        <v>143.25</v>
      </c>
      <c r="BR228" s="260">
        <v>241.3125</v>
      </c>
      <c r="BS228" s="260">
        <v>317.85000000000002</v>
      </c>
      <c r="BT228" s="260">
        <v>431.92500000000001</v>
      </c>
      <c r="BU228" s="260">
        <v>719.72727272727275</v>
      </c>
      <c r="BV228" s="260">
        <v>1503.9375</v>
      </c>
      <c r="BW228" s="260">
        <v>2510.181818181818</v>
      </c>
      <c r="BX228" s="260">
        <v>3506.75</v>
      </c>
      <c r="BY228" s="260">
        <v>4293.65625</v>
      </c>
      <c r="BZ228" s="260">
        <v>6466.6875</v>
      </c>
      <c r="CA228" s="260">
        <v>13719.136363636364</v>
      </c>
      <c r="CB228" s="260">
        <v>24336</v>
      </c>
      <c r="CC228" s="260">
        <v>32555.25</v>
      </c>
      <c r="CD228" s="260">
        <v>39711.75</v>
      </c>
      <c r="CE228" s="260">
        <v>60147.75</v>
      </c>
      <c r="CF228" s="260">
        <v>127227.75</v>
      </c>
      <c r="CG228" s="260">
        <v>3145.5559006211179</v>
      </c>
      <c r="CH228" s="260"/>
      <c r="CI228" s="260">
        <v>32.488954970263379</v>
      </c>
      <c r="CJ228" s="260">
        <v>146.18564356435644</v>
      </c>
      <c r="CK228" s="260">
        <v>246.01939655172413</v>
      </c>
      <c r="CL228" s="260">
        <v>336.29761904761904</v>
      </c>
      <c r="CM228" s="260">
        <v>453.984375</v>
      </c>
      <c r="CN228" s="260">
        <v>727.63306451612902</v>
      </c>
      <c r="CO228" s="260">
        <v>1313.9558823529412</v>
      </c>
      <c r="CP228" s="260">
        <v>2399.3125</v>
      </c>
      <c r="CQ228" s="260">
        <v>3319.875</v>
      </c>
      <c r="CR228" s="260">
        <v>4342</v>
      </c>
      <c r="CS228" s="260">
        <v>6548.454545454545</v>
      </c>
      <c r="CT228" s="260">
        <v>11066.25</v>
      </c>
      <c r="CU228" s="260"/>
      <c r="CV228" s="260"/>
      <c r="CW228" s="260"/>
      <c r="CX228" s="260"/>
      <c r="CY228" s="260"/>
      <c r="CZ228" s="260">
        <v>221.80323193916351</v>
      </c>
      <c r="DA228" s="260"/>
      <c r="DB228" s="213">
        <f t="shared" si="586"/>
        <v>26.949288276379971</v>
      </c>
      <c r="DC228" s="213">
        <f t="shared" ref="DC228:DM228" si="613">DC169/DC52</f>
        <v>115.17118912839747</v>
      </c>
      <c r="DD228" s="213">
        <f t="shared" si="613"/>
        <v>195.19738669434312</v>
      </c>
      <c r="DE228" s="213">
        <f t="shared" si="613"/>
        <v>270.7218887676126</v>
      </c>
      <c r="DF228" s="213">
        <f t="shared" si="613"/>
        <v>349.65342846675054</v>
      </c>
      <c r="DG228" s="213">
        <f t="shared" si="613"/>
        <v>543.74779360984326</v>
      </c>
      <c r="DH228" s="213">
        <f t="shared" si="613"/>
        <v>1032.3828548840781</v>
      </c>
      <c r="DI228" s="213">
        <f t="shared" si="613"/>
        <v>1887.7905620076449</v>
      </c>
      <c r="DJ228" s="213">
        <f t="shared" si="613"/>
        <v>2602.7701589601111</v>
      </c>
      <c r="DK228" s="213">
        <f t="shared" si="613"/>
        <v>3348.5033617781305</v>
      </c>
      <c r="DL228" s="213">
        <f t="shared" si="613"/>
        <v>5812.1837082336724</v>
      </c>
      <c r="DM228" s="213">
        <f t="shared" si="613"/>
        <v>9922.6292280214329</v>
      </c>
      <c r="DN228" s="213"/>
      <c r="DO228" s="213"/>
      <c r="DP228" s="213"/>
      <c r="DQ228" s="213"/>
      <c r="DR228" s="213"/>
      <c r="DS228" s="213">
        <f t="shared" si="590"/>
        <v>130.61866417320891</v>
      </c>
      <c r="DU228" s="210">
        <v>36.446635214527326</v>
      </c>
      <c r="DV228" s="210">
        <v>146.74450549450549</v>
      </c>
      <c r="DW228" s="210">
        <v>248.21108490566039</v>
      </c>
      <c r="DX228" s="210">
        <v>342.74296874999999</v>
      </c>
      <c r="DY228" s="210">
        <v>443.87288135593218</v>
      </c>
      <c r="DZ228" s="210">
        <v>702.01481762917933</v>
      </c>
      <c r="EA228" s="210">
        <v>1344.0538277511962</v>
      </c>
      <c r="EB228" s="210">
        <v>2337.8255395683454</v>
      </c>
      <c r="EC228" s="213">
        <f t="shared" ref="EC228:EJ228" si="614">EC169/EC52</f>
        <v>2631.5636230037289</v>
      </c>
      <c r="ED228" s="213">
        <f t="shared" si="614"/>
        <v>3395.7356913077992</v>
      </c>
      <c r="EE228" s="213">
        <f t="shared" si="614"/>
        <v>5401.451502931679</v>
      </c>
      <c r="EF228" s="213">
        <f t="shared" si="614"/>
        <v>9068.7469070342249</v>
      </c>
      <c r="EG228" s="213">
        <f t="shared" si="614"/>
        <v>15717.229655685653</v>
      </c>
      <c r="EH228" s="213"/>
      <c r="EI228" s="213">
        <f t="shared" si="614"/>
        <v>31242.457971819807</v>
      </c>
      <c r="EJ228" s="213">
        <f t="shared" si="614"/>
        <v>52308.844947410202</v>
      </c>
      <c r="EL228" s="210">
        <v>331.97637081288673</v>
      </c>
      <c r="EN228" s="405">
        <v>44.599168301533751</v>
      </c>
      <c r="EO228" s="405">
        <v>116.39547873255276</v>
      </c>
      <c r="EP228" s="405">
        <v>195.84136634252829</v>
      </c>
      <c r="EQ228" s="405">
        <v>269.30473602330392</v>
      </c>
      <c r="ER228" s="405">
        <v>349.62781858743188</v>
      </c>
      <c r="ES228" s="405">
        <v>556.86194125990062</v>
      </c>
      <c r="ET228" s="405">
        <v>1066.1374995586573</v>
      </c>
      <c r="EU228" s="405">
        <v>1818.6036557432672</v>
      </c>
      <c r="EV228" s="405">
        <v>2637.6898919491796</v>
      </c>
      <c r="EW228" s="405">
        <v>3424.0750890256004</v>
      </c>
      <c r="EX228" s="405">
        <v>5184.6761723556265</v>
      </c>
      <c r="EY228" s="405">
        <v>8357.1783062115501</v>
      </c>
      <c r="EZ228" s="405">
        <v>15717.229655685653</v>
      </c>
      <c r="FA228" s="405"/>
      <c r="FB228" s="405">
        <v>31242.457971819807</v>
      </c>
      <c r="FC228" s="405">
        <v>52308.844947410202</v>
      </c>
      <c r="FD228" s="405"/>
      <c r="FE228" s="116">
        <v>603.94199134941914</v>
      </c>
      <c r="FG228" s="116">
        <f t="shared" si="606"/>
        <v>147.55942948997816</v>
      </c>
      <c r="FH228" s="116">
        <f t="shared" si="600"/>
        <v>727.5840235635726</v>
      </c>
    </row>
    <row r="229" spans="1:164">
      <c r="A229" s="173"/>
      <c r="B229" s="173">
        <v>32</v>
      </c>
      <c r="C229" s="200">
        <v>8</v>
      </c>
      <c r="D229" s="200" t="s">
        <v>364</v>
      </c>
      <c r="E229" s="435">
        <v>1976.2997328346246</v>
      </c>
      <c r="F229" s="435">
        <v>8495.1505003335551</v>
      </c>
      <c r="G229" s="435">
        <v>344.1371638550192</v>
      </c>
      <c r="H229" s="435">
        <f t="shared" si="488"/>
        <v>2117.3431851651303</v>
      </c>
      <c r="I229" s="435">
        <v>1621.5700646888245</v>
      </c>
      <c r="K229" s="435">
        <f t="shared" si="584"/>
        <v>37.302330706236361</v>
      </c>
      <c r="L229" s="435">
        <f t="shared" ref="L229:X229" si="615">L170/L53</f>
        <v>161.83556732656905</v>
      </c>
      <c r="M229" s="435">
        <f t="shared" si="615"/>
        <v>274.08838353499817</v>
      </c>
      <c r="N229" s="435">
        <f t="shared" si="615"/>
        <v>387.64405081310252</v>
      </c>
      <c r="O229" s="435">
        <f t="shared" si="615"/>
        <v>497.59450806679268</v>
      </c>
      <c r="P229" s="435">
        <f t="shared" si="615"/>
        <v>803.76845248349127</v>
      </c>
      <c r="Q229" s="435">
        <f t="shared" si="615"/>
        <v>1548.8297997416021</v>
      </c>
      <c r="R229" s="435">
        <f t="shared" si="615"/>
        <v>2690.0889769902797</v>
      </c>
      <c r="S229" s="435">
        <f t="shared" si="615"/>
        <v>3856.0206639306889</v>
      </c>
      <c r="T229" s="435">
        <f t="shared" si="615"/>
        <v>4923.6298412698425</v>
      </c>
      <c r="U229" s="435">
        <f t="shared" si="615"/>
        <v>7730.891422057196</v>
      </c>
      <c r="V229" s="435">
        <f t="shared" si="615"/>
        <v>14983.2868540783</v>
      </c>
      <c r="W229" s="435">
        <f t="shared" si="615"/>
        <v>27160.830795291418</v>
      </c>
      <c r="X229" s="435">
        <f t="shared" si="615"/>
        <v>38321.860130921617</v>
      </c>
      <c r="Y229" s="435">
        <f t="shared" si="502"/>
        <v>49513.144754521971</v>
      </c>
      <c r="Z229" s="435">
        <f t="shared" ref="Z229:AB234" si="616">Z170/Z53</f>
        <v>72700.163069767441</v>
      </c>
      <c r="AA229" s="435">
        <f t="shared" si="616"/>
        <v>147573.21700258399</v>
      </c>
      <c r="AB229" s="435">
        <f t="shared" si="616"/>
        <v>2117.3431851651303</v>
      </c>
      <c r="AC229" s="435"/>
      <c r="AD229" s="435">
        <v>40.827027027027022</v>
      </c>
      <c r="AE229" s="435">
        <v>134.28518518518518</v>
      </c>
      <c r="AF229" s="435">
        <v>225.80490196078429</v>
      </c>
      <c r="AG229" s="435">
        <v>324.42878787878789</v>
      </c>
      <c r="AH229" s="435">
        <v>403.83777777777777</v>
      </c>
      <c r="AI229" s="435">
        <v>656.25813953488364</v>
      </c>
      <c r="AJ229" s="435">
        <v>1295.562248995984</v>
      </c>
      <c r="AK229" s="435">
        <v>2235.3005847953214</v>
      </c>
      <c r="AL229" s="435">
        <v>3197.6144827586204</v>
      </c>
      <c r="AM229" s="435">
        <v>4091.7787610619471</v>
      </c>
      <c r="AN229" s="435">
        <v>6428.5059360730593</v>
      </c>
      <c r="AO229" s="435">
        <v>12462.971541501976</v>
      </c>
      <c r="AP229" s="435">
        <v>22558.372463768115</v>
      </c>
      <c r="AQ229" s="435">
        <v>31761.123333333333</v>
      </c>
      <c r="AR229" s="435">
        <v>41036.449999999997</v>
      </c>
      <c r="AS229" s="435">
        <v>60253.829999999994</v>
      </c>
      <c r="AT229" s="435">
        <v>122308.54999999999</v>
      </c>
      <c r="AU229" s="435">
        <v>4601.1075675675675</v>
      </c>
      <c r="AV229" s="435"/>
      <c r="AW229" s="435">
        <v>30.511764705882349</v>
      </c>
      <c r="AX229" s="435">
        <v>134.67999999999998</v>
      </c>
      <c r="AY229" s="435">
        <v>225.39999999999998</v>
      </c>
      <c r="AZ229" s="435">
        <v>320.32</v>
      </c>
      <c r="BA229" s="435">
        <v>415.56666666666666</v>
      </c>
      <c r="BB229" s="435">
        <v>683.2</v>
      </c>
      <c r="BC229" s="435">
        <v>1376.375</v>
      </c>
      <c r="BD229" s="435">
        <v>2097.0444444444443</v>
      </c>
      <c r="BE229" s="435">
        <v>3225.95</v>
      </c>
      <c r="BF229" s="435">
        <v>4531.8</v>
      </c>
      <c r="BG229" s="435">
        <v>6224.4</v>
      </c>
      <c r="BH229" s="435"/>
      <c r="BI229" s="435"/>
      <c r="BJ229" s="435"/>
      <c r="BK229" s="435"/>
      <c r="BL229" s="260"/>
      <c r="BM229" s="260"/>
      <c r="BN229" s="260">
        <v>534.99391891891889</v>
      </c>
      <c r="BO229" s="260"/>
      <c r="BP229" s="260">
        <v>33.366666666666667</v>
      </c>
      <c r="BQ229" s="260">
        <v>143.32499999999999</v>
      </c>
      <c r="BR229" s="260">
        <v>247.97499999999999</v>
      </c>
      <c r="BS229" s="260">
        <v>291.2</v>
      </c>
      <c r="BT229" s="260">
        <v>436.79999999999995</v>
      </c>
      <c r="BU229" s="260">
        <v>722.54000000000008</v>
      </c>
      <c r="BV229" s="260">
        <v>1267.4277777777779</v>
      </c>
      <c r="BW229" s="260">
        <v>2335.2874999999999</v>
      </c>
      <c r="BX229" s="260">
        <v>3189.55</v>
      </c>
      <c r="BY229" s="260">
        <v>3981.9</v>
      </c>
      <c r="BZ229" s="260">
        <v>6407.3578947368414</v>
      </c>
      <c r="CA229" s="260">
        <v>11280.966666666667</v>
      </c>
      <c r="CB229" s="260">
        <v>21418.366666666665</v>
      </c>
      <c r="CC229" s="260"/>
      <c r="CD229" s="260"/>
      <c r="CE229" s="260"/>
      <c r="CF229" s="260"/>
      <c r="CG229" s="260">
        <v>2347.1088607594938</v>
      </c>
      <c r="CH229" s="260"/>
      <c r="CI229" s="260">
        <v>33.58924914675768</v>
      </c>
      <c r="CJ229" s="260">
        <v>132.91808510638296</v>
      </c>
      <c r="CK229" s="260">
        <v>227.17499999999998</v>
      </c>
      <c r="CL229" s="260">
        <v>312.61176470588231</v>
      </c>
      <c r="CM229" s="260">
        <v>411.01666666666665</v>
      </c>
      <c r="CN229" s="260">
        <v>710.59130434782605</v>
      </c>
      <c r="CO229" s="260">
        <v>1344.2</v>
      </c>
      <c r="CP229" s="260">
        <v>2002</v>
      </c>
      <c r="CQ229" s="260">
        <v>3296.0199999999995</v>
      </c>
      <c r="CR229" s="260">
        <v>3727.9666666666667</v>
      </c>
      <c r="CS229" s="260">
        <v>5579.8166666666666</v>
      </c>
      <c r="CT229" s="260">
        <v>10146.5</v>
      </c>
      <c r="CU229" s="260"/>
      <c r="CV229" s="260"/>
      <c r="CW229" s="260"/>
      <c r="CX229" s="260"/>
      <c r="CY229" s="260"/>
      <c r="CZ229" s="260">
        <v>211.11999999999998</v>
      </c>
      <c r="DA229" s="260"/>
      <c r="DB229" s="213">
        <f t="shared" si="586"/>
        <v>34.531028207715003</v>
      </c>
      <c r="DC229" s="213">
        <f t="shared" ref="DC229:DM229" si="617">DC170/DC53</f>
        <v>161.84466874927691</v>
      </c>
      <c r="DD229" s="213">
        <f t="shared" si="617"/>
        <v>274.84772526464951</v>
      </c>
      <c r="DE229" s="213">
        <f t="shared" si="617"/>
        <v>387.79837352856737</v>
      </c>
      <c r="DF229" s="213">
        <f t="shared" si="617"/>
        <v>504.3818798449613</v>
      </c>
      <c r="DG229" s="213">
        <f t="shared" si="617"/>
        <v>799.86033570017162</v>
      </c>
      <c r="DH229" s="213">
        <f t="shared" si="617"/>
        <v>1454.1644216703894</v>
      </c>
      <c r="DI229" s="213">
        <f t="shared" si="617"/>
        <v>2766.8948837209305</v>
      </c>
      <c r="DJ229" s="213">
        <f t="shared" si="617"/>
        <v>3742.7194186046513</v>
      </c>
      <c r="DK229" s="213">
        <f t="shared" si="617"/>
        <v>4929.9039793281663</v>
      </c>
      <c r="DL229" s="213">
        <f t="shared" si="617"/>
        <v>7299.5318487197565</v>
      </c>
      <c r="DM229" s="213">
        <f t="shared" si="617"/>
        <v>14440.556155038761</v>
      </c>
      <c r="DN229" s="213"/>
      <c r="DO229" s="213"/>
      <c r="DP229" s="213"/>
      <c r="DQ229" s="213"/>
      <c r="DR229" s="213"/>
      <c r="DS229" s="213">
        <f t="shared" si="590"/>
        <v>184.89861663285728</v>
      </c>
      <c r="DU229" s="210">
        <v>29.917218543046356</v>
      </c>
      <c r="DV229" s="210">
        <v>137.07616387337058</v>
      </c>
      <c r="DW229" s="210">
        <v>227.82155477031802</v>
      </c>
      <c r="DX229" s="210">
        <v>321.59399999999999</v>
      </c>
      <c r="DY229" s="210">
        <v>414.92897727272725</v>
      </c>
      <c r="DZ229" s="210">
        <v>662.67254408060455</v>
      </c>
      <c r="EA229" s="210">
        <v>1256.8400000000001</v>
      </c>
      <c r="EB229" s="210">
        <v>2226.2108433734938</v>
      </c>
      <c r="EC229" s="213">
        <f t="shared" ref="EC229:EF230" si="618">EC170/EC53</f>
        <v>3848.1706869078384</v>
      </c>
      <c r="ED229" s="213">
        <f t="shared" si="618"/>
        <v>4893.3048406546086</v>
      </c>
      <c r="EE229" s="213">
        <f t="shared" si="618"/>
        <v>7561.8478571764163</v>
      </c>
      <c r="EF229" s="213">
        <f t="shared" si="618"/>
        <v>14452.569284085728</v>
      </c>
      <c r="EG229" s="213"/>
      <c r="EH229" s="213"/>
      <c r="EI229" s="213"/>
      <c r="EJ229" s="213"/>
      <c r="EL229" s="210">
        <v>379.79573863636364</v>
      </c>
      <c r="EN229" s="405">
        <v>58.755007499842449</v>
      </c>
      <c r="EO229" s="405">
        <v>171.27309796095892</v>
      </c>
      <c r="EP229" s="405">
        <v>274.90786992345573</v>
      </c>
      <c r="EQ229" s="405">
        <v>388.15102147932822</v>
      </c>
      <c r="ER229" s="405">
        <v>498.49987541528242</v>
      </c>
      <c r="ES229" s="405">
        <v>799.42787686130168</v>
      </c>
      <c r="ET229" s="405">
        <v>1533.0898930162407</v>
      </c>
      <c r="EU229" s="405">
        <v>2668.2386760905915</v>
      </c>
      <c r="EV229" s="405">
        <v>3869.2609405684757</v>
      </c>
      <c r="EW229" s="405">
        <v>4879.5801636520246</v>
      </c>
      <c r="EX229" s="405">
        <v>7627.426859290581</v>
      </c>
      <c r="EY229" s="405">
        <v>14457.574754521964</v>
      </c>
      <c r="EZ229" s="405"/>
      <c r="FA229" s="405"/>
      <c r="FB229" s="405"/>
      <c r="FC229" s="405"/>
      <c r="FD229" s="405"/>
      <c r="FE229" s="116">
        <v>1151.6006007708672</v>
      </c>
      <c r="FG229" s="116">
        <f t="shared" si="606"/>
        <v>369.65130060292853</v>
      </c>
      <c r="FH229" s="116">
        <f t="shared" si="600"/>
        <v>2825.9109948320415</v>
      </c>
    </row>
    <row r="230" spans="1:164">
      <c r="A230" s="173"/>
      <c r="B230" s="173">
        <v>2</v>
      </c>
      <c r="C230" s="200">
        <v>9</v>
      </c>
      <c r="D230" s="200" t="s">
        <v>365</v>
      </c>
      <c r="E230" s="435">
        <v>1104.7722222222221</v>
      </c>
      <c r="F230" s="435">
        <v>3777.9230769230771</v>
      </c>
      <c r="G230" s="435">
        <v>-271.50346534653465</v>
      </c>
      <c r="H230" s="435">
        <f t="shared" si="488"/>
        <v>2828.6952305266473</v>
      </c>
      <c r="I230" s="435">
        <v>1113.1003311258278</v>
      </c>
      <c r="K230" s="435">
        <f t="shared" si="584"/>
        <v>9.5744292864292841</v>
      </c>
      <c r="L230" s="435">
        <f t="shared" ref="L230:X230" si="619">L171/L54</f>
        <v>28.513117460317453</v>
      </c>
      <c r="M230" s="435">
        <f t="shared" si="619"/>
        <v>55.082158730158724</v>
      </c>
      <c r="N230" s="435">
        <f t="shared" si="619"/>
        <v>78.303068783068767</v>
      </c>
      <c r="O230" s="435">
        <f t="shared" si="619"/>
        <v>105.30412698412697</v>
      </c>
      <c r="P230" s="435">
        <f t="shared" si="619"/>
        <v>134.28526278659612</v>
      </c>
      <c r="Q230" s="435">
        <f t="shared" si="619"/>
        <v>345.45925321239605</v>
      </c>
      <c r="R230" s="435">
        <f t="shared" si="619"/>
        <v>537.34677349458298</v>
      </c>
      <c r="S230" s="435">
        <f t="shared" si="619"/>
        <v>729.02857142857135</v>
      </c>
      <c r="T230" s="435">
        <f t="shared" si="619"/>
        <v>1041.7008253968252</v>
      </c>
      <c r="U230" s="435">
        <f t="shared" si="619"/>
        <v>1611.1531428571427</v>
      </c>
      <c r="V230" s="435">
        <f t="shared" si="619"/>
        <v>3288.1571017740425</v>
      </c>
      <c r="W230" s="435">
        <f t="shared" si="619"/>
        <v>5136.6813121693112</v>
      </c>
      <c r="X230" s="435">
        <f t="shared" si="619"/>
        <v>7456.6122328042311</v>
      </c>
      <c r="Y230" s="435">
        <f t="shared" si="502"/>
        <v>10336.005079365079</v>
      </c>
      <c r="Z230" s="435">
        <f t="shared" si="616"/>
        <v>13709.337283950617</v>
      </c>
      <c r="AA230" s="435">
        <f t="shared" si="616"/>
        <v>105654.06069841268</v>
      </c>
      <c r="AB230" s="435">
        <f t="shared" si="616"/>
        <v>2828.6952305266473</v>
      </c>
      <c r="AC230" s="435"/>
      <c r="AD230" s="435">
        <v>5.9499999999999993</v>
      </c>
      <c r="AE230" s="435">
        <v>12.324999999999999</v>
      </c>
      <c r="AF230" s="435"/>
      <c r="AG230" s="435"/>
      <c r="AH230" s="435"/>
      <c r="AI230" s="435">
        <v>62.05</v>
      </c>
      <c r="AJ230" s="435">
        <v>132.6</v>
      </c>
      <c r="AK230" s="435">
        <v>205.60555555555555</v>
      </c>
      <c r="AL230" s="435">
        <v>270.3</v>
      </c>
      <c r="AM230" s="435">
        <v>416.07499999999999</v>
      </c>
      <c r="AN230" s="435">
        <v>652.51666666666665</v>
      </c>
      <c r="AO230" s="435">
        <v>1451.8</v>
      </c>
      <c r="AP230" s="435">
        <v>2051.4749999999999</v>
      </c>
      <c r="AQ230" s="435">
        <v>2892.3375000000001</v>
      </c>
      <c r="AR230" s="435"/>
      <c r="AS230" s="435">
        <v>5999.3</v>
      </c>
      <c r="AT230" s="435">
        <v>41575.199999999997</v>
      </c>
      <c r="AU230" s="435">
        <v>3076.127027027027</v>
      </c>
      <c r="AV230" s="435"/>
      <c r="AW230" s="435"/>
      <c r="AX230" s="435"/>
      <c r="AY230" s="435"/>
      <c r="AZ230" s="435"/>
      <c r="BA230" s="435"/>
      <c r="BB230" s="435"/>
      <c r="BC230" s="435"/>
      <c r="BD230" s="435"/>
      <c r="BE230" s="435"/>
      <c r="BF230" s="435"/>
      <c r="BG230" s="435"/>
      <c r="BH230" s="435"/>
      <c r="BI230" s="435"/>
      <c r="BJ230" s="435"/>
      <c r="BK230" s="435"/>
      <c r="BL230" s="260"/>
      <c r="BM230" s="260"/>
      <c r="BN230" s="260"/>
      <c r="BO230" s="260"/>
      <c r="BP230" s="260">
        <v>4.3562500000000002</v>
      </c>
      <c r="BQ230" s="260"/>
      <c r="BR230" s="260">
        <v>23.8</v>
      </c>
      <c r="BS230" s="260"/>
      <c r="BT230" s="260"/>
      <c r="BU230" s="260"/>
      <c r="BV230" s="260">
        <v>131.75</v>
      </c>
      <c r="BW230" s="260">
        <v>200.6</v>
      </c>
      <c r="BX230" s="260"/>
      <c r="BY230" s="260">
        <v>425</v>
      </c>
      <c r="BZ230" s="260">
        <v>590.46666666666658</v>
      </c>
      <c r="CA230" s="260">
        <v>1078.0833333333333</v>
      </c>
      <c r="CB230" s="260"/>
      <c r="CC230" s="260">
        <v>3101.65</v>
      </c>
      <c r="CD230" s="260">
        <v>4067.25</v>
      </c>
      <c r="CE230" s="260">
        <v>5092.3499999999995</v>
      </c>
      <c r="CF230" s="260"/>
      <c r="CG230" s="260">
        <v>1140.59375</v>
      </c>
      <c r="CH230" s="260"/>
      <c r="CI230" s="260">
        <v>3.2210526315789472</v>
      </c>
      <c r="CJ230" s="260"/>
      <c r="CK230" s="260">
        <v>19.55</v>
      </c>
      <c r="CL230" s="260">
        <v>26.349999999999998</v>
      </c>
      <c r="CM230" s="260"/>
      <c r="CN230" s="260">
        <v>48.449999999999996</v>
      </c>
      <c r="CO230" s="260">
        <v>168.29999999999998</v>
      </c>
      <c r="CP230" s="260"/>
      <c r="CQ230" s="260"/>
      <c r="CR230" s="260">
        <v>425</v>
      </c>
      <c r="CS230" s="260">
        <v>748</v>
      </c>
      <c r="CT230" s="260">
        <v>1190.8499999999999</v>
      </c>
      <c r="CU230" s="260">
        <v>1960.95</v>
      </c>
      <c r="CV230" s="260"/>
      <c r="CW230" s="260"/>
      <c r="CX230" s="260"/>
      <c r="CY230" s="260"/>
      <c r="CZ230" s="260">
        <v>172.17222222222222</v>
      </c>
      <c r="DA230" s="260"/>
      <c r="DB230" s="213">
        <f t="shared" si="586"/>
        <v>9.2575056689342397</v>
      </c>
      <c r="DC230" s="213">
        <f t="shared" ref="DC230:DM230" si="620">DC171/DC54</f>
        <v>26.641044091710754</v>
      </c>
      <c r="DD230" s="213">
        <f t="shared" si="620"/>
        <v>55.082158730158724</v>
      </c>
      <c r="DE230" s="213">
        <f t="shared" si="620"/>
        <v>82.083216931216924</v>
      </c>
      <c r="DF230" s="213">
        <f t="shared" si="620"/>
        <v>105.30412698412697</v>
      </c>
      <c r="DG230" s="213">
        <f t="shared" si="620"/>
        <v>131.22514285714283</v>
      </c>
      <c r="DH230" s="213">
        <f t="shared" si="620"/>
        <v>340.57334744268076</v>
      </c>
      <c r="DI230" s="213">
        <f t="shared" si="620"/>
        <v>551.99981529581521</v>
      </c>
      <c r="DJ230" s="213">
        <f t="shared" si="620"/>
        <v>771.15022222222217</v>
      </c>
      <c r="DK230" s="213">
        <f t="shared" si="620"/>
        <v>1014.6997671957671</v>
      </c>
      <c r="DL230" s="213">
        <f t="shared" si="620"/>
        <v>1512.0592592592591</v>
      </c>
      <c r="DM230" s="213">
        <f t="shared" si="620"/>
        <v>3388.5837113997113</v>
      </c>
      <c r="DN230" s="213"/>
      <c r="DO230" s="213"/>
      <c r="DP230" s="213"/>
      <c r="DQ230" s="213"/>
      <c r="DR230" s="213"/>
      <c r="DS230" s="213">
        <f t="shared" si="590"/>
        <v>897.05229931972781</v>
      </c>
      <c r="DU230" s="210">
        <v>3.6428571428571428</v>
      </c>
      <c r="DV230" s="210">
        <v>10.483333333333333</v>
      </c>
      <c r="DW230" s="210">
        <v>21.675000000000001</v>
      </c>
      <c r="DX230" s="210">
        <v>32.299999999999997</v>
      </c>
      <c r="DY230" s="210">
        <v>41.4375</v>
      </c>
      <c r="DZ230" s="210">
        <v>51.637499999999996</v>
      </c>
      <c r="EA230" s="210">
        <v>134.01666666666665</v>
      </c>
      <c r="EB230" s="210">
        <v>217.21363636363637</v>
      </c>
      <c r="EC230" s="213">
        <f t="shared" si="618"/>
        <v>771.15022222222217</v>
      </c>
      <c r="ED230" s="213">
        <f t="shared" si="618"/>
        <v>1014.6997671957671</v>
      </c>
      <c r="EE230" s="213">
        <f t="shared" si="618"/>
        <v>1512.0592592592591</v>
      </c>
      <c r="EF230" s="213">
        <f t="shared" si="618"/>
        <v>3388.5837113997113</v>
      </c>
      <c r="EG230" s="213"/>
      <c r="EH230" s="213"/>
      <c r="EI230" s="213"/>
      <c r="EJ230" s="213"/>
      <c r="EL230" s="210">
        <v>352.99285714285713</v>
      </c>
      <c r="EN230" s="405"/>
      <c r="EO230" s="405"/>
      <c r="EP230" s="405"/>
      <c r="EQ230" s="405"/>
      <c r="ER230" s="405"/>
      <c r="ES230" s="405"/>
      <c r="ET230" s="405"/>
      <c r="EU230" s="405"/>
      <c r="EV230" s="405"/>
      <c r="EW230" s="405"/>
      <c r="EX230" s="405"/>
      <c r="EY230" s="405"/>
      <c r="EZ230" s="405"/>
      <c r="FA230" s="405"/>
      <c r="FB230" s="405"/>
      <c r="FC230" s="405"/>
      <c r="FD230" s="405"/>
      <c r="FE230" s="116"/>
      <c r="FG230" s="116">
        <f t="shared" si="606"/>
        <v>2265.9288042328039</v>
      </c>
      <c r="FH230" s="116">
        <f t="shared" si="600"/>
        <v>153.36601058201057</v>
      </c>
    </row>
    <row r="231" spans="1:164">
      <c r="A231" s="173"/>
      <c r="B231" s="173">
        <v>3</v>
      </c>
      <c r="C231" s="200">
        <v>9</v>
      </c>
      <c r="D231" s="200" t="s">
        <v>629</v>
      </c>
      <c r="E231" s="435">
        <v>2805.0406990405327</v>
      </c>
      <c r="F231" s="435">
        <v>9336.8846446700518</v>
      </c>
      <c r="G231" s="435">
        <v>837.99877707006374</v>
      </c>
      <c r="H231" s="435">
        <f t="shared" si="488"/>
        <v>2495.5403244469035</v>
      </c>
      <c r="I231" s="435">
        <v>2593.0353049015825</v>
      </c>
      <c r="K231" s="435">
        <f t="shared" si="584"/>
        <v>40.520419201524788</v>
      </c>
      <c r="L231" s="435">
        <f t="shared" ref="L231:X231" si="621">L172/L55</f>
        <v>137.89116885162002</v>
      </c>
      <c r="M231" s="435">
        <f t="shared" si="621"/>
        <v>231.7826785665616</v>
      </c>
      <c r="N231" s="435">
        <f t="shared" si="621"/>
        <v>322.54021676495069</v>
      </c>
      <c r="O231" s="435">
        <f t="shared" si="621"/>
        <v>416.62940531881861</v>
      </c>
      <c r="P231" s="435">
        <f t="shared" si="621"/>
        <v>682.41687783339842</v>
      </c>
      <c r="Q231" s="435">
        <f t="shared" si="621"/>
        <v>1336.8554375811975</v>
      </c>
      <c r="R231" s="435">
        <f t="shared" si="621"/>
        <v>2256.1233694652528</v>
      </c>
      <c r="S231" s="435">
        <f t="shared" si="621"/>
        <v>3153.1013153090012</v>
      </c>
      <c r="T231" s="435">
        <f t="shared" si="621"/>
        <v>4103.6696220725753</v>
      </c>
      <c r="U231" s="435">
        <f t="shared" si="621"/>
        <v>6348.1049627967404</v>
      </c>
      <c r="V231" s="435">
        <f t="shared" si="621"/>
        <v>12240.427389453171</v>
      </c>
      <c r="W231" s="435">
        <f t="shared" si="621"/>
        <v>22282.118423880951</v>
      </c>
      <c r="X231" s="435">
        <f t="shared" si="621"/>
        <v>31478.020473603399</v>
      </c>
      <c r="Y231" s="435">
        <f t="shared" si="502"/>
        <v>40485.48190755285</v>
      </c>
      <c r="Z231" s="435">
        <f t="shared" si="616"/>
        <v>56085.552347053264</v>
      </c>
      <c r="AA231" s="435">
        <f t="shared" si="616"/>
        <v>119004.46768040629</v>
      </c>
      <c r="AB231" s="435">
        <f t="shared" si="616"/>
        <v>2495.5403244469035</v>
      </c>
      <c r="AC231" s="435"/>
      <c r="AD231" s="435">
        <v>41.087500000000006</v>
      </c>
      <c r="AE231" s="435">
        <v>140.79538461538462</v>
      </c>
      <c r="AF231" s="435">
        <v>222.99406779661015</v>
      </c>
      <c r="AG231" s="435">
        <v>307.94</v>
      </c>
      <c r="AH231" s="435">
        <v>384.10675675675679</v>
      </c>
      <c r="AI231" s="435">
        <v>628.60460526315796</v>
      </c>
      <c r="AJ231" s="435">
        <v>1299.7179487179487</v>
      </c>
      <c r="AK231" s="435">
        <v>2181.8204379562044</v>
      </c>
      <c r="AL231" s="435">
        <v>3059.0844036697249</v>
      </c>
      <c r="AM231" s="435">
        <v>3933.0697183098591</v>
      </c>
      <c r="AN231" s="435">
        <v>6106.7846666666665</v>
      </c>
      <c r="AO231" s="435">
        <v>11817.32341772152</v>
      </c>
      <c r="AP231" s="435">
        <v>21450.443000000003</v>
      </c>
      <c r="AQ231" s="435">
        <v>29929</v>
      </c>
      <c r="AR231" s="435">
        <v>38129.199999999997</v>
      </c>
      <c r="AS231" s="435">
        <v>55097.410714285717</v>
      </c>
      <c r="AT231" s="435">
        <v>114374.625</v>
      </c>
      <c r="AU231" s="435">
        <v>5214.1133146461107</v>
      </c>
      <c r="AV231" s="435"/>
      <c r="AW231" s="435">
        <v>42.288888888888884</v>
      </c>
      <c r="AX231" s="435">
        <v>138.4</v>
      </c>
      <c r="AY231" s="435">
        <v>213.36666666666667</v>
      </c>
      <c r="AZ231" s="435">
        <v>318.81428571428575</v>
      </c>
      <c r="BA231" s="435">
        <v>420.14285714285717</v>
      </c>
      <c r="BB231" s="435">
        <v>616.23793103448281</v>
      </c>
      <c r="BC231" s="435">
        <v>1319.125</v>
      </c>
      <c r="BD231" s="435">
        <v>2162.5</v>
      </c>
      <c r="BE231" s="435">
        <v>2814.1333333333332</v>
      </c>
      <c r="BF231" s="435">
        <v>3840.6000000000004</v>
      </c>
      <c r="BG231" s="435"/>
      <c r="BH231" s="435"/>
      <c r="BI231" s="435"/>
      <c r="BJ231" s="435"/>
      <c r="BK231" s="435"/>
      <c r="BL231" s="260"/>
      <c r="BM231" s="260"/>
      <c r="BN231" s="260">
        <v>484.08828828828831</v>
      </c>
      <c r="BO231" s="260"/>
      <c r="BP231" s="260">
        <v>44.83877551020408</v>
      </c>
      <c r="BQ231" s="260">
        <v>126.29</v>
      </c>
      <c r="BR231" s="260">
        <v>220.57500000000002</v>
      </c>
      <c r="BS231" s="260">
        <v>298.42500000000001</v>
      </c>
      <c r="BT231" s="260">
        <v>416.16111111111115</v>
      </c>
      <c r="BU231" s="260">
        <v>676.62222222222215</v>
      </c>
      <c r="BV231" s="260">
        <v>1296.6560975609757</v>
      </c>
      <c r="BW231" s="260">
        <v>2196.8890243902438</v>
      </c>
      <c r="BX231" s="260">
        <v>2971.8516666666669</v>
      </c>
      <c r="BY231" s="260">
        <v>3853.7630434782609</v>
      </c>
      <c r="BZ231" s="260">
        <v>6275.9681818181825</v>
      </c>
      <c r="CA231" s="260">
        <v>11561.118181818181</v>
      </c>
      <c r="CB231" s="260">
        <v>21595.342857142856</v>
      </c>
      <c r="CC231" s="260">
        <v>29851.15</v>
      </c>
      <c r="CD231" s="260">
        <v>41984.9375</v>
      </c>
      <c r="CE231" s="260"/>
      <c r="CF231" s="260"/>
      <c r="CG231" s="260">
        <v>5080.4610576923087</v>
      </c>
      <c r="CH231" s="260"/>
      <c r="CI231" s="260">
        <v>28.895767716535435</v>
      </c>
      <c r="CJ231" s="260">
        <v>137.708</v>
      </c>
      <c r="CK231" s="260">
        <v>227.01836734693876</v>
      </c>
      <c r="CL231" s="260">
        <v>327.83499999999998</v>
      </c>
      <c r="CM231" s="260">
        <v>414.37619047619046</v>
      </c>
      <c r="CN231" s="260">
        <v>704.82053571428582</v>
      </c>
      <c r="CO231" s="260">
        <v>1294.1926470588237</v>
      </c>
      <c r="CP231" s="260">
        <v>2100.2200000000003</v>
      </c>
      <c r="CQ231" s="260">
        <v>3057.7750000000001</v>
      </c>
      <c r="CR231" s="260">
        <v>4047.1187500000001</v>
      </c>
      <c r="CS231" s="260">
        <v>5982.7913043478266</v>
      </c>
      <c r="CT231" s="260">
        <v>12012.255000000001</v>
      </c>
      <c r="CU231" s="260">
        <v>20722.516666666666</v>
      </c>
      <c r="CV231" s="260">
        <v>32355.325000000001</v>
      </c>
      <c r="CW231" s="260">
        <v>36667.35</v>
      </c>
      <c r="CX231" s="260">
        <v>45546.575000000004</v>
      </c>
      <c r="CY231" s="260"/>
      <c r="CZ231" s="260">
        <v>1236.9995986238534</v>
      </c>
      <c r="DA231" s="260"/>
      <c r="DB231" s="213">
        <f t="shared" si="586"/>
        <v>45.724778383114732</v>
      </c>
      <c r="DC231" s="213">
        <f t="shared" ref="DC231:DM231" si="622">DC172/DC55</f>
        <v>135.4957129399009</v>
      </c>
      <c r="DD231" s="213">
        <f t="shared" si="622"/>
        <v>231.1881801248752</v>
      </c>
      <c r="DE231" s="213">
        <f t="shared" si="622"/>
        <v>319.86735781512812</v>
      </c>
      <c r="DF231" s="213">
        <f t="shared" si="622"/>
        <v>417.04585668730704</v>
      </c>
      <c r="DG231" s="213">
        <f t="shared" si="622"/>
        <v>694.97512743592779</v>
      </c>
      <c r="DH231" s="213">
        <f t="shared" si="622"/>
        <v>1295.2802403518158</v>
      </c>
      <c r="DI231" s="213">
        <f t="shared" si="622"/>
        <v>2218.0366741466873</v>
      </c>
      <c r="DJ231" s="213">
        <f t="shared" si="622"/>
        <v>3069.0507452462502</v>
      </c>
      <c r="DK231" s="213">
        <f t="shared" si="622"/>
        <v>4325.4715195464751</v>
      </c>
      <c r="DL231" s="213">
        <f t="shared" si="622"/>
        <v>5795.622143554232</v>
      </c>
      <c r="DM231" s="213">
        <f t="shared" si="622"/>
        <v>11916.197028463446</v>
      </c>
      <c r="DN231" s="213">
        <v>21352.525000000001</v>
      </c>
      <c r="DO231" s="213"/>
      <c r="DP231" s="213"/>
      <c r="DQ231" s="213"/>
      <c r="DR231" s="213"/>
      <c r="DS231" s="213">
        <f t="shared" si="590"/>
        <v>432.32678301415166</v>
      </c>
      <c r="DU231" s="210">
        <v>43.993359375000004</v>
      </c>
      <c r="DV231" s="210">
        <v>130.55673575129535</v>
      </c>
      <c r="DW231" s="210">
        <v>221.44</v>
      </c>
      <c r="DX231" s="210">
        <v>306.74230769230775</v>
      </c>
      <c r="DY231" s="210">
        <v>400.98218390804601</v>
      </c>
      <c r="DZ231" s="210">
        <v>666.34393203883496</v>
      </c>
      <c r="EA231" s="210">
        <v>1266.0716666666667</v>
      </c>
      <c r="EB231" s="210">
        <v>2197.2067901234568</v>
      </c>
      <c r="EC231" s="213">
        <f t="shared" ref="EC231:EH231" si="623">EC172/EC55</f>
        <v>3084.5310012046771</v>
      </c>
      <c r="ED231" s="213">
        <f t="shared" si="623"/>
        <v>4228.784206583543</v>
      </c>
      <c r="EE231" s="213">
        <f t="shared" si="623"/>
        <v>6595.3590510216136</v>
      </c>
      <c r="EF231" s="213">
        <f t="shared" si="623"/>
        <v>12387.03338493985</v>
      </c>
      <c r="EG231" s="213">
        <f t="shared" si="623"/>
        <v>22441.871065312393</v>
      </c>
      <c r="EH231" s="213">
        <f t="shared" si="623"/>
        <v>28989.479326798159</v>
      </c>
      <c r="EI231" s="213"/>
      <c r="EJ231" s="213"/>
      <c r="EK231" s="213"/>
      <c r="EL231" s="210">
        <v>1167.5297113752122</v>
      </c>
      <c r="EN231" s="405">
        <v>90.001488130388566</v>
      </c>
      <c r="EO231" s="405">
        <v>180.00297626077713</v>
      </c>
      <c r="EP231" s="405">
        <v>207.00342269989372</v>
      </c>
      <c r="EQ231" s="405">
        <v>303.7550224400614</v>
      </c>
      <c r="ER231" s="405">
        <v>418.50691980630683</v>
      </c>
      <c r="ES231" s="405">
        <v>686.64549968745234</v>
      </c>
      <c r="ET231" s="405">
        <v>1346.145334774827</v>
      </c>
      <c r="EU231" s="405">
        <v>2371.2892081020432</v>
      </c>
      <c r="EV231" s="405">
        <v>3092.5056785165939</v>
      </c>
      <c r="EW231" s="405">
        <v>4190.1092813983705</v>
      </c>
      <c r="EX231" s="405">
        <v>6766.0894020539763</v>
      </c>
      <c r="EY231" s="405">
        <v>12439.348535659452</v>
      </c>
      <c r="EZ231" s="405">
        <v>22498.121995393882</v>
      </c>
      <c r="FA231" s="405">
        <v>28989.479326798159</v>
      </c>
      <c r="FB231" s="405"/>
      <c r="FC231" s="405"/>
      <c r="FD231" s="405"/>
      <c r="FE231" s="116">
        <v>5220.6006057804243</v>
      </c>
      <c r="FG231" s="116">
        <f t="shared" si="606"/>
        <v>1270.7306883269773</v>
      </c>
      <c r="FH231" s="116">
        <f t="shared" si="600"/>
        <v>15584.773815610512</v>
      </c>
    </row>
    <row r="232" spans="1:164">
      <c r="A232" s="173"/>
      <c r="B232" s="173">
        <v>12</v>
      </c>
      <c r="C232" s="200">
        <v>9</v>
      </c>
      <c r="D232" s="200" t="s">
        <v>257</v>
      </c>
      <c r="E232" s="435">
        <v>1224.3237676056337</v>
      </c>
      <c r="F232" s="435">
        <v>1892.4906056527593</v>
      </c>
      <c r="G232" s="435">
        <v>638.47533632286991</v>
      </c>
      <c r="H232" s="435">
        <f t="shared" si="488"/>
        <v>1202.6778043699749</v>
      </c>
      <c r="I232" s="435">
        <v>1082.9567695961996</v>
      </c>
      <c r="K232" s="435">
        <f t="shared" si="584"/>
        <v>33.086008492322009</v>
      </c>
      <c r="L232" s="435">
        <f t="shared" ref="L232:X232" si="624">L173/L56</f>
        <v>83.215619757268556</v>
      </c>
      <c r="M232" s="435">
        <f t="shared" si="624"/>
        <v>137.04057863474551</v>
      </c>
      <c r="N232" s="435">
        <f t="shared" si="624"/>
        <v>186.8850874657733</v>
      </c>
      <c r="O232" s="435">
        <f t="shared" si="624"/>
        <v>242.64587214526051</v>
      </c>
      <c r="P232" s="435">
        <f t="shared" si="624"/>
        <v>418.25139788700022</v>
      </c>
      <c r="Q232" s="435">
        <f t="shared" si="624"/>
        <v>914.11216811853365</v>
      </c>
      <c r="R232" s="435">
        <f t="shared" si="624"/>
        <v>1255.6650044519672</v>
      </c>
      <c r="S232" s="435">
        <f t="shared" si="624"/>
        <v>1882.7603693574256</v>
      </c>
      <c r="T232" s="435">
        <f t="shared" si="624"/>
        <v>2255.0125753168572</v>
      </c>
      <c r="U232" s="435">
        <f t="shared" si="624"/>
        <v>3533.4782486850868</v>
      </c>
      <c r="V232" s="435">
        <f t="shared" si="624"/>
        <v>6982.346594105029</v>
      </c>
      <c r="W232" s="435">
        <f t="shared" si="624"/>
        <v>12449.569613541515</v>
      </c>
      <c r="X232" s="435">
        <f t="shared" si="624"/>
        <v>17363.768907253594</v>
      </c>
      <c r="Y232" s="435">
        <f t="shared" si="502"/>
        <v>22466.896005365012</v>
      </c>
      <c r="Z232" s="435">
        <f t="shared" si="616"/>
        <v>30466.157615635177</v>
      </c>
      <c r="AA232" s="435">
        <f t="shared" si="616"/>
        <v>77579.145719563137</v>
      </c>
      <c r="AB232" s="435">
        <f t="shared" si="616"/>
        <v>1202.6778043699749</v>
      </c>
      <c r="AC232" s="435"/>
      <c r="AD232" s="435">
        <v>24.990000000000002</v>
      </c>
      <c r="AE232" s="435">
        <v>67.378723404255325</v>
      </c>
      <c r="AF232" s="435">
        <v>115.72500000000001</v>
      </c>
      <c r="AG232" s="435">
        <v>152.1483870967742</v>
      </c>
      <c r="AH232" s="435">
        <v>201.6913043478261</v>
      </c>
      <c r="AI232" s="435">
        <v>364.99212598425197</v>
      </c>
      <c r="AJ232" s="435">
        <v>791.91263858093134</v>
      </c>
      <c r="AK232" s="435">
        <v>1042.884705882353</v>
      </c>
      <c r="AL232" s="435">
        <v>1575.6046692607006</v>
      </c>
      <c r="AM232" s="435">
        <v>1868.25</v>
      </c>
      <c r="AN232" s="435">
        <v>2937.7636363636366</v>
      </c>
      <c r="AO232" s="435">
        <v>5786.4113207547171</v>
      </c>
      <c r="AP232" s="435">
        <v>10294.390909090909</v>
      </c>
      <c r="AQ232" s="435">
        <v>14450.800000000001</v>
      </c>
      <c r="AR232" s="435">
        <v>19120.5</v>
      </c>
      <c r="AS232" s="435">
        <v>25376.399999999998</v>
      </c>
      <c r="AT232" s="435">
        <v>69995.100000000006</v>
      </c>
      <c r="AU232" s="435">
        <v>1412.8103044496488</v>
      </c>
      <c r="AV232" s="435"/>
      <c r="AW232" s="435">
        <v>29.400000000000002</v>
      </c>
      <c r="AX232" s="435">
        <v>67.2</v>
      </c>
      <c r="AY232" s="435">
        <v>126</v>
      </c>
      <c r="AZ232" s="435">
        <v>142.80000000000001</v>
      </c>
      <c r="BA232" s="435">
        <v>201.60000000000002</v>
      </c>
      <c r="BB232" s="435">
        <v>365.4</v>
      </c>
      <c r="BC232" s="435">
        <v>811.44</v>
      </c>
      <c r="BD232" s="435">
        <v>1023.75</v>
      </c>
      <c r="BE232" s="435">
        <v>1482.6000000000001</v>
      </c>
      <c r="BF232" s="435">
        <v>1806</v>
      </c>
      <c r="BG232" s="435">
        <v>2520</v>
      </c>
      <c r="BH232" s="435"/>
      <c r="BI232" s="435"/>
      <c r="BJ232" s="435"/>
      <c r="BK232" s="435"/>
      <c r="BL232" s="260"/>
      <c r="BM232" s="260"/>
      <c r="BN232" s="260">
        <v>655.95957446808518</v>
      </c>
      <c r="BO232" s="260"/>
      <c r="BP232" s="260">
        <v>29.4</v>
      </c>
      <c r="BQ232" s="260">
        <v>63</v>
      </c>
      <c r="BR232" s="260">
        <v>100.80000000000001</v>
      </c>
      <c r="BS232" s="260">
        <v>156.80000000000001</v>
      </c>
      <c r="BT232" s="260">
        <v>201.60000000000002</v>
      </c>
      <c r="BU232" s="260">
        <v>349.58823529411762</v>
      </c>
      <c r="BV232" s="260">
        <v>738.05454545454552</v>
      </c>
      <c r="BW232" s="260">
        <v>1128.75</v>
      </c>
      <c r="BX232" s="260">
        <v>1577.6727272727273</v>
      </c>
      <c r="BY232" s="260">
        <v>1868.6181818181817</v>
      </c>
      <c r="BZ232" s="260">
        <v>3174.6750000000002</v>
      </c>
      <c r="CA232" s="260">
        <v>6358.38</v>
      </c>
      <c r="CB232" s="260">
        <v>11230.800000000001</v>
      </c>
      <c r="CC232" s="260">
        <v>13922.16</v>
      </c>
      <c r="CD232" s="260">
        <v>18186</v>
      </c>
      <c r="CE232" s="260">
        <v>26317.200000000001</v>
      </c>
      <c r="CF232" s="260">
        <v>56506.8</v>
      </c>
      <c r="CG232" s="260">
        <v>3780.7696335078535</v>
      </c>
      <c r="CH232" s="260"/>
      <c r="CI232" s="260">
        <v>26.79718309859155</v>
      </c>
      <c r="CJ232" s="260">
        <v>68.690322580645159</v>
      </c>
      <c r="CK232" s="260">
        <v>116.77826086956522</v>
      </c>
      <c r="CL232" s="260">
        <v>152.83902439024391</v>
      </c>
      <c r="CM232" s="260">
        <v>204.32222222222222</v>
      </c>
      <c r="CN232" s="260">
        <v>341.63684210526316</v>
      </c>
      <c r="CO232" s="260">
        <v>705.1443396226415</v>
      </c>
      <c r="CP232" s="260">
        <v>1061.4333333333334</v>
      </c>
      <c r="CQ232" s="260">
        <v>1578.9375</v>
      </c>
      <c r="CR232" s="260">
        <v>1918.5600000000002</v>
      </c>
      <c r="CS232" s="260">
        <v>2848.2999999999997</v>
      </c>
      <c r="CT232" s="260">
        <v>5604.4800000000005</v>
      </c>
      <c r="CU232" s="260">
        <v>10098.200000000001</v>
      </c>
      <c r="CV232" s="260"/>
      <c r="CW232" s="260"/>
      <c r="CX232" s="260"/>
      <c r="CY232" s="260"/>
      <c r="CZ232" s="260">
        <v>698.15382685069005</v>
      </c>
      <c r="DA232" s="260"/>
      <c r="DB232" s="213">
        <f t="shared" si="586"/>
        <v>33.402392286065187</v>
      </c>
      <c r="DC232" s="213">
        <f t="shared" ref="DC232:DM232" si="625">DC173/DC56</f>
        <v>83.689915430461568</v>
      </c>
      <c r="DD232" s="213">
        <f t="shared" si="625"/>
        <v>136.26620533982972</v>
      </c>
      <c r="DE232" s="213">
        <f t="shared" si="625"/>
        <v>188.11554994816768</v>
      </c>
      <c r="DF232" s="213">
        <f t="shared" si="625"/>
        <v>242.41581013030535</v>
      </c>
      <c r="DG232" s="213">
        <f t="shared" si="625"/>
        <v>410.03877600884687</v>
      </c>
      <c r="DH232" s="213">
        <f t="shared" si="625"/>
        <v>870.77205353377485</v>
      </c>
      <c r="DI232" s="213">
        <f t="shared" si="625"/>
        <v>1250.3996001184482</v>
      </c>
      <c r="DJ232" s="213">
        <f t="shared" si="625"/>
        <v>1860.0071127379401</v>
      </c>
      <c r="DK232" s="213">
        <f t="shared" si="625"/>
        <v>2269.2196624958879</v>
      </c>
      <c r="DL232" s="213">
        <f t="shared" si="625"/>
        <v>3497.9301953988133</v>
      </c>
      <c r="DM232" s="213">
        <f t="shared" si="625"/>
        <v>6758.0506703528308</v>
      </c>
      <c r="DN232" s="213">
        <v>9997.4000000000015</v>
      </c>
      <c r="DO232" s="213">
        <v>14964.6</v>
      </c>
      <c r="DP232" s="213">
        <v>16871.400000000001</v>
      </c>
      <c r="DQ232" s="213">
        <v>23568.3</v>
      </c>
      <c r="DR232" s="213">
        <v>70245</v>
      </c>
      <c r="DS232" s="213">
        <f t="shared" si="590"/>
        <v>728.75586295021083</v>
      </c>
      <c r="DU232" s="210">
        <v>27.860795454545453</v>
      </c>
      <c r="DV232" s="210">
        <v>69.59539641943735</v>
      </c>
      <c r="DW232" s="210">
        <v>113.61117318435755</v>
      </c>
      <c r="DX232" s="210">
        <v>156.83500000000001</v>
      </c>
      <c r="DY232" s="210">
        <v>201.74085365853659</v>
      </c>
      <c r="DZ232" s="210">
        <v>343.36608315098471</v>
      </c>
      <c r="EA232" s="210">
        <v>749.58258785942496</v>
      </c>
      <c r="EB232" s="210">
        <v>1042.8646840148699</v>
      </c>
      <c r="EC232" s="213">
        <f t="shared" ref="EC232:EK232" si="626">EC173/EC56</f>
        <v>1872.2484696506604</v>
      </c>
      <c r="ED232" s="213">
        <f t="shared" si="626"/>
        <v>2269.4372806461597</v>
      </c>
      <c r="EE232" s="213">
        <f t="shared" si="626"/>
        <v>3545.165355332334</v>
      </c>
      <c r="EF232" s="213">
        <f t="shared" si="626"/>
        <v>7007.1404310969019</v>
      </c>
      <c r="EG232" s="213">
        <f t="shared" si="626"/>
        <v>11948.3127846057</v>
      </c>
      <c r="EH232" s="213">
        <f t="shared" si="626"/>
        <v>17957.388922015711</v>
      </c>
      <c r="EI232" s="213">
        <f t="shared" si="626"/>
        <v>21882.512271009771</v>
      </c>
      <c r="EJ232" s="213">
        <f t="shared" si="626"/>
        <v>28281.753560452191</v>
      </c>
      <c r="EK232" s="213">
        <f t="shared" si="626"/>
        <v>84293.384709714504</v>
      </c>
      <c r="EL232" s="210">
        <v>840.94654088050311</v>
      </c>
      <c r="EN232" s="405">
        <v>36.959730216516569</v>
      </c>
      <c r="EO232" s="405">
        <v>77.432162065181416</v>
      </c>
      <c r="EP232" s="405">
        <v>139.22898371335503</v>
      </c>
      <c r="EQ232" s="405">
        <v>191.51860203104044</v>
      </c>
      <c r="ER232" s="405">
        <v>234.71828669969616</v>
      </c>
      <c r="ES232" s="405">
        <v>428.2960736999425</v>
      </c>
      <c r="ET232" s="405">
        <v>955.98069964920364</v>
      </c>
      <c r="EU232" s="405">
        <v>1253.0608534201954</v>
      </c>
      <c r="EV232" s="405">
        <v>1888.0262185603881</v>
      </c>
      <c r="EW232" s="405">
        <v>2269.6634328415403</v>
      </c>
      <c r="EX232" s="405">
        <v>3587.1069197560632</v>
      </c>
      <c r="EY232" s="405">
        <v>7111.237644542186</v>
      </c>
      <c r="EZ232" s="405">
        <v>11925.348741702886</v>
      </c>
      <c r="FA232" s="405"/>
      <c r="FB232" s="405">
        <v>22291.757283770836</v>
      </c>
      <c r="FC232" s="405"/>
      <c r="FD232" s="405"/>
      <c r="FE232" s="116">
        <v>2046.3690627542221</v>
      </c>
      <c r="FG232" s="116">
        <f t="shared" si="606"/>
        <v>1014.4266378575826</v>
      </c>
      <c r="FH232" s="116">
        <f t="shared" si="600"/>
        <v>719.31120516321801</v>
      </c>
    </row>
    <row r="233" spans="1:164">
      <c r="A233" s="173"/>
      <c r="B233" s="173">
        <v>13</v>
      </c>
      <c r="C233" s="200">
        <v>9</v>
      </c>
      <c r="D233" s="200" t="s">
        <v>101</v>
      </c>
      <c r="E233" s="435">
        <v>2304.0533507121058</v>
      </c>
      <c r="F233" s="435">
        <v>4767.5198504027621</v>
      </c>
      <c r="G233" s="435">
        <v>1082.3951493247098</v>
      </c>
      <c r="H233" s="435">
        <f t="shared" si="488"/>
        <v>2670.8997001468938</v>
      </c>
      <c r="I233" s="435">
        <v>1944.9270249406177</v>
      </c>
      <c r="K233" s="435">
        <f t="shared" si="584"/>
        <v>42.316981711179267</v>
      </c>
      <c r="L233" s="435">
        <f t="shared" ref="L233:X233" si="627">L174/L57</f>
        <v>153.15289150160584</v>
      </c>
      <c r="M233" s="435">
        <f t="shared" si="627"/>
        <v>251.41656207248846</v>
      </c>
      <c r="N233" s="435">
        <f t="shared" si="627"/>
        <v>347.52796305482576</v>
      </c>
      <c r="O233" s="435">
        <f t="shared" si="627"/>
        <v>450.4731257269807</v>
      </c>
      <c r="P233" s="435">
        <f t="shared" si="627"/>
        <v>713.08770765416057</v>
      </c>
      <c r="Q233" s="435">
        <f t="shared" si="627"/>
        <v>1376.3916475992089</v>
      </c>
      <c r="R233" s="435">
        <f t="shared" si="627"/>
        <v>2357.6684738414983</v>
      </c>
      <c r="S233" s="435">
        <f t="shared" si="627"/>
        <v>3325.3419052106683</v>
      </c>
      <c r="T233" s="435">
        <f t="shared" si="627"/>
        <v>4301.7436558797117</v>
      </c>
      <c r="U233" s="435">
        <f t="shared" si="627"/>
        <v>6715.7812291778737</v>
      </c>
      <c r="V233" s="435">
        <f t="shared" si="627"/>
        <v>13137.275363429975</v>
      </c>
      <c r="W233" s="435">
        <f t="shared" si="627"/>
        <v>22837.936834380849</v>
      </c>
      <c r="X233" s="435">
        <f t="shared" si="627"/>
        <v>32919.485586981638</v>
      </c>
      <c r="Y233" s="435">
        <f t="shared" si="502"/>
        <v>43159.47352785799</v>
      </c>
      <c r="Z233" s="435">
        <f t="shared" si="616"/>
        <v>67369.453457454656</v>
      </c>
      <c r="AA233" s="435">
        <f t="shared" si="616"/>
        <v>151537.60172149044</v>
      </c>
      <c r="AB233" s="435">
        <f t="shared" si="616"/>
        <v>2670.8997001468938</v>
      </c>
      <c r="AC233" s="435"/>
      <c r="AD233" s="435">
        <v>26.148648648648649</v>
      </c>
      <c r="AE233" s="435">
        <v>104.40937500000001</v>
      </c>
      <c r="AF233" s="435">
        <v>167.05500000000001</v>
      </c>
      <c r="AG233" s="435">
        <v>233.27500000000003</v>
      </c>
      <c r="AH233" s="435">
        <v>306.68214285714282</v>
      </c>
      <c r="AI233" s="435">
        <v>510.71365979381443</v>
      </c>
      <c r="AJ233" s="435">
        <v>965.11892523364486</v>
      </c>
      <c r="AK233" s="435">
        <v>1613.0407185628742</v>
      </c>
      <c r="AL233" s="435">
        <v>2258.7128205128206</v>
      </c>
      <c r="AM233" s="435">
        <v>2938.5816831683169</v>
      </c>
      <c r="AN233" s="435">
        <v>4581.0538636363635</v>
      </c>
      <c r="AO233" s="435">
        <v>8956.3694805194809</v>
      </c>
      <c r="AP233" s="435">
        <v>15473.110227272728</v>
      </c>
      <c r="AQ233" s="435">
        <v>22238.568000000003</v>
      </c>
      <c r="AR233" s="435">
        <v>29241.478125000001</v>
      </c>
      <c r="AS233" s="435">
        <v>46394.850000000006</v>
      </c>
      <c r="AT233" s="435">
        <v>103104.54000000001</v>
      </c>
      <c r="AU233" s="435">
        <v>4825.2881628787882</v>
      </c>
      <c r="AV233" s="435"/>
      <c r="AW233" s="435">
        <v>25.155000000000001</v>
      </c>
      <c r="AX233" s="435">
        <v>101.05000000000001</v>
      </c>
      <c r="AY233" s="435">
        <v>191.35000000000002</v>
      </c>
      <c r="AZ233" s="435">
        <v>228.33</v>
      </c>
      <c r="BA233" s="435">
        <v>292.40000000000003</v>
      </c>
      <c r="BB233" s="435">
        <v>424.41</v>
      </c>
      <c r="BC233" s="435">
        <v>1006.1999999999999</v>
      </c>
      <c r="BD233" s="435">
        <v>1522.2</v>
      </c>
      <c r="BE233" s="435"/>
      <c r="BF233" s="435">
        <v>2631.6</v>
      </c>
      <c r="BG233" s="435">
        <v>5579.25</v>
      </c>
      <c r="BH233" s="435"/>
      <c r="BI233" s="435"/>
      <c r="BJ233" s="435"/>
      <c r="BK233" s="435"/>
      <c r="BL233" s="260"/>
      <c r="BM233" s="260"/>
      <c r="BN233" s="260">
        <v>514.89428571428573</v>
      </c>
      <c r="BO233" s="260"/>
      <c r="BP233" s="260">
        <v>17.258108108108111</v>
      </c>
      <c r="BQ233" s="260">
        <v>101.71153846153847</v>
      </c>
      <c r="BR233" s="260">
        <v>167.16249999999999</v>
      </c>
      <c r="BS233" s="260">
        <v>216.07500000000002</v>
      </c>
      <c r="BT233" s="260">
        <v>297.50625000000002</v>
      </c>
      <c r="BU233" s="260">
        <v>482.79444444444448</v>
      </c>
      <c r="BV233" s="260">
        <v>983.01486486486499</v>
      </c>
      <c r="BW233" s="260">
        <v>1670.7803571428572</v>
      </c>
      <c r="BX233" s="260">
        <v>2345.2760869565218</v>
      </c>
      <c r="BY233" s="260">
        <v>2950.7052631578949</v>
      </c>
      <c r="BZ233" s="260">
        <v>4845.4120000000003</v>
      </c>
      <c r="CA233" s="260">
        <v>8661.8407894736847</v>
      </c>
      <c r="CB233" s="260">
        <v>15156.855000000001</v>
      </c>
      <c r="CC233" s="260">
        <v>22429.068750000002</v>
      </c>
      <c r="CD233" s="260">
        <v>29612.756250000002</v>
      </c>
      <c r="CE233" s="260">
        <v>35713.65</v>
      </c>
      <c r="CF233" s="260"/>
      <c r="CG233" s="260">
        <v>4163.4483471074382</v>
      </c>
      <c r="CH233" s="260"/>
      <c r="CI233" s="260">
        <v>18.200000000000003</v>
      </c>
      <c r="CJ233" s="260">
        <v>100.9235294117647</v>
      </c>
      <c r="CK233" s="260">
        <v>170.4</v>
      </c>
      <c r="CL233" s="260">
        <v>234.995</v>
      </c>
      <c r="CM233" s="260">
        <v>298.43653846153848</v>
      </c>
      <c r="CN233" s="260">
        <v>454.69032258064522</v>
      </c>
      <c r="CO233" s="260">
        <v>950.48132530120483</v>
      </c>
      <c r="CP233" s="260">
        <v>1529.94</v>
      </c>
      <c r="CQ233" s="260">
        <v>2296.6031250000001</v>
      </c>
      <c r="CR233" s="260">
        <v>2900.4631578947369</v>
      </c>
      <c r="CS233" s="260">
        <v>4021.1880000000001</v>
      </c>
      <c r="CT233" s="260">
        <v>8705.35</v>
      </c>
      <c r="CU233" s="260">
        <v>16737.75</v>
      </c>
      <c r="CV233" s="260"/>
      <c r="CW233" s="260"/>
      <c r="CX233" s="260"/>
      <c r="CY233" s="260"/>
      <c r="CZ233" s="260">
        <v>845.00994423791826</v>
      </c>
      <c r="DA233" s="260"/>
      <c r="DB233" s="213">
        <f t="shared" si="586"/>
        <v>45.352135870761309</v>
      </c>
      <c r="DC233" s="213">
        <f t="shared" ref="DC233:DM233" si="628">DC174/DC57</f>
        <v>153.66380519070859</v>
      </c>
      <c r="DD233" s="213">
        <f t="shared" si="628"/>
        <v>252.13848336153782</v>
      </c>
      <c r="DE233" s="213">
        <f t="shared" si="628"/>
        <v>349.56053486050808</v>
      </c>
      <c r="DF233" s="213">
        <f t="shared" si="628"/>
        <v>452.0692162348804</v>
      </c>
      <c r="DG233" s="213">
        <f t="shared" si="628"/>
        <v>710.01729959756528</v>
      </c>
      <c r="DH233" s="213">
        <f t="shared" si="628"/>
        <v>1352.7806074503151</v>
      </c>
      <c r="DI233" s="213">
        <f t="shared" si="628"/>
        <v>2353.2180610379692</v>
      </c>
      <c r="DJ233" s="213">
        <f t="shared" si="628"/>
        <v>3303.3806153076271</v>
      </c>
      <c r="DK233" s="213">
        <f t="shared" si="628"/>
        <v>4283.0335349337565</v>
      </c>
      <c r="DL233" s="213">
        <f t="shared" si="628"/>
        <v>6563.2292949214607</v>
      </c>
      <c r="DM233" s="213">
        <f t="shared" si="628"/>
        <v>13455.823268729579</v>
      </c>
      <c r="DN233" s="213">
        <v>16399.77</v>
      </c>
      <c r="DO233" s="213">
        <v>23332.875</v>
      </c>
      <c r="DP233" s="213"/>
      <c r="DQ233" s="213">
        <v>39796.5</v>
      </c>
      <c r="DR233" s="213"/>
      <c r="DS233" s="213">
        <f t="shared" si="590"/>
        <v>1020.049934758401</v>
      </c>
      <c r="DU233" s="210">
        <v>31.017633079847908</v>
      </c>
      <c r="DV233" s="210">
        <v>104.7148623853211</v>
      </c>
      <c r="DW233" s="210">
        <v>171.68096774193549</v>
      </c>
      <c r="DX233" s="210">
        <v>244.60035211267606</v>
      </c>
      <c r="DY233" s="210">
        <v>307.83236151603501</v>
      </c>
      <c r="DZ233" s="210">
        <v>492.93</v>
      </c>
      <c r="EA233" s="210">
        <v>918.77232243517483</v>
      </c>
      <c r="EB233" s="210">
        <v>1606.0839473684211</v>
      </c>
      <c r="EC233" s="213">
        <f t="shared" ref="EC233:EK233" si="629">EC174/EC57</f>
        <v>3307.8396406748666</v>
      </c>
      <c r="ED233" s="213">
        <f t="shared" si="629"/>
        <v>4295.6118026581426</v>
      </c>
      <c r="EE233" s="213">
        <f t="shared" si="629"/>
        <v>6648.6022246403581</v>
      </c>
      <c r="EF233" s="213">
        <f t="shared" si="629"/>
        <v>12944.52578503999</v>
      </c>
      <c r="EG233" s="213">
        <f t="shared" si="629"/>
        <v>23134.139031793686</v>
      </c>
      <c r="EH233" s="213">
        <f t="shared" si="629"/>
        <v>32644.605988186635</v>
      </c>
      <c r="EI233" s="213"/>
      <c r="EJ233" s="213">
        <f t="shared" si="629"/>
        <v>55746.369574557997</v>
      </c>
      <c r="EK233" s="213">
        <f t="shared" si="629"/>
        <v>120199.99881312952</v>
      </c>
      <c r="EL233" s="210">
        <v>1143.9085932203391</v>
      </c>
      <c r="EN233" s="405">
        <v>55.694230295132769</v>
      </c>
      <c r="EO233" s="405">
        <v>157.02552218507699</v>
      </c>
      <c r="EP233" s="405">
        <v>255.27932913392164</v>
      </c>
      <c r="EQ233" s="405">
        <v>423.84993178692304</v>
      </c>
      <c r="ER233" s="405">
        <v>454.48679582902122</v>
      </c>
      <c r="ES233" s="405">
        <v>775.62928065565643</v>
      </c>
      <c r="ET233" s="405">
        <v>1345.9293862200559</v>
      </c>
      <c r="EU233" s="405">
        <v>2370.9333478993717</v>
      </c>
      <c r="EV233" s="405">
        <v>3313.5302063816293</v>
      </c>
      <c r="EW233" s="405">
        <v>4305.0455034514325</v>
      </c>
      <c r="EX233" s="405">
        <v>6694.4340079631347</v>
      </c>
      <c r="EY233" s="405">
        <v>12749.029688335148</v>
      </c>
      <c r="EZ233" s="405">
        <v>22954.624984934213</v>
      </c>
      <c r="FA233" s="405">
        <v>30446.179228005913</v>
      </c>
      <c r="FB233" s="405"/>
      <c r="FC233" s="405">
        <v>53001.947502993586</v>
      </c>
      <c r="FD233" s="405">
        <v>120199.99881312952</v>
      </c>
      <c r="FE233" s="116">
        <v>3794.6715398470874</v>
      </c>
      <c r="FG233" s="116">
        <f t="shared" si="606"/>
        <v>1697.7326612349646</v>
      </c>
      <c r="FH233" s="116">
        <f t="shared" si="600"/>
        <v>2254.9448362330068</v>
      </c>
    </row>
    <row r="234" spans="1:164">
      <c r="A234" s="173"/>
      <c r="B234" s="173">
        <v>41</v>
      </c>
      <c r="C234" s="200">
        <v>9</v>
      </c>
      <c r="D234" s="200" t="s">
        <v>1096</v>
      </c>
      <c r="E234" s="435">
        <v>740.71551155870907</v>
      </c>
      <c r="F234" s="435">
        <v>5641.4497925311198</v>
      </c>
      <c r="G234" s="435">
        <v>200.47904807887781</v>
      </c>
      <c r="H234" s="435">
        <f t="shared" si="488"/>
        <v>1293.2141381030431</v>
      </c>
      <c r="I234" s="435">
        <v>1077.3340671718204</v>
      </c>
      <c r="K234" s="435">
        <f t="shared" si="584"/>
        <v>19.056354579660926</v>
      </c>
      <c r="L234" s="435">
        <f t="shared" ref="L234:X234" si="630">L175/L58</f>
        <v>122.11100522850271</v>
      </c>
      <c r="M234" s="435">
        <f t="shared" si="630"/>
        <v>198.6312059844827</v>
      </c>
      <c r="N234" s="435">
        <f t="shared" si="630"/>
        <v>278.8927578516782</v>
      </c>
      <c r="O234" s="435">
        <f t="shared" si="630"/>
        <v>363.26672108116173</v>
      </c>
      <c r="P234" s="435">
        <f t="shared" si="630"/>
        <v>584.83927461709357</v>
      </c>
      <c r="Q234" s="435">
        <f t="shared" si="630"/>
        <v>1119.4798939350796</v>
      </c>
      <c r="R234" s="435">
        <f t="shared" si="630"/>
        <v>1888.84815234456</v>
      </c>
      <c r="S234" s="435">
        <f t="shared" si="630"/>
        <v>2665.0845237553681</v>
      </c>
      <c r="T234" s="435">
        <f t="shared" si="630"/>
        <v>3468.5509521811709</v>
      </c>
      <c r="U234" s="435">
        <f t="shared" si="630"/>
        <v>5401.5657447653439</v>
      </c>
      <c r="V234" s="435">
        <f t="shared" si="630"/>
        <v>10680.071058661018</v>
      </c>
      <c r="W234" s="435">
        <f t="shared" si="630"/>
        <v>18363.075034003203</v>
      </c>
      <c r="X234" s="435">
        <f t="shared" si="630"/>
        <v>26705.918307219134</v>
      </c>
      <c r="Y234" s="435">
        <f t="shared" si="502"/>
        <v>34120.870034922351</v>
      </c>
      <c r="Z234" s="435">
        <f t="shared" si="616"/>
        <v>56860.360998477976</v>
      </c>
      <c r="AA234" s="435">
        <f t="shared" si="616"/>
        <v>161988.63210908519</v>
      </c>
      <c r="AB234" s="435">
        <f t="shared" si="616"/>
        <v>1293.2141381030431</v>
      </c>
      <c r="AC234" s="435"/>
      <c r="AD234" s="435">
        <v>15.136633663366336</v>
      </c>
      <c r="AE234" s="435">
        <v>86.201470588235281</v>
      </c>
      <c r="AF234" s="435">
        <v>149.07749999999999</v>
      </c>
      <c r="AG234" s="435">
        <v>209.92499999999998</v>
      </c>
      <c r="AH234" s="435">
        <v>265.7797297297297</v>
      </c>
      <c r="AI234" s="435">
        <v>431.46861702127654</v>
      </c>
      <c r="AJ234" s="435">
        <v>876.20684210526315</v>
      </c>
      <c r="AK234" s="435">
        <v>1450.9949999999999</v>
      </c>
      <c r="AL234" s="435">
        <v>2052.1358490566035</v>
      </c>
      <c r="AM234" s="435">
        <v>2666.7468749999998</v>
      </c>
      <c r="AN234" s="435">
        <v>4244.5859504132231</v>
      </c>
      <c r="AO234" s="435">
        <v>8296.5915584415579</v>
      </c>
      <c r="AP234" s="435">
        <v>14027.356451612903</v>
      </c>
      <c r="AQ234" s="435">
        <v>20469.457894736839</v>
      </c>
      <c r="AR234" s="435">
        <v>25729.971428571425</v>
      </c>
      <c r="AS234" s="435">
        <v>43032.6</v>
      </c>
      <c r="AT234" s="435">
        <v>138115.34999999998</v>
      </c>
      <c r="AU234" s="435">
        <v>3474.812090163934</v>
      </c>
      <c r="AV234" s="435"/>
      <c r="AW234" s="435">
        <v>11.615217391304347</v>
      </c>
      <c r="AX234" s="435">
        <v>92.3</v>
      </c>
      <c r="AY234" s="435">
        <v>164.7</v>
      </c>
      <c r="AZ234" s="435">
        <v>210.6</v>
      </c>
      <c r="BA234" s="435">
        <v>270.82058823529411</v>
      </c>
      <c r="BB234" s="435">
        <v>442.86081081081079</v>
      </c>
      <c r="BC234" s="435">
        <v>880.42499999999995</v>
      </c>
      <c r="BD234" s="435">
        <v>1421.8043478260868</v>
      </c>
      <c r="BE234" s="435">
        <v>2117.25</v>
      </c>
      <c r="BF234" s="435">
        <v>2737.1499999999996</v>
      </c>
      <c r="BG234" s="435">
        <v>3719.7642857142851</v>
      </c>
      <c r="BH234" s="435">
        <v>8379.8590909090908</v>
      </c>
      <c r="BI234" s="435">
        <v>13200.525</v>
      </c>
      <c r="BJ234" s="435">
        <v>20951.774999999998</v>
      </c>
      <c r="BK234" s="435">
        <v>24862.5</v>
      </c>
      <c r="BL234" s="260"/>
      <c r="BM234" s="260"/>
      <c r="BN234" s="260">
        <v>1202.8011730205278</v>
      </c>
      <c r="BO234" s="260"/>
      <c r="BP234" s="260">
        <v>19.753006329113923</v>
      </c>
      <c r="BQ234" s="260">
        <v>89.583582089552237</v>
      </c>
      <c r="BR234" s="260">
        <v>151.79210526315788</v>
      </c>
      <c r="BS234" s="260">
        <v>203.28749999999997</v>
      </c>
      <c r="BT234" s="260">
        <v>268.54285714285714</v>
      </c>
      <c r="BU234" s="260">
        <v>434.25</v>
      </c>
      <c r="BV234" s="260">
        <v>898.51224489795914</v>
      </c>
      <c r="BW234" s="260">
        <v>1513.7231707317071</v>
      </c>
      <c r="BX234" s="260">
        <v>2060.4187499999998</v>
      </c>
      <c r="BY234" s="260">
        <v>2645.4315789473681</v>
      </c>
      <c r="BZ234" s="260">
        <v>4172.3035714285716</v>
      </c>
      <c r="CA234" s="260">
        <v>8181.0362903225796</v>
      </c>
      <c r="CB234" s="260">
        <v>14261.536956521739</v>
      </c>
      <c r="CC234" s="260">
        <v>20438.549999999996</v>
      </c>
      <c r="CD234" s="260">
        <v>26418.014999999996</v>
      </c>
      <c r="CE234" s="260">
        <v>46889.30999999999</v>
      </c>
      <c r="CF234" s="260">
        <v>97907.0625</v>
      </c>
      <c r="CG234" s="260">
        <v>3603.6644430844549</v>
      </c>
      <c r="CH234" s="260"/>
      <c r="CI234" s="260">
        <v>13.059012016021361</v>
      </c>
      <c r="CJ234" s="260">
        <v>89.797499999999985</v>
      </c>
      <c r="CK234" s="260">
        <v>149.98043478260868</v>
      </c>
      <c r="CL234" s="260">
        <v>214.85454545454544</v>
      </c>
      <c r="CM234" s="260">
        <v>277.591935483871</v>
      </c>
      <c r="CN234" s="260">
        <v>447.35853658536587</v>
      </c>
      <c r="CO234" s="260">
        <v>874.55082644628089</v>
      </c>
      <c r="CP234" s="260">
        <v>1454.6999999999998</v>
      </c>
      <c r="CQ234" s="260">
        <v>1980.7666666666667</v>
      </c>
      <c r="CR234" s="260">
        <v>2608.2333333333336</v>
      </c>
      <c r="CS234" s="260">
        <v>3933.4099999999994</v>
      </c>
      <c r="CT234" s="260">
        <v>8309.25</v>
      </c>
      <c r="CU234" s="260">
        <v>14298.375</v>
      </c>
      <c r="CV234" s="260"/>
      <c r="CW234" s="260"/>
      <c r="CX234" s="260"/>
      <c r="CY234" s="260"/>
      <c r="CZ234" s="260">
        <v>649.5958695652173</v>
      </c>
      <c r="DA234" s="260"/>
      <c r="DB234" s="213">
        <f t="shared" si="586"/>
        <v>18.987110636090513</v>
      </c>
      <c r="DC234" s="213">
        <f t="shared" ref="DC234:DM234" si="631">DC175/DC58</f>
        <v>124.36365625556354</v>
      </c>
      <c r="DD234" s="213">
        <f t="shared" si="631"/>
        <v>199.25226069185612</v>
      </c>
      <c r="DE234" s="213">
        <f t="shared" si="631"/>
        <v>280.49467191362959</v>
      </c>
      <c r="DF234" s="213">
        <f t="shared" si="631"/>
        <v>366.22771879581228</v>
      </c>
      <c r="DG234" s="213">
        <f t="shared" si="631"/>
        <v>589.06106698568226</v>
      </c>
      <c r="DH234" s="213">
        <f t="shared" si="631"/>
        <v>1105.0495630135065</v>
      </c>
      <c r="DI234" s="213">
        <f t="shared" si="631"/>
        <v>1876.0582866343393</v>
      </c>
      <c r="DJ234" s="213">
        <f t="shared" si="631"/>
        <v>2667.0315998721703</v>
      </c>
      <c r="DK234" s="213">
        <f t="shared" si="631"/>
        <v>3487.6865289934326</v>
      </c>
      <c r="DL234" s="213">
        <f t="shared" si="631"/>
        <v>5447.0327286335287</v>
      </c>
      <c r="DM234" s="213">
        <f t="shared" si="631"/>
        <v>10564.385639996279</v>
      </c>
      <c r="DN234" s="213">
        <v>14067.831818181818</v>
      </c>
      <c r="DO234" s="213">
        <v>20538.618749999998</v>
      </c>
      <c r="DP234" s="213">
        <v>26787.149999999998</v>
      </c>
      <c r="DQ234" s="213">
        <v>33845.174999999996</v>
      </c>
      <c r="DR234" s="213">
        <v>87884.549999999988</v>
      </c>
      <c r="DS234" s="213">
        <f t="shared" si="590"/>
        <v>615.13254702093252</v>
      </c>
      <c r="DU234" s="210">
        <v>14.578364158163266</v>
      </c>
      <c r="DV234" s="210">
        <v>95.433466135458161</v>
      </c>
      <c r="DW234" s="210">
        <v>152.91</v>
      </c>
      <c r="DX234" s="210">
        <v>215.32931034482758</v>
      </c>
      <c r="DY234" s="210">
        <v>280.97908163265305</v>
      </c>
      <c r="DZ234" s="210">
        <v>451.85399999999998</v>
      </c>
      <c r="EA234" s="210">
        <v>851.74336492890984</v>
      </c>
      <c r="EB234" s="210">
        <v>1444.8370656370655</v>
      </c>
      <c r="EC234" s="213">
        <f t="shared" ref="EC234:EK234" si="632">EC175/EC58</f>
        <v>2676.3344126170473</v>
      </c>
      <c r="ED234" s="213">
        <f t="shared" si="632"/>
        <v>3491.400693798028</v>
      </c>
      <c r="EE234" s="213">
        <f t="shared" si="632"/>
        <v>5496.3536868120746</v>
      </c>
      <c r="EF234" s="213">
        <f t="shared" si="632"/>
        <v>10622.995349355771</v>
      </c>
      <c r="EG234" s="213">
        <f t="shared" si="632"/>
        <v>18024.871818819793</v>
      </c>
      <c r="EH234" s="213">
        <f t="shared" si="632"/>
        <v>26764.439133923224</v>
      </c>
      <c r="EI234" s="213">
        <f t="shared" si="632"/>
        <v>34220.967803136627</v>
      </c>
      <c r="EJ234" s="213">
        <f t="shared" si="632"/>
        <v>43160.062181683643</v>
      </c>
      <c r="EK234" s="213">
        <f t="shared" si="632"/>
        <v>114473.74734057483</v>
      </c>
      <c r="EL234" s="210">
        <v>605.23626373626371</v>
      </c>
      <c r="EN234" s="405">
        <v>20.682583842592994</v>
      </c>
      <c r="EO234" s="405">
        <v>102.86864069079147</v>
      </c>
      <c r="EP234" s="405">
        <v>185.41754988710559</v>
      </c>
      <c r="EQ234" s="405">
        <v>278.1263248306584</v>
      </c>
      <c r="ER234" s="405">
        <v>347.46740855556226</v>
      </c>
      <c r="ES234" s="405">
        <v>575.77864164429116</v>
      </c>
      <c r="ET234" s="405">
        <v>1141.5812309019022</v>
      </c>
      <c r="EU234" s="405">
        <v>1937.2832006834683</v>
      </c>
      <c r="EV234" s="405">
        <v>2726.8353960892341</v>
      </c>
      <c r="EW234" s="405">
        <v>3505.6019121685408</v>
      </c>
      <c r="EX234" s="405">
        <v>5631.105590407029</v>
      </c>
      <c r="EY234" s="405">
        <v>10744.058027704885</v>
      </c>
      <c r="EZ234" s="405">
        <v>17554.796601835948</v>
      </c>
      <c r="FA234" s="405">
        <v>26785.639387115796</v>
      </c>
      <c r="FB234" s="405">
        <v>31538.763245865619</v>
      </c>
      <c r="FC234" s="405">
        <v>42235.196902880329</v>
      </c>
      <c r="FD234" s="405"/>
      <c r="FE234" s="116">
        <v>6007.6221940530513</v>
      </c>
      <c r="FG234" s="116">
        <f t="shared" si="606"/>
        <v>53.593596978850968</v>
      </c>
      <c r="FH234" s="116">
        <f t="shared" si="600"/>
        <v>1886.9788951932576</v>
      </c>
    </row>
    <row r="235" spans="1:164">
      <c r="A235" s="173"/>
      <c r="B235" s="173">
        <v>47</v>
      </c>
      <c r="C235" s="200">
        <v>9</v>
      </c>
      <c r="D235" s="200" t="s">
        <v>501</v>
      </c>
      <c r="E235" s="435">
        <v>2887.5867978876618</v>
      </c>
      <c r="F235" s="435">
        <v>6225.6024867889337</v>
      </c>
      <c r="G235" s="435">
        <v>788.19354838709683</v>
      </c>
      <c r="H235" s="435">
        <f t="shared" si="488"/>
        <v>2897.2972123892337</v>
      </c>
      <c r="I235" s="435">
        <v>2547.3164794007489</v>
      </c>
      <c r="K235" s="435">
        <f t="shared" ref="K235:Z235" si="633">K176/K59</f>
        <v>48.166419314535801</v>
      </c>
      <c r="L235" s="435">
        <f t="shared" si="633"/>
        <v>147.30270526109967</v>
      </c>
      <c r="M235" s="435">
        <f t="shared" si="633"/>
        <v>239.17180561323073</v>
      </c>
      <c r="N235" s="435">
        <f t="shared" si="633"/>
        <v>331.12296948216323</v>
      </c>
      <c r="O235" s="435">
        <f t="shared" si="633"/>
        <v>440.61533617095211</v>
      </c>
      <c r="P235" s="435">
        <f t="shared" si="633"/>
        <v>712.66456569828438</v>
      </c>
      <c r="Q235" s="435">
        <f t="shared" si="633"/>
        <v>1354.8542416954247</v>
      </c>
      <c r="R235" s="435">
        <f t="shared" si="633"/>
        <v>2324.6280051403969</v>
      </c>
      <c r="S235" s="435">
        <f t="shared" si="633"/>
        <v>3237.9651664905014</v>
      </c>
      <c r="T235" s="435">
        <f t="shared" si="633"/>
        <v>4182.9447977518021</v>
      </c>
      <c r="U235" s="435">
        <f t="shared" si="633"/>
        <v>6485.2855473940235</v>
      </c>
      <c r="V235" s="435">
        <f t="shared" si="633"/>
        <v>12785.880203787352</v>
      </c>
      <c r="W235" s="435">
        <f t="shared" si="633"/>
        <v>21959.583903752602</v>
      </c>
      <c r="X235" s="435">
        <f t="shared" si="633"/>
        <v>32071.291531569543</v>
      </c>
      <c r="Y235" s="435">
        <f t="shared" si="633"/>
        <v>41320.41622141323</v>
      </c>
      <c r="Z235" s="435">
        <f t="shared" si="633"/>
        <v>57665.152951070821</v>
      </c>
      <c r="AA235" s="435">
        <f>AA176/AA59</f>
        <v>159883.10111883254</v>
      </c>
      <c r="AB235" s="435">
        <f>AB176/AB59</f>
        <v>2897.2972123892337</v>
      </c>
      <c r="AC235" s="435"/>
      <c r="AD235" s="435">
        <v>38.490322580645163</v>
      </c>
      <c r="AE235" s="435">
        <v>119.86285714285714</v>
      </c>
      <c r="AF235" s="435">
        <v>197.49866666666665</v>
      </c>
      <c r="AG235" s="435">
        <v>275.21702127659574</v>
      </c>
      <c r="AH235" s="435">
        <v>357.2</v>
      </c>
      <c r="AI235" s="435">
        <v>578.02749999999992</v>
      </c>
      <c r="AJ235" s="435">
        <v>1105.6506550218342</v>
      </c>
      <c r="AK235" s="435">
        <v>1884.6075949367089</v>
      </c>
      <c r="AL235" s="435">
        <v>2687.8861538461538</v>
      </c>
      <c r="AM235" s="435">
        <v>3429.4239999999995</v>
      </c>
      <c r="AN235" s="435">
        <v>5317.3866666666663</v>
      </c>
      <c r="AO235" s="435">
        <v>10348.977777777778</v>
      </c>
      <c r="AP235" s="435">
        <v>17756.533333333333</v>
      </c>
      <c r="AQ235" s="435">
        <v>26400.992592592589</v>
      </c>
      <c r="AR235" s="435">
        <v>33944.766666666663</v>
      </c>
      <c r="AS235" s="435">
        <v>46672.41428571428</v>
      </c>
      <c r="AT235" s="435">
        <v>131504.32000000001</v>
      </c>
      <c r="AU235" s="435">
        <v>5467.2549565217387</v>
      </c>
      <c r="AV235" s="435"/>
      <c r="AW235" s="435">
        <v>27.142857142857142</v>
      </c>
      <c r="AX235" s="435">
        <v>136.79999999999998</v>
      </c>
      <c r="AY235" s="435">
        <v>212.79999999999998</v>
      </c>
      <c r="AZ235" s="435">
        <v>266</v>
      </c>
      <c r="BA235" s="435">
        <v>361</v>
      </c>
      <c r="BB235" s="435">
        <v>601.35</v>
      </c>
      <c r="BC235" s="435">
        <v>1118.4666666666665</v>
      </c>
      <c r="BD235" s="435">
        <v>2242</v>
      </c>
      <c r="BE235" s="435">
        <v>2675.2</v>
      </c>
      <c r="BF235" s="435">
        <v>3093.2</v>
      </c>
      <c r="BG235" s="435">
        <v>4187.5999999999995</v>
      </c>
      <c r="BH235" s="435"/>
      <c r="BI235" s="435"/>
      <c r="BJ235" s="435"/>
      <c r="BK235" s="435"/>
      <c r="BL235" s="260"/>
      <c r="BM235" s="260"/>
      <c r="BN235" s="260">
        <v>783.9083333333333</v>
      </c>
      <c r="BO235" s="260"/>
      <c r="BP235" s="260">
        <v>36.017391304347825</v>
      </c>
      <c r="BQ235" s="260">
        <v>134</v>
      </c>
      <c r="BR235" s="260">
        <v>188.1</v>
      </c>
      <c r="BS235" s="260">
        <v>278.15999999999997</v>
      </c>
      <c r="BT235" s="260">
        <v>350.55</v>
      </c>
      <c r="BU235" s="260">
        <v>642.32258064516134</v>
      </c>
      <c r="BV235" s="260">
        <v>1216.912</v>
      </c>
      <c r="BW235" s="260">
        <v>1981.1999999999998</v>
      </c>
      <c r="BX235" s="260">
        <v>2705.8375000000001</v>
      </c>
      <c r="BY235" s="260">
        <v>3400.7999999999997</v>
      </c>
      <c r="BZ235" s="260">
        <v>5662</v>
      </c>
      <c r="CA235" s="260">
        <v>10992.408695652173</v>
      </c>
      <c r="CB235" s="260">
        <v>18980.239999999998</v>
      </c>
      <c r="CC235" s="260">
        <v>26619.542857142857</v>
      </c>
      <c r="CD235" s="260">
        <v>34035.839999999997</v>
      </c>
      <c r="CE235" s="260">
        <v>51670.879999999997</v>
      </c>
      <c r="CF235" s="260"/>
      <c r="CG235" s="260">
        <v>6953.1555555555551</v>
      </c>
      <c r="CH235" s="260"/>
      <c r="CI235" s="260">
        <v>38.015573770491798</v>
      </c>
      <c r="CJ235" s="260">
        <v>122.5390804597701</v>
      </c>
      <c r="CK235" s="260">
        <v>195.64356435643563</v>
      </c>
      <c r="CL235" s="260">
        <v>271.15714285714284</v>
      </c>
      <c r="CM235" s="260">
        <v>361.41204819277107</v>
      </c>
      <c r="CN235" s="260">
        <v>595.14617414248016</v>
      </c>
      <c r="CO235" s="260">
        <v>1099.5130890052355</v>
      </c>
      <c r="CP235" s="260">
        <v>1885.269135802469</v>
      </c>
      <c r="CQ235" s="260">
        <v>2610.6</v>
      </c>
      <c r="CR235" s="260">
        <v>3450.2416666666668</v>
      </c>
      <c r="CS235" s="260">
        <v>5184.5892473118274</v>
      </c>
      <c r="CT235" s="260">
        <v>10172.731034482758</v>
      </c>
      <c r="CU235" s="260">
        <v>17571.2</v>
      </c>
      <c r="CV235" s="260"/>
      <c r="CW235" s="260"/>
      <c r="CX235" s="260"/>
      <c r="CY235" s="260"/>
      <c r="CZ235" s="260">
        <v>910.26138165345412</v>
      </c>
      <c r="DA235" s="260"/>
      <c r="DB235" s="213">
        <f t="shared" si="586"/>
        <v>50.890754151066041</v>
      </c>
      <c r="DC235" s="213">
        <f t="shared" ref="DC235:DM235" si="634">DC176/DC59</f>
        <v>144.99019031073166</v>
      </c>
      <c r="DD235" s="213">
        <f t="shared" si="634"/>
        <v>240.31049621893021</v>
      </c>
      <c r="DE235" s="213">
        <f t="shared" si="634"/>
        <v>331.43317811228036</v>
      </c>
      <c r="DF235" s="213">
        <f t="shared" si="634"/>
        <v>444.27501015244962</v>
      </c>
      <c r="DG235" s="213">
        <f t="shared" si="634"/>
        <v>702.8136104443696</v>
      </c>
      <c r="DH235" s="213">
        <f t="shared" si="634"/>
        <v>1362.7803784040991</v>
      </c>
      <c r="DI235" s="213">
        <f t="shared" si="634"/>
        <v>2361.1265514537176</v>
      </c>
      <c r="DJ235" s="213">
        <f t="shared" si="634"/>
        <v>3232.8257821705897</v>
      </c>
      <c r="DK235" s="213">
        <f t="shared" si="634"/>
        <v>4206.9703406326989</v>
      </c>
      <c r="DL235" s="213">
        <f t="shared" si="634"/>
        <v>6468.5292177288375</v>
      </c>
      <c r="DM235" s="213">
        <f t="shared" si="634"/>
        <v>12677.082939840886</v>
      </c>
      <c r="DN235" s="213">
        <v>17580.7</v>
      </c>
      <c r="DO235" s="213">
        <v>24092</v>
      </c>
      <c r="DP235" s="213"/>
      <c r="DQ235" s="213"/>
      <c r="DR235" s="213"/>
      <c r="DS235" s="213">
        <f t="shared" si="590"/>
        <v>1528.3732471182202</v>
      </c>
      <c r="DU235" s="210">
        <v>41.92258064516129</v>
      </c>
      <c r="DV235" s="210">
        <v>119.32649572649572</v>
      </c>
      <c r="DW235" s="210">
        <v>198.00569395017794</v>
      </c>
      <c r="DX235" s="210">
        <v>272.90909090909093</v>
      </c>
      <c r="DY235" s="210">
        <v>365.67861271676298</v>
      </c>
      <c r="DZ235" s="210">
        <v>579.40291970802923</v>
      </c>
      <c r="EA235" s="210">
        <v>1138.9907444668008</v>
      </c>
      <c r="EB235" s="210">
        <v>1918.4651851851852</v>
      </c>
      <c r="EC235" s="213">
        <f t="shared" ref="EC235:EJ235" si="635">EC176/EC59</f>
        <v>3257.9989566834693</v>
      </c>
      <c r="ED235" s="213">
        <f t="shared" si="635"/>
        <v>4217.6290142672769</v>
      </c>
      <c r="EE235" s="213">
        <f t="shared" si="635"/>
        <v>6442.0760499812905</v>
      </c>
      <c r="EF235" s="213">
        <f t="shared" si="635"/>
        <v>12748.582108204932</v>
      </c>
      <c r="EG235" s="213">
        <f t="shared" si="635"/>
        <v>22169.539250347461</v>
      </c>
      <c r="EH235" s="213">
        <f t="shared" si="635"/>
        <v>29156.175578526756</v>
      </c>
      <c r="EI235" s="213">
        <f t="shared" si="635"/>
        <v>39492.138690062544</v>
      </c>
      <c r="EJ235" s="213">
        <f t="shared" si="635"/>
        <v>77653.704621264769</v>
      </c>
      <c r="EK235" s="213"/>
      <c r="EL235" s="210">
        <v>1852.2155935886985</v>
      </c>
      <c r="EN235" s="405">
        <v>92.40088603196665</v>
      </c>
      <c r="EO235" s="405">
        <v>175.56168346073662</v>
      </c>
      <c r="EP235" s="405">
        <v>252.25441886726895</v>
      </c>
      <c r="EQ235" s="405">
        <v>339.57325616747744</v>
      </c>
      <c r="ER235" s="405">
        <v>448.49968527823808</v>
      </c>
      <c r="ES235" s="405">
        <v>717.90790096700857</v>
      </c>
      <c r="ET235" s="405">
        <v>1458.7181981730732</v>
      </c>
      <c r="EU235" s="405">
        <v>2276.1079794423781</v>
      </c>
      <c r="EV235" s="405">
        <v>3293.3027989881189</v>
      </c>
      <c r="EW235" s="405">
        <v>4233.5266969764789</v>
      </c>
      <c r="EX235" s="405">
        <v>6410.0443230488863</v>
      </c>
      <c r="EY235" s="405">
        <v>12796.248220447627</v>
      </c>
      <c r="EZ235" s="405">
        <v>22805.462681549685</v>
      </c>
      <c r="FA235" s="405">
        <v>29122.449255125088</v>
      </c>
      <c r="FB235" s="405">
        <v>39492.138690062544</v>
      </c>
      <c r="FC235" s="405">
        <v>77653.704621264769</v>
      </c>
      <c r="FD235" s="405"/>
      <c r="FE235" s="116">
        <v>5338.6693899181901</v>
      </c>
      <c r="FG235" s="116">
        <f t="shared" si="606"/>
        <v>5822.3790417936452</v>
      </c>
      <c r="FH235" s="116">
        <f t="shared" si="600"/>
        <v>4740.7089880636067</v>
      </c>
    </row>
    <row r="236" spans="1:164">
      <c r="A236" s="173"/>
      <c r="B236" s="173">
        <v>51</v>
      </c>
      <c r="C236" s="200"/>
      <c r="D236" s="207" t="s">
        <v>677</v>
      </c>
      <c r="E236" s="435">
        <v>662.17339260786252</v>
      </c>
      <c r="F236" s="435">
        <v>6563.8860776286874</v>
      </c>
      <c r="G236" s="435">
        <v>217.39349423025004</v>
      </c>
      <c r="H236" s="435">
        <f t="shared" si="488"/>
        <v>493.36301822800704</v>
      </c>
      <c r="I236" s="435">
        <v>573.33172126172803</v>
      </c>
      <c r="K236" s="435">
        <f t="shared" ref="K236:AB236" si="636">K177/K60</f>
        <v>19.167712514645519</v>
      </c>
      <c r="L236" s="435">
        <f t="shared" si="636"/>
        <v>68.668582095046233</v>
      </c>
      <c r="M236" s="435">
        <f t="shared" si="636"/>
        <v>112.36063671283985</v>
      </c>
      <c r="N236" s="435">
        <f t="shared" si="636"/>
        <v>149.13538719466854</v>
      </c>
      <c r="O236" s="435">
        <f t="shared" si="636"/>
        <v>191.77424412868837</v>
      </c>
      <c r="P236" s="435">
        <f t="shared" si="636"/>
        <v>330.20802365384668</v>
      </c>
      <c r="Q236" s="435">
        <f t="shared" si="636"/>
        <v>772.5507579817878</v>
      </c>
      <c r="R236" s="435">
        <f t="shared" si="636"/>
        <v>1342.845550469073</v>
      </c>
      <c r="S236" s="435">
        <f t="shared" si="636"/>
        <v>1871.5897436946696</v>
      </c>
      <c r="T236" s="435">
        <f t="shared" si="636"/>
        <v>2414.122451012046</v>
      </c>
      <c r="U236" s="435">
        <f t="shared" si="636"/>
        <v>3848.15123724061</v>
      </c>
      <c r="V236" s="435">
        <f t="shared" si="636"/>
        <v>7405.1667856721679</v>
      </c>
      <c r="W236" s="435">
        <f t="shared" si="636"/>
        <v>12317.124934807925</v>
      </c>
      <c r="X236" s="435">
        <f t="shared" si="636"/>
        <v>16818.315033378683</v>
      </c>
      <c r="Y236" s="435">
        <f t="shared" si="636"/>
        <v>21297.842554214418</v>
      </c>
      <c r="Z236" s="435">
        <f t="shared" si="636"/>
        <v>30315.577705258394</v>
      </c>
      <c r="AA236" s="435">
        <f t="shared" si="636"/>
        <v>79960.995390197029</v>
      </c>
      <c r="AB236" s="435">
        <f t="shared" si="636"/>
        <v>493.36301822800704</v>
      </c>
      <c r="AC236" s="435"/>
      <c r="AD236" s="435">
        <v>30.634191404519285</v>
      </c>
      <c r="AE236" s="435">
        <v>100.06521924021924</v>
      </c>
      <c r="AF236" s="435">
        <v>164.83532142857143</v>
      </c>
      <c r="AG236" s="435">
        <v>222.7657372864717</v>
      </c>
      <c r="AH236" s="435">
        <v>289.66213656975196</v>
      </c>
      <c r="AI236" s="435">
        <v>457.03454322656984</v>
      </c>
      <c r="AJ236" s="435">
        <v>907.57769828291077</v>
      </c>
      <c r="AK236" s="435">
        <v>1527.1002769895961</v>
      </c>
      <c r="AL236" s="435">
        <v>2093.3630176919983</v>
      </c>
      <c r="AM236" s="435">
        <v>2731.2808448753462</v>
      </c>
      <c r="AN236" s="435">
        <v>4383.757846715328</v>
      </c>
      <c r="AO236" s="435">
        <v>8542.0931657501969</v>
      </c>
      <c r="AP236" s="435">
        <v>14352.336832524274</v>
      </c>
      <c r="AQ236" s="435">
        <v>19935.037874999995</v>
      </c>
      <c r="AR236" s="435">
        <v>25665.675999999999</v>
      </c>
      <c r="AS236" s="435">
        <v>38663.165845959593</v>
      </c>
      <c r="AT236" s="435">
        <v>105854.32296015181</v>
      </c>
      <c r="AU236" s="435">
        <v>2551.1297529493013</v>
      </c>
      <c r="AV236" s="435"/>
      <c r="AW236" s="435">
        <v>28.114508638305772</v>
      </c>
      <c r="AX236" s="435">
        <v>116.17073007367718</v>
      </c>
      <c r="AY236" s="435">
        <v>193.44800514800511</v>
      </c>
      <c r="AZ236" s="435">
        <v>251.49230769230769</v>
      </c>
      <c r="BA236" s="435">
        <v>308.74737704918033</v>
      </c>
      <c r="BB236" s="435">
        <v>501.18040238450067</v>
      </c>
      <c r="BC236" s="435">
        <v>897.6922287390031</v>
      </c>
      <c r="BD236" s="435">
        <v>1519.8777272727273</v>
      </c>
      <c r="BE236" s="435">
        <v>2209.0009999999997</v>
      </c>
      <c r="BF236" s="435">
        <v>2495.5532258064518</v>
      </c>
      <c r="BG236" s="435">
        <v>3360.4429824561403</v>
      </c>
      <c r="BH236" s="435">
        <v>7053.7725000000009</v>
      </c>
      <c r="BI236" s="435">
        <v>13200.525</v>
      </c>
      <c r="BJ236" s="435">
        <v>15615.65</v>
      </c>
      <c r="BK236" s="435">
        <v>24862.5</v>
      </c>
      <c r="BL236" s="260"/>
      <c r="BM236" s="260"/>
      <c r="BN236" s="260">
        <v>218.18276528639748</v>
      </c>
      <c r="BO236" s="260"/>
      <c r="BP236" s="260">
        <v>20.389030920711697</v>
      </c>
      <c r="BQ236" s="260">
        <v>87.857261640798242</v>
      </c>
      <c r="BR236" s="260">
        <v>140.61337662337664</v>
      </c>
      <c r="BS236" s="260">
        <v>199.45955334987596</v>
      </c>
      <c r="BT236" s="260">
        <v>253.16379821958452</v>
      </c>
      <c r="BU236" s="260">
        <v>404.03399629972245</v>
      </c>
      <c r="BV236" s="260">
        <v>808.11104553119731</v>
      </c>
      <c r="BW236" s="260">
        <v>1402.2771040424125</v>
      </c>
      <c r="BX236" s="260">
        <v>1890.6463946869073</v>
      </c>
      <c r="BY236" s="260">
        <v>2388.1119366626058</v>
      </c>
      <c r="BZ236" s="260">
        <v>3752.7127721335273</v>
      </c>
      <c r="CA236" s="260">
        <v>7389.4293262411329</v>
      </c>
      <c r="CB236" s="260">
        <v>11745.085343035342</v>
      </c>
      <c r="CC236" s="260">
        <v>15257.416869918692</v>
      </c>
      <c r="CD236" s="260">
        <v>20222.429545454543</v>
      </c>
      <c r="CE236" s="260">
        <v>26223.345258620695</v>
      </c>
      <c r="CF236" s="260">
        <v>60864.114137931028</v>
      </c>
      <c r="CG236" s="260">
        <v>2413.8866373847295</v>
      </c>
      <c r="CH236" s="260"/>
      <c r="CI236" s="260">
        <v>23.518155370843992</v>
      </c>
      <c r="CJ236" s="260">
        <v>85.768917241914224</v>
      </c>
      <c r="CK236" s="260">
        <v>142.59209765499523</v>
      </c>
      <c r="CL236" s="260">
        <v>195.92644976858156</v>
      </c>
      <c r="CM236" s="260">
        <v>253.18661369193157</v>
      </c>
      <c r="CN236" s="260">
        <v>401.87834144515165</v>
      </c>
      <c r="CO236" s="260">
        <v>793.340732519423</v>
      </c>
      <c r="CP236" s="260">
        <v>1372.4984838042728</v>
      </c>
      <c r="CQ236" s="260">
        <v>1883.4812030075188</v>
      </c>
      <c r="CR236" s="260">
        <v>2434.4299342105264</v>
      </c>
      <c r="CS236" s="260">
        <v>3674.6725253807108</v>
      </c>
      <c r="CT236" s="260">
        <v>7052.0065878378382</v>
      </c>
      <c r="CU236" s="260">
        <v>11661.091176470587</v>
      </c>
      <c r="CV236" s="260">
        <v>17271.952631578944</v>
      </c>
      <c r="CW236" s="260">
        <v>19092.370000000003</v>
      </c>
      <c r="CX236" s="260">
        <v>33095.057142857149</v>
      </c>
      <c r="CY236" s="260">
        <v>68808.916666666672</v>
      </c>
      <c r="CZ236" s="260">
        <v>241.90096259204716</v>
      </c>
      <c r="DA236" s="260"/>
      <c r="DB236" s="213">
        <f t="shared" ref="DB236:DS236" si="637">DB177/DB60</f>
        <v>18.35157819867467</v>
      </c>
      <c r="DC236" s="213">
        <f t="shared" si="637"/>
        <v>64.68662294022873</v>
      </c>
      <c r="DD236" s="213">
        <f t="shared" si="637"/>
        <v>103.9882496642601</v>
      </c>
      <c r="DE236" s="213">
        <f t="shared" si="637"/>
        <v>137.85200695262927</v>
      </c>
      <c r="DF236" s="213">
        <f t="shared" si="637"/>
        <v>175.709365670594</v>
      </c>
      <c r="DG236" s="213">
        <f t="shared" si="637"/>
        <v>286.47787005970116</v>
      </c>
      <c r="DH236" s="213">
        <f t="shared" si="637"/>
        <v>691.43727072376396</v>
      </c>
      <c r="DI236" s="213">
        <f t="shared" si="637"/>
        <v>1224.8741835965211</v>
      </c>
      <c r="DJ236" s="213">
        <f t="shared" si="637"/>
        <v>1759.8972720546565</v>
      </c>
      <c r="DK236" s="213">
        <f t="shared" si="637"/>
        <v>2276.1574177283001</v>
      </c>
      <c r="DL236" s="213">
        <f t="shared" si="637"/>
        <v>3436.3165522588943</v>
      </c>
      <c r="DM236" s="213">
        <f t="shared" si="637"/>
        <v>6882.7089141612332</v>
      </c>
      <c r="DN236" s="213">
        <v>10339.551404494381</v>
      </c>
      <c r="DO236" s="213">
        <v>14994.513076923078</v>
      </c>
      <c r="DP236" s="213">
        <v>14720.927419354837</v>
      </c>
      <c r="DQ236" s="213">
        <v>22312.118055555555</v>
      </c>
      <c r="DR236" s="213">
        <v>68442.625</v>
      </c>
      <c r="DS236" s="213">
        <f t="shared" si="637"/>
        <v>125.76340744242231</v>
      </c>
      <c r="DU236" s="210">
        <v>21.547933087021555</v>
      </c>
      <c r="DV236" s="210">
        <v>77.20613006457512</v>
      </c>
      <c r="DW236" s="210">
        <v>130.45647466349962</v>
      </c>
      <c r="DX236" s="210">
        <v>190.71401966111748</v>
      </c>
      <c r="DY236" s="210">
        <v>243.39903184974858</v>
      </c>
      <c r="DZ236" s="210">
        <v>354.04021029102188</v>
      </c>
      <c r="EA236" s="210">
        <v>726.36450137837494</v>
      </c>
      <c r="EB236" s="210">
        <v>1249.0546846295165</v>
      </c>
      <c r="EC236" s="210">
        <v>1780.96271793647</v>
      </c>
      <c r="ED236" s="210">
        <v>2312.8681405895695</v>
      </c>
      <c r="EE236" s="210">
        <v>3502.404657933042</v>
      </c>
      <c r="EF236" s="210">
        <v>6690.5897903145278</v>
      </c>
      <c r="EG236" s="210">
        <v>11289.299482401657</v>
      </c>
      <c r="EH236" s="210">
        <v>14450.974829931974</v>
      </c>
      <c r="EI236" s="210">
        <v>17295.764615384614</v>
      </c>
      <c r="EJ236" s="210">
        <v>24647.227333333329</v>
      </c>
      <c r="EK236" s="210">
        <v>52722.1171875</v>
      </c>
      <c r="EL236" s="210">
        <v>215.87168263489417</v>
      </c>
      <c r="EN236" s="405">
        <v>25.718096943113483</v>
      </c>
      <c r="EO236" s="405">
        <v>69.342624082936283</v>
      </c>
      <c r="EP236" s="405">
        <v>113.32018689687861</v>
      </c>
      <c r="EQ236" s="405">
        <v>153.04451133720204</v>
      </c>
      <c r="ER236" s="405">
        <v>206.33847404163532</v>
      </c>
      <c r="ES236" s="405">
        <v>329.26108365636634</v>
      </c>
      <c r="ET236" s="405">
        <v>674.50652820497544</v>
      </c>
      <c r="EU236" s="405">
        <v>1148.8963834860913</v>
      </c>
      <c r="EV236" s="405">
        <v>1703.7856749288376</v>
      </c>
      <c r="EW236" s="405">
        <v>2218.3394789885947</v>
      </c>
      <c r="EX236" s="405">
        <v>3469.0343471257711</v>
      </c>
      <c r="EY236" s="405">
        <v>7109.3014543150084</v>
      </c>
      <c r="EZ236" s="405">
        <v>12196.51784102127</v>
      </c>
      <c r="FA236" s="405">
        <v>14079.601592743986</v>
      </c>
      <c r="FB236" s="405">
        <v>18796.411197895944</v>
      </c>
      <c r="FC236" s="405">
        <v>27031.228346297343</v>
      </c>
      <c r="FD236" s="405">
        <v>48447.211434218123</v>
      </c>
      <c r="FE236" s="116">
        <v>768.24451952363063</v>
      </c>
      <c r="FG236" s="634">
        <f t="shared" si="606"/>
        <v>276.49860269268197</v>
      </c>
      <c r="FH236" s="634">
        <f t="shared" si="600"/>
        <v>1863.2948187027221</v>
      </c>
    </row>
  </sheetData>
  <phoneticPr fontId="5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/>
  </sheetViews>
  <sheetFormatPr baseColWidth="10" defaultColWidth="14.6640625" defaultRowHeight="15" x14ac:dyDescent="0"/>
  <cols>
    <col min="1" max="1" width="12.83203125" style="28" customWidth="1"/>
    <col min="2" max="2" width="8.5" style="28" customWidth="1"/>
    <col min="3" max="3" width="12.33203125" style="38" customWidth="1"/>
    <col min="4" max="4" width="14" style="38" customWidth="1"/>
    <col min="5" max="5" width="14.83203125" style="38" customWidth="1"/>
    <col min="6" max="6" width="13" style="28" customWidth="1"/>
    <col min="7" max="7" width="10.33203125" style="28" customWidth="1"/>
    <col min="8" max="8" width="16.6640625" style="28" customWidth="1"/>
    <col min="9" max="9" width="17.6640625" style="28" customWidth="1"/>
    <col min="10" max="12" width="14.6640625" style="259"/>
    <col min="13" max="13" width="15.83203125" style="259" customWidth="1"/>
    <col min="14" max="14" width="18.6640625" style="38" customWidth="1"/>
    <col min="15" max="15" width="4.83203125" style="28" customWidth="1"/>
    <col min="16" max="16" width="12.83203125" style="28" customWidth="1"/>
    <col min="17" max="17" width="14.1640625" style="28" customWidth="1"/>
    <col min="18" max="16384" width="14.6640625" style="28"/>
  </cols>
  <sheetData>
    <row r="1" spans="1:17" ht="18">
      <c r="C1" s="658" t="s">
        <v>61</v>
      </c>
    </row>
    <row r="2" spans="1:17" ht="15" customHeight="1">
      <c r="C2" s="325" t="s">
        <v>326</v>
      </c>
      <c r="D2" s="646"/>
      <c r="E2" s="646"/>
    </row>
    <row r="3" spans="1:17" ht="15" customHeight="1">
      <c r="F3" s="34" t="s">
        <v>694</v>
      </c>
      <c r="G3" s="35"/>
      <c r="H3" s="35"/>
      <c r="I3" s="35"/>
      <c r="J3" s="647"/>
      <c r="K3" s="402"/>
      <c r="L3" s="402"/>
      <c r="M3" s="30" t="s">
        <v>1035</v>
      </c>
      <c r="N3" s="648"/>
    </row>
    <row r="4" spans="1:17" ht="15" customHeight="1">
      <c r="E4" s="38" t="s">
        <v>435</v>
      </c>
      <c r="F4" s="178" t="s">
        <v>683</v>
      </c>
      <c r="H4" s="37" t="s">
        <v>1140</v>
      </c>
      <c r="M4" s="37" t="s">
        <v>1036</v>
      </c>
      <c r="N4" s="38" t="s">
        <v>707</v>
      </c>
      <c r="P4" s="657" t="s">
        <v>60</v>
      </c>
      <c r="Q4" s="534" t="s">
        <v>62</v>
      </c>
    </row>
    <row r="5" spans="1:17" ht="15" customHeight="1">
      <c r="D5" s="38" t="s">
        <v>695</v>
      </c>
      <c r="E5" s="38" t="s">
        <v>436</v>
      </c>
      <c r="F5" s="178" t="s">
        <v>1033</v>
      </c>
      <c r="G5" s="37"/>
      <c r="H5" s="37" t="s">
        <v>680</v>
      </c>
      <c r="I5" s="37" t="s">
        <v>475</v>
      </c>
      <c r="J5" s="394"/>
      <c r="K5" s="394"/>
      <c r="L5" s="394"/>
      <c r="M5" s="37" t="s">
        <v>806</v>
      </c>
      <c r="N5" s="651" t="s">
        <v>1092</v>
      </c>
      <c r="P5" s="37" t="s">
        <v>66</v>
      </c>
      <c r="Q5" s="37" t="s">
        <v>66</v>
      </c>
    </row>
    <row r="6" spans="1:17" ht="15" customHeight="1">
      <c r="C6" s="38" t="s">
        <v>615</v>
      </c>
      <c r="D6" s="38" t="s">
        <v>376</v>
      </c>
      <c r="E6" s="38" t="s">
        <v>116</v>
      </c>
      <c r="F6" s="325" t="s">
        <v>117</v>
      </c>
      <c r="G6" s="37" t="s">
        <v>979</v>
      </c>
      <c r="H6" s="37" t="s">
        <v>13</v>
      </c>
      <c r="I6" s="37" t="s">
        <v>490</v>
      </c>
      <c r="J6" s="394" t="s">
        <v>603</v>
      </c>
      <c r="K6" s="668" t="s">
        <v>273</v>
      </c>
      <c r="L6" s="394"/>
      <c r="M6" s="37" t="s">
        <v>14</v>
      </c>
      <c r="N6" s="651" t="s">
        <v>15</v>
      </c>
      <c r="P6" s="37" t="s">
        <v>16</v>
      </c>
      <c r="Q6" s="37" t="s">
        <v>16</v>
      </c>
    </row>
    <row r="7" spans="1:17" ht="15" customHeight="1">
      <c r="B7" s="328" t="s">
        <v>17</v>
      </c>
      <c r="C7" s="38" t="s">
        <v>700</v>
      </c>
      <c r="D7" s="38" t="s">
        <v>18</v>
      </c>
      <c r="E7" s="38">
        <v>1905</v>
      </c>
      <c r="F7" s="325" t="s">
        <v>19</v>
      </c>
      <c r="G7" s="37" t="s">
        <v>748</v>
      </c>
      <c r="H7" s="37" t="s">
        <v>613</v>
      </c>
      <c r="I7" s="37" t="s">
        <v>462</v>
      </c>
      <c r="J7" s="394" t="s">
        <v>463</v>
      </c>
      <c r="K7" s="668" t="s">
        <v>75</v>
      </c>
      <c r="L7" s="394"/>
      <c r="M7" s="37" t="s">
        <v>20</v>
      </c>
      <c r="N7" s="651" t="s">
        <v>21</v>
      </c>
      <c r="P7" s="37" t="s">
        <v>56</v>
      </c>
      <c r="Q7" s="37" t="s">
        <v>63</v>
      </c>
    </row>
    <row r="8" spans="1:17" ht="15" customHeight="1">
      <c r="A8" s="28" t="s">
        <v>444</v>
      </c>
      <c r="B8" s="330" t="s">
        <v>57</v>
      </c>
      <c r="C8" s="38" t="s">
        <v>445</v>
      </c>
      <c r="D8" s="38" t="s">
        <v>22</v>
      </c>
      <c r="E8" s="38" t="s">
        <v>23</v>
      </c>
      <c r="F8" s="649" t="s">
        <v>58</v>
      </c>
      <c r="G8" s="37" t="s">
        <v>446</v>
      </c>
      <c r="H8" s="37" t="s">
        <v>447</v>
      </c>
      <c r="I8" s="37" t="s">
        <v>448</v>
      </c>
      <c r="J8" s="394" t="s">
        <v>487</v>
      </c>
      <c r="K8" s="394" t="s">
        <v>271</v>
      </c>
      <c r="L8" s="394" t="s">
        <v>272</v>
      </c>
      <c r="M8" s="37" t="s">
        <v>24</v>
      </c>
      <c r="N8" s="651" t="s">
        <v>123</v>
      </c>
      <c r="P8" s="37" t="s">
        <v>59</v>
      </c>
      <c r="Q8" s="37" t="s">
        <v>64</v>
      </c>
    </row>
    <row r="9" spans="1:17" ht="15" customHeight="1">
      <c r="D9" s="648"/>
      <c r="E9" s="648"/>
      <c r="F9" s="649"/>
      <c r="K9" s="405"/>
      <c r="L9" s="405"/>
      <c r="M9" s="28"/>
    </row>
    <row r="10" spans="1:17" ht="15" customHeight="1">
      <c r="A10" s="28" t="s">
        <v>488</v>
      </c>
      <c r="B10" s="279">
        <v>1</v>
      </c>
      <c r="C10" s="38">
        <v>1</v>
      </c>
      <c r="D10" s="652">
        <v>334848</v>
      </c>
      <c r="E10" s="653">
        <v>71597.188999999998</v>
      </c>
      <c r="J10" s="650">
        <f>N10*4.69/2</f>
        <v>8.9109999999999996</v>
      </c>
      <c r="K10" s="667">
        <f>J10*D10</f>
        <v>2983830.5279999999</v>
      </c>
      <c r="L10" s="667">
        <f>J10*E10</f>
        <v>638002.55117899994</v>
      </c>
      <c r="M10" s="666" t="s">
        <v>28</v>
      </c>
      <c r="N10" s="654">
        <v>3.8</v>
      </c>
      <c r="P10" s="210">
        <f t="shared" ref="P10:P41" si="0">D10*$J10</f>
        <v>2983830.5279999999</v>
      </c>
      <c r="Q10" s="210">
        <f t="shared" ref="Q10:Q41" si="1">1000*E10*$J10</f>
        <v>638002551.17900002</v>
      </c>
    </row>
    <row r="11" spans="1:17" ht="15" customHeight="1">
      <c r="A11" s="28" t="s">
        <v>622</v>
      </c>
      <c r="B11" s="279">
        <v>1</v>
      </c>
      <c r="C11" s="38">
        <v>7</v>
      </c>
      <c r="D11" s="652">
        <v>3699372</v>
      </c>
      <c r="E11" s="653">
        <v>29760.347000000002</v>
      </c>
      <c r="J11" s="650">
        <f>N11*4.69/2</f>
        <v>3.0485000000000002</v>
      </c>
      <c r="K11" s="667">
        <f t="shared" ref="K11:K59" si="2">J11*D11</f>
        <v>11277535.542000001</v>
      </c>
      <c r="L11" s="667">
        <f t="shared" ref="L11:L59" si="3">J11*E11</f>
        <v>90724.417829500017</v>
      </c>
      <c r="M11" s="666" t="s">
        <v>28</v>
      </c>
      <c r="N11" s="654">
        <v>1.3</v>
      </c>
      <c r="P11" s="210">
        <f t="shared" si="0"/>
        <v>11277535.542000001</v>
      </c>
      <c r="Q11" s="210">
        <f t="shared" si="1"/>
        <v>90724417.829500005</v>
      </c>
    </row>
    <row r="12" spans="1:17" ht="15" customHeight="1">
      <c r="A12" s="42" t="s">
        <v>1196</v>
      </c>
      <c r="B12" s="279">
        <v>1</v>
      </c>
      <c r="C12" s="38">
        <v>26</v>
      </c>
      <c r="D12" s="652">
        <v>2886931</v>
      </c>
      <c r="E12" s="653">
        <v>2466.0880000000002</v>
      </c>
      <c r="F12" s="28" t="s">
        <v>125</v>
      </c>
      <c r="G12" s="28">
        <v>1974070</v>
      </c>
      <c r="H12" s="28">
        <v>3.68</v>
      </c>
      <c r="I12" s="28">
        <v>1.81</v>
      </c>
      <c r="J12" s="259">
        <v>4.6900000000000004</v>
      </c>
      <c r="K12" s="667">
        <f t="shared" si="2"/>
        <v>13539706.390000001</v>
      </c>
      <c r="L12" s="667">
        <f t="shared" si="3"/>
        <v>11565.952720000001</v>
      </c>
      <c r="M12" s="37" t="s">
        <v>129</v>
      </c>
      <c r="N12" s="654">
        <v>2</v>
      </c>
      <c r="P12" s="210">
        <f t="shared" si="0"/>
        <v>13539706.390000001</v>
      </c>
      <c r="Q12" s="210">
        <f t="shared" si="1"/>
        <v>11565952.720000001</v>
      </c>
    </row>
    <row r="13" spans="1:17" ht="15" customHeight="1">
      <c r="A13" s="28" t="s">
        <v>875</v>
      </c>
      <c r="B13" s="279">
        <v>1</v>
      </c>
      <c r="C13" s="38">
        <v>27</v>
      </c>
      <c r="D13" s="652">
        <v>3859922</v>
      </c>
      <c r="E13" s="653">
        <v>6566.1329999999998</v>
      </c>
      <c r="J13" s="650">
        <v>5.1590000000000007</v>
      </c>
      <c r="K13" s="667">
        <f t="shared" si="2"/>
        <v>19913337.598000001</v>
      </c>
      <c r="L13" s="667">
        <f t="shared" si="3"/>
        <v>33874.680147000006</v>
      </c>
      <c r="M13" s="666" t="s">
        <v>28</v>
      </c>
      <c r="N13" s="654">
        <v>2.2000000000000002</v>
      </c>
      <c r="P13" s="210">
        <f t="shared" si="0"/>
        <v>19913337.598000001</v>
      </c>
      <c r="Q13" s="210">
        <f t="shared" si="1"/>
        <v>33874680.147000007</v>
      </c>
    </row>
    <row r="14" spans="1:17" ht="15" customHeight="1">
      <c r="A14" s="28" t="s">
        <v>628</v>
      </c>
      <c r="B14" s="279">
        <v>1</v>
      </c>
      <c r="C14" s="38">
        <v>32</v>
      </c>
      <c r="D14" s="652">
        <v>1754187</v>
      </c>
      <c r="E14" s="653">
        <v>277.173</v>
      </c>
      <c r="F14" s="28">
        <v>1882</v>
      </c>
      <c r="G14" s="28">
        <v>1044873</v>
      </c>
      <c r="H14" s="28">
        <v>5.08</v>
      </c>
      <c r="I14" s="28">
        <v>2.46</v>
      </c>
      <c r="J14" s="259">
        <v>3.86</v>
      </c>
      <c r="K14" s="667">
        <f t="shared" si="2"/>
        <v>6771161.8199999994</v>
      </c>
      <c r="L14" s="667">
        <f t="shared" si="3"/>
        <v>1069.88778</v>
      </c>
      <c r="M14" s="37" t="s">
        <v>130</v>
      </c>
      <c r="N14" s="654">
        <v>8.8000000000000007</v>
      </c>
      <c r="P14" s="210">
        <f t="shared" si="0"/>
        <v>6771161.8199999994</v>
      </c>
      <c r="Q14" s="210">
        <f t="shared" si="1"/>
        <v>1069887.78</v>
      </c>
    </row>
    <row r="15" spans="1:17" ht="15" customHeight="1">
      <c r="A15" s="28" t="s">
        <v>411</v>
      </c>
      <c r="B15" s="279">
        <v>1</v>
      </c>
      <c r="C15" s="38">
        <v>37</v>
      </c>
      <c r="D15" s="652">
        <v>1030952</v>
      </c>
      <c r="E15" s="653">
        <v>534.66399999999999</v>
      </c>
      <c r="F15" s="178" t="s">
        <v>131</v>
      </c>
      <c r="G15" s="28">
        <v>6589888</v>
      </c>
      <c r="H15" s="28">
        <v>2.02</v>
      </c>
      <c r="I15" s="28">
        <v>0.86</v>
      </c>
      <c r="J15" s="259">
        <v>2.15</v>
      </c>
      <c r="K15" s="667">
        <f t="shared" si="2"/>
        <v>2216546.7999999998</v>
      </c>
      <c r="L15" s="667">
        <f t="shared" si="3"/>
        <v>1149.5275999999999</v>
      </c>
      <c r="M15" s="37" t="s">
        <v>132</v>
      </c>
      <c r="N15" s="654">
        <v>2</v>
      </c>
      <c r="P15" s="210">
        <f t="shared" si="0"/>
        <v>2216546.7999999998</v>
      </c>
      <c r="Q15" s="210">
        <f t="shared" si="1"/>
        <v>1149527.5999999999</v>
      </c>
    </row>
    <row r="16" spans="1:17" ht="15" customHeight="1">
      <c r="A16" s="28" t="s">
        <v>625</v>
      </c>
      <c r="B16" s="279">
        <v>2</v>
      </c>
      <c r="C16" s="38">
        <v>10</v>
      </c>
      <c r="D16" s="652">
        <v>7717969</v>
      </c>
      <c r="E16" s="653">
        <v>4925.9920000000002</v>
      </c>
      <c r="F16" s="28" t="s">
        <v>258</v>
      </c>
      <c r="G16" s="28">
        <v>7526063</v>
      </c>
      <c r="H16" s="28">
        <v>1.77</v>
      </c>
      <c r="I16" s="28">
        <v>0.74</v>
      </c>
      <c r="J16" s="259">
        <v>1.4</v>
      </c>
      <c r="K16" s="667">
        <f t="shared" si="2"/>
        <v>10805156.6</v>
      </c>
      <c r="L16" s="667">
        <f t="shared" si="3"/>
        <v>6896.3887999999997</v>
      </c>
      <c r="M16" s="37" t="s">
        <v>259</v>
      </c>
      <c r="N16" s="654">
        <v>3.4</v>
      </c>
      <c r="P16" s="210">
        <f t="shared" si="0"/>
        <v>10805156.6</v>
      </c>
      <c r="Q16" s="210">
        <f t="shared" si="1"/>
        <v>6896388.7999999998</v>
      </c>
    </row>
    <row r="17" spans="1:17" ht="15" customHeight="1">
      <c r="A17" s="28" t="s">
        <v>458</v>
      </c>
      <c r="B17" s="279">
        <v>2</v>
      </c>
      <c r="C17" s="38">
        <v>14</v>
      </c>
      <c r="D17" s="652">
        <v>3205412</v>
      </c>
      <c r="E17" s="653">
        <v>1558.55</v>
      </c>
      <c r="F17" s="28" t="s">
        <v>260</v>
      </c>
      <c r="G17" s="28">
        <v>3180311</v>
      </c>
      <c r="H17" s="28">
        <v>4.6500000000000004</v>
      </c>
      <c r="I17" s="28">
        <v>1.57</v>
      </c>
      <c r="J17" s="259">
        <v>4.08</v>
      </c>
      <c r="K17" s="667">
        <f t="shared" si="2"/>
        <v>13078080.960000001</v>
      </c>
      <c r="L17" s="667">
        <f t="shared" si="3"/>
        <v>6358.884</v>
      </c>
      <c r="M17" s="37" t="s">
        <v>261</v>
      </c>
      <c r="N17" s="654">
        <v>8</v>
      </c>
      <c r="P17" s="210">
        <f t="shared" si="0"/>
        <v>13078080.960000001</v>
      </c>
      <c r="Q17" s="210">
        <f t="shared" si="1"/>
        <v>6358884</v>
      </c>
    </row>
    <row r="18" spans="1:17" ht="15" customHeight="1">
      <c r="A18" s="28" t="s">
        <v>881</v>
      </c>
      <c r="B18" s="279">
        <v>2</v>
      </c>
      <c r="C18" s="38">
        <v>28</v>
      </c>
      <c r="D18" s="652">
        <v>10668218</v>
      </c>
      <c r="E18" s="653">
        <v>2195.623</v>
      </c>
      <c r="J18" s="650">
        <v>1.5022222222222223</v>
      </c>
      <c r="K18" s="667">
        <f t="shared" si="2"/>
        <v>16026034.151111113</v>
      </c>
      <c r="L18" s="667">
        <f t="shared" si="3"/>
        <v>3298.3136622222228</v>
      </c>
      <c r="M18" s="37" t="s">
        <v>262</v>
      </c>
      <c r="N18" s="654">
        <v>1.3</v>
      </c>
      <c r="P18" s="210">
        <f t="shared" si="0"/>
        <v>16026034.151111113</v>
      </c>
      <c r="Q18" s="210">
        <f t="shared" si="1"/>
        <v>3298313.6622222224</v>
      </c>
    </row>
    <row r="19" spans="1:17" ht="15" customHeight="1">
      <c r="A19" s="28" t="s">
        <v>758</v>
      </c>
      <c r="B19" s="279">
        <v>2</v>
      </c>
      <c r="C19" s="38">
        <v>31</v>
      </c>
      <c r="D19" s="652">
        <v>8337535</v>
      </c>
      <c r="E19" s="653">
        <v>11467.605</v>
      </c>
      <c r="F19" s="178" t="s">
        <v>263</v>
      </c>
      <c r="G19" s="28">
        <v>7541012</v>
      </c>
      <c r="H19" s="28">
        <v>3.09</v>
      </c>
      <c r="I19" s="28">
        <v>0.78</v>
      </c>
      <c r="J19" s="259">
        <v>1.04</v>
      </c>
      <c r="K19" s="667">
        <f t="shared" si="2"/>
        <v>8671036.4000000004</v>
      </c>
      <c r="L19" s="667">
        <f t="shared" si="3"/>
        <v>11926.3092</v>
      </c>
      <c r="M19" s="37" t="s">
        <v>264</v>
      </c>
      <c r="N19" s="654">
        <v>0.9</v>
      </c>
      <c r="P19" s="210">
        <f t="shared" si="0"/>
        <v>8671036.4000000004</v>
      </c>
      <c r="Q19" s="210">
        <f t="shared" si="1"/>
        <v>11926309.200000001</v>
      </c>
    </row>
    <row r="20" spans="1:17" ht="15" customHeight="1">
      <c r="A20" s="28" t="s">
        <v>410</v>
      </c>
      <c r="B20" s="279">
        <v>2</v>
      </c>
      <c r="C20" s="38">
        <v>36</v>
      </c>
      <c r="D20" s="652">
        <v>6712499</v>
      </c>
      <c r="E20" s="653">
        <v>2760.45</v>
      </c>
      <c r="F20" s="28" t="s">
        <v>127</v>
      </c>
      <c r="G20" s="28">
        <v>1845205</v>
      </c>
      <c r="H20" s="28">
        <v>4.0199999999999996</v>
      </c>
      <c r="I20" s="28">
        <v>2.81</v>
      </c>
      <c r="J20" s="259">
        <v>4</v>
      </c>
      <c r="K20" s="667">
        <f t="shared" si="2"/>
        <v>26849996</v>
      </c>
      <c r="L20" s="667">
        <f t="shared" si="3"/>
        <v>11041.8</v>
      </c>
      <c r="M20" s="37" t="s">
        <v>259</v>
      </c>
      <c r="N20" s="654">
        <v>4.4000000000000004</v>
      </c>
      <c r="P20" s="210">
        <f t="shared" si="0"/>
        <v>26849996</v>
      </c>
      <c r="Q20" s="210">
        <f t="shared" si="1"/>
        <v>11041800</v>
      </c>
    </row>
    <row r="21" spans="1:17" ht="15" customHeight="1">
      <c r="A21" s="28" t="s">
        <v>415</v>
      </c>
      <c r="B21" s="279">
        <v>2</v>
      </c>
      <c r="C21" s="38">
        <v>45</v>
      </c>
      <c r="D21" s="652">
        <v>6251777</v>
      </c>
      <c r="E21" s="653">
        <v>1205.624</v>
      </c>
      <c r="F21" s="178" t="s">
        <v>128</v>
      </c>
      <c r="G21" s="28">
        <v>6218910</v>
      </c>
      <c r="H21" s="28">
        <v>2.99</v>
      </c>
      <c r="I21" s="28">
        <v>0.33</v>
      </c>
      <c r="J21" s="259">
        <v>1.1499999999999999</v>
      </c>
      <c r="K21" s="667">
        <f t="shared" si="2"/>
        <v>7189543.5499999998</v>
      </c>
      <c r="L21" s="667">
        <f t="shared" si="3"/>
        <v>1386.4675999999999</v>
      </c>
      <c r="M21" s="37" t="s">
        <v>259</v>
      </c>
      <c r="N21" s="654">
        <v>2.6</v>
      </c>
      <c r="P21" s="210">
        <f t="shared" si="0"/>
        <v>7189543.5499999998</v>
      </c>
      <c r="Q21" s="210">
        <f t="shared" si="1"/>
        <v>1386467.5999999999</v>
      </c>
    </row>
    <row r="22" spans="1:17" ht="15" customHeight="1">
      <c r="A22" s="28" t="s">
        <v>452</v>
      </c>
      <c r="B22" s="279">
        <v>3</v>
      </c>
      <c r="C22" s="38">
        <v>6</v>
      </c>
      <c r="D22" s="652">
        <v>2162546</v>
      </c>
      <c r="E22" s="653">
        <v>553.57399999999996</v>
      </c>
      <c r="F22" s="178" t="s">
        <v>289</v>
      </c>
      <c r="G22" s="28">
        <v>2034958</v>
      </c>
      <c r="H22" s="28">
        <v>2.46</v>
      </c>
      <c r="I22" s="28">
        <v>1.87</v>
      </c>
      <c r="J22" s="259">
        <v>2.48</v>
      </c>
      <c r="K22" s="667">
        <f t="shared" si="2"/>
        <v>5363114.08</v>
      </c>
      <c r="L22" s="667">
        <f t="shared" si="3"/>
        <v>1372.8635199999999</v>
      </c>
      <c r="M22" s="37" t="s">
        <v>259</v>
      </c>
      <c r="N22" s="654">
        <v>2.6</v>
      </c>
      <c r="P22" s="210">
        <f t="shared" si="0"/>
        <v>5363114.08</v>
      </c>
      <c r="Q22" s="210">
        <f t="shared" si="1"/>
        <v>1372863.52</v>
      </c>
    </row>
    <row r="23" spans="1:17" ht="15" customHeight="1">
      <c r="A23" s="28" t="s">
        <v>506</v>
      </c>
      <c r="B23" s="279">
        <v>3</v>
      </c>
      <c r="C23" s="38">
        <v>15</v>
      </c>
      <c r="D23" s="652">
        <v>1391630</v>
      </c>
      <c r="E23" s="653">
        <v>157.506</v>
      </c>
      <c r="F23" s="178" t="s">
        <v>290</v>
      </c>
      <c r="G23" s="28">
        <v>345202</v>
      </c>
      <c r="H23" s="28">
        <v>3.26</v>
      </c>
      <c r="I23" s="28">
        <v>2.6869999999999998</v>
      </c>
      <c r="J23" s="259">
        <v>4.34</v>
      </c>
      <c r="K23" s="667">
        <f t="shared" si="2"/>
        <v>6039674.2000000002</v>
      </c>
      <c r="L23" s="667">
        <f t="shared" si="3"/>
        <v>683.57604000000003</v>
      </c>
      <c r="M23" s="37" t="s">
        <v>129</v>
      </c>
      <c r="N23" s="654">
        <v>4.5</v>
      </c>
      <c r="P23" s="210">
        <f t="shared" si="0"/>
        <v>6039674.2000000002</v>
      </c>
      <c r="Q23" s="210">
        <f t="shared" si="1"/>
        <v>683576.03999999992</v>
      </c>
    </row>
    <row r="24" spans="1:17" ht="15" customHeight="1">
      <c r="A24" s="28" t="s">
        <v>1249</v>
      </c>
      <c r="B24" s="279">
        <v>3</v>
      </c>
      <c r="C24" s="38">
        <v>18</v>
      </c>
      <c r="D24" s="652">
        <v>2136373</v>
      </c>
      <c r="E24" s="653">
        <v>2044.7829999999999</v>
      </c>
      <c r="F24" s="178" t="s">
        <v>152</v>
      </c>
      <c r="G24" s="28">
        <v>2162601</v>
      </c>
      <c r="H24" s="28">
        <v>3.05</v>
      </c>
      <c r="I24" s="28">
        <v>1.56</v>
      </c>
      <c r="J24" s="259">
        <v>2.38</v>
      </c>
      <c r="K24" s="667">
        <f t="shared" si="2"/>
        <v>5084567.74</v>
      </c>
      <c r="L24" s="667">
        <f t="shared" si="3"/>
        <v>4866.5835399999996</v>
      </c>
      <c r="M24" s="37" t="s">
        <v>153</v>
      </c>
      <c r="N24" s="654">
        <v>2.2999999999999998</v>
      </c>
      <c r="P24" s="210">
        <f t="shared" si="0"/>
        <v>5084567.74</v>
      </c>
      <c r="Q24" s="210">
        <f t="shared" si="1"/>
        <v>4866583.54</v>
      </c>
    </row>
    <row r="25" spans="1:17" ht="15" customHeight="1">
      <c r="A25" s="28" t="s">
        <v>874</v>
      </c>
      <c r="B25" s="279">
        <v>3</v>
      </c>
      <c r="C25" s="38">
        <v>24</v>
      </c>
      <c r="D25" s="652">
        <v>1584564</v>
      </c>
      <c r="E25" s="653">
        <v>263.29399999999998</v>
      </c>
      <c r="F25" s="178" t="s">
        <v>154</v>
      </c>
      <c r="G25" s="28">
        <v>1548282</v>
      </c>
      <c r="H25" s="28">
        <v>5.29</v>
      </c>
      <c r="I25" s="28">
        <v>2.25</v>
      </c>
      <c r="J25" s="259">
        <v>4.7</v>
      </c>
      <c r="K25" s="667">
        <f t="shared" si="2"/>
        <v>7447450.8000000007</v>
      </c>
      <c r="L25" s="667">
        <f t="shared" si="3"/>
        <v>1237.4818</v>
      </c>
      <c r="M25" s="37" t="s">
        <v>153</v>
      </c>
      <c r="N25" s="654">
        <v>2.4</v>
      </c>
      <c r="P25" s="210">
        <f t="shared" si="0"/>
        <v>7447450.8000000007</v>
      </c>
      <c r="Q25" s="210">
        <f t="shared" si="1"/>
        <v>1237481.8</v>
      </c>
    </row>
    <row r="26" spans="1:17" ht="15" customHeight="1">
      <c r="A26" s="42" t="s">
        <v>1197</v>
      </c>
      <c r="B26" s="279">
        <v>3</v>
      </c>
      <c r="C26" s="38">
        <v>25</v>
      </c>
      <c r="D26" s="652">
        <v>1970159</v>
      </c>
      <c r="E26" s="653">
        <v>994.25400000000002</v>
      </c>
      <c r="F26" s="28" t="s">
        <v>155</v>
      </c>
      <c r="G26" s="28">
        <v>2640931</v>
      </c>
      <c r="H26" s="28">
        <v>4.9000000000000004</v>
      </c>
      <c r="I26" s="28">
        <v>0.89</v>
      </c>
      <c r="J26" s="259">
        <v>2.7</v>
      </c>
      <c r="K26" s="667">
        <f t="shared" si="2"/>
        <v>5319429.3000000007</v>
      </c>
      <c r="L26" s="667">
        <f t="shared" si="3"/>
        <v>2684.4858000000004</v>
      </c>
      <c r="M26" s="37" t="s">
        <v>377</v>
      </c>
      <c r="N26" s="654">
        <v>5.9</v>
      </c>
      <c r="P26" s="210">
        <f t="shared" si="0"/>
        <v>5319429.3000000007</v>
      </c>
      <c r="Q26" s="210">
        <f t="shared" si="1"/>
        <v>2684485.8000000003</v>
      </c>
    </row>
    <row r="27" spans="1:17" ht="15" customHeight="1">
      <c r="A27" s="28" t="s">
        <v>693</v>
      </c>
      <c r="B27" s="279">
        <v>3</v>
      </c>
      <c r="C27" s="38">
        <v>40</v>
      </c>
      <c r="D27" s="652">
        <v>1936107</v>
      </c>
      <c r="E27" s="653">
        <v>191.17500000000001</v>
      </c>
      <c r="J27" s="650">
        <v>2.5075555555555558</v>
      </c>
      <c r="K27" s="667">
        <f t="shared" si="2"/>
        <v>4854895.8640000001</v>
      </c>
      <c r="L27" s="667">
        <f t="shared" si="3"/>
        <v>479.38193333333339</v>
      </c>
      <c r="M27" s="37" t="s">
        <v>378</v>
      </c>
      <c r="N27" s="654">
        <v>2.6</v>
      </c>
      <c r="P27" s="210">
        <f t="shared" si="0"/>
        <v>4854895.8640000001</v>
      </c>
      <c r="Q27" s="210">
        <f t="shared" si="1"/>
        <v>479381.93333333335</v>
      </c>
    </row>
    <row r="28" spans="1:17" ht="15" customHeight="1">
      <c r="A28" s="28" t="s">
        <v>430</v>
      </c>
      <c r="B28" s="279">
        <v>3</v>
      </c>
      <c r="C28" s="38">
        <v>43</v>
      </c>
      <c r="D28" s="652">
        <v>2641579</v>
      </c>
      <c r="E28" s="653">
        <v>583.42999999999995</v>
      </c>
      <c r="F28" s="28" t="s">
        <v>379</v>
      </c>
      <c r="G28" s="28">
        <v>2637997</v>
      </c>
      <c r="H28" s="28">
        <v>3.19</v>
      </c>
      <c r="I28" s="28">
        <v>1.37</v>
      </c>
      <c r="J28" s="259">
        <v>1.75</v>
      </c>
      <c r="K28" s="667">
        <f t="shared" si="2"/>
        <v>4622763.25</v>
      </c>
      <c r="L28" s="667">
        <f t="shared" si="3"/>
        <v>1021.0024999999999</v>
      </c>
      <c r="M28" s="37" t="s">
        <v>380</v>
      </c>
      <c r="N28" s="654">
        <v>3.2</v>
      </c>
      <c r="P28" s="210">
        <f t="shared" si="0"/>
        <v>4622763.25</v>
      </c>
      <c r="Q28" s="210">
        <f t="shared" si="1"/>
        <v>1021002.5</v>
      </c>
    </row>
    <row r="29" spans="1:17" ht="15" customHeight="1">
      <c r="A29" s="28" t="s">
        <v>744</v>
      </c>
      <c r="B29" s="279">
        <v>3</v>
      </c>
      <c r="C29" s="38">
        <v>50</v>
      </c>
      <c r="D29" s="652">
        <v>1420617</v>
      </c>
      <c r="E29" s="653">
        <v>120.90900000000001</v>
      </c>
      <c r="F29" s="178" t="s">
        <v>274</v>
      </c>
      <c r="G29" s="28">
        <v>1399567</v>
      </c>
      <c r="H29" s="28">
        <v>4.49</v>
      </c>
      <c r="I29" s="28">
        <v>2.02</v>
      </c>
      <c r="J29" s="259">
        <v>3.26</v>
      </c>
      <c r="K29" s="667">
        <f t="shared" si="2"/>
        <v>4631211.42</v>
      </c>
      <c r="L29" s="667">
        <f t="shared" si="3"/>
        <v>394.16334000000001</v>
      </c>
      <c r="M29" s="37" t="s">
        <v>264</v>
      </c>
      <c r="N29" s="654">
        <v>2</v>
      </c>
      <c r="P29" s="210">
        <f t="shared" si="0"/>
        <v>4631211.42</v>
      </c>
      <c r="Q29" s="210">
        <f t="shared" si="1"/>
        <v>394163.33999999997</v>
      </c>
    </row>
    <row r="30" spans="1:17" ht="15" customHeight="1">
      <c r="A30" s="28" t="s">
        <v>624</v>
      </c>
      <c r="B30" s="279">
        <v>4</v>
      </c>
      <c r="C30" s="38">
        <v>9</v>
      </c>
      <c r="D30" s="652">
        <v>3746442</v>
      </c>
      <c r="E30" s="653">
        <v>283.298</v>
      </c>
      <c r="F30" s="28" t="s">
        <v>275</v>
      </c>
      <c r="G30" s="28">
        <v>3727819</v>
      </c>
      <c r="H30" s="28">
        <v>5.0599999999999996</v>
      </c>
      <c r="I30" s="28">
        <v>1.86</v>
      </c>
      <c r="J30" s="259">
        <v>4.4800000000000004</v>
      </c>
      <c r="K30" s="667">
        <f t="shared" si="2"/>
        <v>16784060.16</v>
      </c>
      <c r="L30" s="667">
        <f t="shared" si="3"/>
        <v>1269.1750400000001</v>
      </c>
      <c r="M30" s="37" t="s">
        <v>264</v>
      </c>
      <c r="N30" s="654">
        <v>6.7</v>
      </c>
      <c r="P30" s="210">
        <f t="shared" si="0"/>
        <v>16784060.16</v>
      </c>
      <c r="Q30" s="210">
        <f t="shared" si="1"/>
        <v>1269175.04</v>
      </c>
    </row>
    <row r="31" spans="1:17" ht="15" customHeight="1">
      <c r="A31" s="28" t="s">
        <v>895</v>
      </c>
      <c r="B31" s="279">
        <v>4</v>
      </c>
      <c r="C31" s="38">
        <v>20</v>
      </c>
      <c r="D31" s="652">
        <v>2455363</v>
      </c>
      <c r="E31" s="653">
        <v>117.45699999999999</v>
      </c>
      <c r="F31" s="28" t="s">
        <v>276</v>
      </c>
      <c r="G31" s="28">
        <v>2470293</v>
      </c>
      <c r="H31" s="28">
        <v>5.91</v>
      </c>
      <c r="I31" s="28">
        <v>3.35</v>
      </c>
      <c r="J31" s="259">
        <v>6.19</v>
      </c>
      <c r="K31" s="667">
        <f t="shared" si="2"/>
        <v>15198696.970000001</v>
      </c>
      <c r="L31" s="667">
        <f t="shared" si="3"/>
        <v>727.05883000000006</v>
      </c>
      <c r="M31" s="37" t="s">
        <v>264</v>
      </c>
      <c r="N31" s="654">
        <v>10</v>
      </c>
      <c r="P31" s="210">
        <f t="shared" si="0"/>
        <v>15198696.970000001</v>
      </c>
      <c r="Q31" s="210">
        <f t="shared" si="1"/>
        <v>727058.83000000007</v>
      </c>
    </row>
    <row r="32" spans="1:17" ht="15" customHeight="1">
      <c r="A32" s="28" t="s">
        <v>882</v>
      </c>
      <c r="B32" s="279">
        <v>4</v>
      </c>
      <c r="C32" s="38">
        <v>29</v>
      </c>
      <c r="D32" s="652">
        <v>2009101</v>
      </c>
      <c r="E32" s="653">
        <v>417.31299999999999</v>
      </c>
      <c r="F32" s="28" t="s">
        <v>277</v>
      </c>
      <c r="G32" s="28">
        <v>2035326</v>
      </c>
      <c r="H32" s="28">
        <v>5.98</v>
      </c>
      <c r="I32" s="28">
        <v>2.2200000000000002</v>
      </c>
      <c r="J32" s="259">
        <v>3.78</v>
      </c>
      <c r="K32" s="667">
        <f t="shared" si="2"/>
        <v>7594401.7799999993</v>
      </c>
      <c r="L32" s="667">
        <f t="shared" si="3"/>
        <v>1577.4431399999999</v>
      </c>
      <c r="M32" s="37" t="s">
        <v>380</v>
      </c>
      <c r="N32" s="654">
        <v>9.1999999999999993</v>
      </c>
      <c r="P32" s="210">
        <f t="shared" si="0"/>
        <v>7594401.7799999993</v>
      </c>
      <c r="Q32" s="210">
        <f t="shared" si="1"/>
        <v>1577443.14</v>
      </c>
    </row>
    <row r="33" spans="1:17" ht="15" customHeight="1">
      <c r="A33" s="28" t="s">
        <v>757</v>
      </c>
      <c r="B33" s="279">
        <v>4</v>
      </c>
      <c r="C33" s="38">
        <v>30</v>
      </c>
      <c r="D33" s="652">
        <v>1814031</v>
      </c>
      <c r="E33" s="653">
        <v>340.22399999999999</v>
      </c>
      <c r="J33" s="650">
        <f>8.9*3.54/7.4</f>
        <v>4.257567567567567</v>
      </c>
      <c r="K33" s="667">
        <f t="shared" si="2"/>
        <v>7723359.5521621611</v>
      </c>
      <c r="L33" s="667">
        <f t="shared" si="3"/>
        <v>1448.526668108108</v>
      </c>
      <c r="M33" s="37" t="s">
        <v>278</v>
      </c>
      <c r="N33" s="654">
        <v>8.9</v>
      </c>
      <c r="P33" s="210">
        <f t="shared" si="0"/>
        <v>7723359.5521621611</v>
      </c>
      <c r="Q33" s="210">
        <f t="shared" si="1"/>
        <v>1448526.668108108</v>
      </c>
    </row>
    <row r="34" spans="1:17" ht="15" customHeight="1">
      <c r="A34" s="28" t="s">
        <v>320</v>
      </c>
      <c r="B34" s="279">
        <v>4</v>
      </c>
      <c r="C34" s="38">
        <v>35</v>
      </c>
      <c r="D34" s="652">
        <v>1885044</v>
      </c>
      <c r="E34" s="653">
        <v>326.52199999999999</v>
      </c>
      <c r="F34" s="178" t="s">
        <v>279</v>
      </c>
      <c r="G34" s="28">
        <v>1328880</v>
      </c>
      <c r="H34" s="28">
        <v>3.31</v>
      </c>
      <c r="I34" s="28">
        <v>1.25</v>
      </c>
      <c r="J34" s="259">
        <v>2.84</v>
      </c>
      <c r="K34" s="667">
        <f t="shared" si="2"/>
        <v>5353524.96</v>
      </c>
      <c r="L34" s="667">
        <f t="shared" si="3"/>
        <v>927.32247999999993</v>
      </c>
      <c r="M34" s="37" t="s">
        <v>280</v>
      </c>
      <c r="N34" s="654">
        <v>8.6999999999999993</v>
      </c>
      <c r="P34" s="210">
        <f t="shared" si="0"/>
        <v>5353524.96</v>
      </c>
      <c r="Q34" s="210">
        <f t="shared" si="1"/>
        <v>927322.48</v>
      </c>
    </row>
    <row r="35" spans="1:17" ht="15" customHeight="1">
      <c r="A35" s="28" t="s">
        <v>1101</v>
      </c>
      <c r="B35" s="279">
        <v>4</v>
      </c>
      <c r="C35" s="38">
        <v>38</v>
      </c>
      <c r="D35" s="652">
        <v>3348968</v>
      </c>
      <c r="E35" s="653">
        <v>819.94899999999996</v>
      </c>
      <c r="F35" s="28" t="s">
        <v>281</v>
      </c>
      <c r="G35" s="28">
        <v>3331562</v>
      </c>
      <c r="H35" s="28">
        <v>4.82</v>
      </c>
      <c r="I35" s="28">
        <v>1.64</v>
      </c>
      <c r="J35" s="259">
        <v>3.54</v>
      </c>
      <c r="K35" s="667">
        <f t="shared" si="2"/>
        <v>11855346.720000001</v>
      </c>
      <c r="L35" s="667">
        <f t="shared" si="3"/>
        <v>2902.6194599999999</v>
      </c>
      <c r="M35" s="37" t="s">
        <v>264</v>
      </c>
      <c r="N35" s="654">
        <v>7.4</v>
      </c>
      <c r="P35" s="210">
        <f t="shared" si="0"/>
        <v>11855346.720000001</v>
      </c>
      <c r="Q35" s="210">
        <f t="shared" si="1"/>
        <v>2902619.46</v>
      </c>
    </row>
    <row r="36" spans="1:17" ht="15" customHeight="1">
      <c r="A36" s="28" t="s">
        <v>827</v>
      </c>
      <c r="B36" s="279">
        <v>4</v>
      </c>
      <c r="C36" s="38">
        <v>39</v>
      </c>
      <c r="D36" s="652">
        <v>1658265</v>
      </c>
      <c r="E36" s="653">
        <v>1247.93</v>
      </c>
      <c r="J36" s="650">
        <f>6.3*4.08/8</f>
        <v>3.2130000000000001</v>
      </c>
      <c r="K36" s="667">
        <f t="shared" si="2"/>
        <v>5328005.4450000003</v>
      </c>
      <c r="L36" s="667">
        <f t="shared" si="3"/>
        <v>4009.5990900000002</v>
      </c>
      <c r="M36" s="37" t="s">
        <v>282</v>
      </c>
      <c r="N36" s="654">
        <v>6.3</v>
      </c>
      <c r="P36" s="210">
        <f t="shared" si="0"/>
        <v>5328005.4450000003</v>
      </c>
      <c r="Q36" s="210">
        <f t="shared" si="1"/>
        <v>4009599.0900000003</v>
      </c>
    </row>
    <row r="37" spans="1:17" ht="15" customHeight="1">
      <c r="A37" s="28" t="s">
        <v>429</v>
      </c>
      <c r="B37" s="279">
        <v>4</v>
      </c>
      <c r="C37" s="38">
        <v>42</v>
      </c>
      <c r="D37" s="652">
        <v>2848238</v>
      </c>
      <c r="E37" s="653">
        <v>723.11099999999999</v>
      </c>
      <c r="F37" s="28" t="s">
        <v>391</v>
      </c>
      <c r="G37" s="28">
        <v>2999438</v>
      </c>
      <c r="H37" s="28">
        <v>5.88</v>
      </c>
      <c r="I37" s="28">
        <v>2.25</v>
      </c>
      <c r="J37" s="259">
        <v>4.5599999999999996</v>
      </c>
      <c r="K37" s="667">
        <f t="shared" si="2"/>
        <v>12987965.279999999</v>
      </c>
      <c r="L37" s="667">
        <f t="shared" si="3"/>
        <v>3297.3861599999996</v>
      </c>
      <c r="M37" s="37" t="s">
        <v>132</v>
      </c>
      <c r="N37" s="654">
        <v>9.5</v>
      </c>
      <c r="P37" s="210">
        <f t="shared" si="0"/>
        <v>12987965.279999999</v>
      </c>
      <c r="Q37" s="210">
        <f t="shared" si="1"/>
        <v>3297386.1599999997</v>
      </c>
    </row>
    <row r="38" spans="1:17" ht="15" customHeight="1">
      <c r="A38" s="28" t="s">
        <v>431</v>
      </c>
      <c r="B38" s="279">
        <v>4</v>
      </c>
      <c r="C38" s="38">
        <v>44</v>
      </c>
      <c r="D38" s="652">
        <v>1350252</v>
      </c>
      <c r="E38" s="653">
        <v>111.893</v>
      </c>
      <c r="F38" s="178" t="s">
        <v>291</v>
      </c>
      <c r="G38" s="28">
        <v>1379683</v>
      </c>
      <c r="H38" s="28">
        <v>4.82</v>
      </c>
      <c r="I38" s="28">
        <v>2.61</v>
      </c>
      <c r="J38" s="259">
        <v>4.12</v>
      </c>
      <c r="K38" s="667">
        <f t="shared" si="2"/>
        <v>5563038.2400000002</v>
      </c>
      <c r="L38" s="667">
        <f t="shared" si="3"/>
        <v>460.99916000000002</v>
      </c>
      <c r="M38" s="37" t="s">
        <v>129</v>
      </c>
      <c r="N38" s="654">
        <v>8.4</v>
      </c>
      <c r="P38" s="210">
        <f t="shared" si="0"/>
        <v>5563038.2400000002</v>
      </c>
      <c r="Q38" s="210">
        <f t="shared" si="1"/>
        <v>460999.16000000003</v>
      </c>
    </row>
    <row r="39" spans="1:17" ht="15" customHeight="1">
      <c r="A39" s="28" t="s">
        <v>626</v>
      </c>
      <c r="B39" s="279">
        <v>5</v>
      </c>
      <c r="C39" s="38">
        <v>33</v>
      </c>
      <c r="D39" s="652">
        <v>2195458</v>
      </c>
      <c r="E39" s="653">
        <v>110.246</v>
      </c>
      <c r="J39" s="650">
        <f>8.9*5.48/8.1</f>
        <v>6.0212345679012351</v>
      </c>
      <c r="K39" s="667">
        <f t="shared" si="2"/>
        <v>13219367.601975311</v>
      </c>
      <c r="L39" s="667">
        <f t="shared" si="3"/>
        <v>663.81702617283952</v>
      </c>
      <c r="M39" s="37" t="s">
        <v>74</v>
      </c>
      <c r="N39" s="654">
        <v>8.9</v>
      </c>
      <c r="P39" s="210">
        <f t="shared" si="0"/>
        <v>13219367.601975311</v>
      </c>
      <c r="Q39" s="210">
        <f t="shared" si="1"/>
        <v>663817.02617283957</v>
      </c>
    </row>
    <row r="40" spans="1:17" ht="15" customHeight="1">
      <c r="A40" s="28" t="s">
        <v>627</v>
      </c>
      <c r="B40" s="279">
        <v>5</v>
      </c>
      <c r="C40" s="38">
        <v>34</v>
      </c>
      <c r="D40" s="652">
        <v>1460552</v>
      </c>
      <c r="E40" s="653">
        <v>199.84200000000001</v>
      </c>
      <c r="F40" s="28" t="s">
        <v>67</v>
      </c>
      <c r="G40" s="28">
        <v>2259941</v>
      </c>
      <c r="H40" s="28">
        <v>5.25</v>
      </c>
      <c r="I40" s="28">
        <v>1.57</v>
      </c>
      <c r="J40" s="259">
        <v>5.69</v>
      </c>
      <c r="K40" s="667">
        <f t="shared" si="2"/>
        <v>8310540.8800000008</v>
      </c>
      <c r="L40" s="667">
        <f t="shared" si="3"/>
        <v>1137.1009800000002</v>
      </c>
      <c r="M40" s="37" t="s">
        <v>129</v>
      </c>
      <c r="N40" s="654">
        <v>3.9</v>
      </c>
      <c r="P40" s="210">
        <f t="shared" si="0"/>
        <v>8310540.8800000008</v>
      </c>
      <c r="Q40" s="210">
        <f t="shared" si="1"/>
        <v>1137100.98</v>
      </c>
    </row>
    <row r="41" spans="1:17" ht="15" customHeight="1">
      <c r="A41" s="28" t="s">
        <v>416</v>
      </c>
      <c r="B41" s="279">
        <v>5</v>
      </c>
      <c r="C41" s="38">
        <v>46</v>
      </c>
      <c r="D41" s="652">
        <v>2663142</v>
      </c>
      <c r="E41" s="653">
        <v>225.78</v>
      </c>
      <c r="J41" s="650">
        <v>5.7321428571428568</v>
      </c>
      <c r="K41" s="667">
        <f t="shared" si="2"/>
        <v>15265510.392857142</v>
      </c>
      <c r="L41" s="667">
        <f t="shared" si="3"/>
        <v>1294.2032142857142</v>
      </c>
      <c r="M41" s="37" t="s">
        <v>26</v>
      </c>
      <c r="N41" s="654">
        <v>7.5</v>
      </c>
      <c r="P41" s="210">
        <f t="shared" si="0"/>
        <v>15265510.392857142</v>
      </c>
      <c r="Q41" s="210">
        <f t="shared" si="1"/>
        <v>1294203.2142857141</v>
      </c>
    </row>
    <row r="42" spans="1:17" ht="15" customHeight="1">
      <c r="A42" s="28" t="s">
        <v>742</v>
      </c>
      <c r="B42" s="279">
        <v>5</v>
      </c>
      <c r="C42" s="38">
        <v>48</v>
      </c>
      <c r="D42" s="652">
        <v>2329209</v>
      </c>
      <c r="E42" s="653">
        <v>229.42400000000001</v>
      </c>
      <c r="F42" s="28" t="s">
        <v>27</v>
      </c>
      <c r="G42" s="28">
        <v>2049077</v>
      </c>
      <c r="H42" s="28">
        <v>4.01</v>
      </c>
      <c r="I42" s="28">
        <v>1.06</v>
      </c>
      <c r="J42" s="259">
        <v>5.35</v>
      </c>
      <c r="K42" s="667">
        <f t="shared" si="2"/>
        <v>12461268.149999999</v>
      </c>
      <c r="L42" s="667">
        <f t="shared" si="3"/>
        <v>1227.4184</v>
      </c>
      <c r="M42" s="37" t="s">
        <v>380</v>
      </c>
      <c r="N42" s="654">
        <v>7</v>
      </c>
      <c r="P42" s="210">
        <f t="shared" ref="P42:P59" si="4">D42*$J42</f>
        <v>12461268.149999999</v>
      </c>
      <c r="Q42" s="210">
        <f t="shared" ref="Q42:Q59" si="5">1000*E42*$J42</f>
        <v>1227418.3999999999</v>
      </c>
    </row>
    <row r="43" spans="1:17" ht="15" customHeight="1">
      <c r="A43" s="28" t="s">
        <v>894</v>
      </c>
      <c r="B43" s="279">
        <v>6</v>
      </c>
      <c r="C43" s="38">
        <v>19</v>
      </c>
      <c r="D43" s="652">
        <v>930845</v>
      </c>
      <c r="E43" s="653">
        <v>498.61500000000001</v>
      </c>
      <c r="J43" s="650">
        <f>5.7*2.7/5.9</f>
        <v>2.6084745762711865</v>
      </c>
      <c r="K43" s="667">
        <f t="shared" si="2"/>
        <v>2428085.5169491526</v>
      </c>
      <c r="L43" s="667">
        <f t="shared" si="3"/>
        <v>1300.6245508474576</v>
      </c>
      <c r="M43" s="666" t="s">
        <v>124</v>
      </c>
      <c r="N43" s="654">
        <v>5.7</v>
      </c>
      <c r="P43" s="210">
        <f t="shared" si="4"/>
        <v>2428085.5169491526</v>
      </c>
      <c r="Q43" s="210">
        <f t="shared" si="5"/>
        <v>1300624.5508474577</v>
      </c>
    </row>
    <row r="44" spans="1:17" ht="15" customHeight="1">
      <c r="A44" s="28" t="s">
        <v>896</v>
      </c>
      <c r="B44" s="279">
        <v>6</v>
      </c>
      <c r="C44" s="38">
        <v>21</v>
      </c>
      <c r="D44" s="652">
        <v>1158892</v>
      </c>
      <c r="E44" s="653">
        <v>363.82900000000001</v>
      </c>
      <c r="J44" s="650">
        <f>4.7*2.7/5.9</f>
        <v>2.1508474576271186</v>
      </c>
      <c r="K44" s="667">
        <f t="shared" si="2"/>
        <v>2492599.9118644069</v>
      </c>
      <c r="L44" s="667">
        <f t="shared" si="3"/>
        <v>782.54067966101695</v>
      </c>
      <c r="M44" s="666" t="s">
        <v>124</v>
      </c>
      <c r="N44" s="654">
        <v>4.7</v>
      </c>
      <c r="P44" s="210">
        <f t="shared" si="4"/>
        <v>2492599.9118644069</v>
      </c>
      <c r="Q44" s="210">
        <f t="shared" si="5"/>
        <v>782540.67966101691</v>
      </c>
    </row>
    <row r="45" spans="1:17" ht="15" customHeight="1">
      <c r="A45" s="28" t="s">
        <v>743</v>
      </c>
      <c r="B45" s="279">
        <v>6</v>
      </c>
      <c r="C45" s="38">
        <v>49</v>
      </c>
      <c r="D45" s="652">
        <v>394070</v>
      </c>
      <c r="E45" s="653">
        <v>38.828000000000003</v>
      </c>
      <c r="J45" s="650">
        <f>3*2.7/5.9</f>
        <v>1.3728813559322035</v>
      </c>
      <c r="K45" s="667">
        <f t="shared" si="2"/>
        <v>541011.35593220347</v>
      </c>
      <c r="L45" s="667">
        <f t="shared" si="3"/>
        <v>53.306237288135598</v>
      </c>
      <c r="M45" s="666" t="s">
        <v>124</v>
      </c>
      <c r="N45" s="654">
        <v>3</v>
      </c>
      <c r="P45" s="210">
        <f t="shared" si="4"/>
        <v>541011.35593220347</v>
      </c>
      <c r="Q45" s="210">
        <f t="shared" si="5"/>
        <v>53306.237288135599</v>
      </c>
    </row>
    <row r="46" spans="1:17" ht="15" customHeight="1">
      <c r="A46" s="28" t="s">
        <v>614</v>
      </c>
      <c r="B46" s="279">
        <v>7</v>
      </c>
      <c r="C46" s="38">
        <v>4</v>
      </c>
      <c r="D46" s="652">
        <v>1278677</v>
      </c>
      <c r="E46" s="653">
        <v>366.291</v>
      </c>
      <c r="J46" s="650">
        <f>3.9*2.7/5.9</f>
        <v>1.7847457627118646</v>
      </c>
      <c r="K46" s="667">
        <f t="shared" si="2"/>
        <v>2282113.3576271189</v>
      </c>
      <c r="L46" s="667">
        <f t="shared" si="3"/>
        <v>653.73631016949162</v>
      </c>
      <c r="M46" s="666" t="s">
        <v>124</v>
      </c>
      <c r="N46" s="654">
        <v>3.9</v>
      </c>
      <c r="P46" s="210">
        <f t="shared" si="4"/>
        <v>2282113.3576271189</v>
      </c>
      <c r="Q46" s="210">
        <f t="shared" si="5"/>
        <v>653736.31016949157</v>
      </c>
    </row>
    <row r="47" spans="1:17" ht="15" customHeight="1">
      <c r="A47" s="28" t="s">
        <v>451</v>
      </c>
      <c r="B47" s="279">
        <v>7</v>
      </c>
      <c r="C47" s="38">
        <v>5</v>
      </c>
      <c r="D47" s="652">
        <v>1593147</v>
      </c>
      <c r="E47" s="653">
        <v>326.55900000000003</v>
      </c>
      <c r="J47" s="650">
        <f>3.4*2.7/5.9</f>
        <v>1.5559322033898304</v>
      </c>
      <c r="K47" s="667">
        <f t="shared" si="2"/>
        <v>2478828.7220338983</v>
      </c>
      <c r="L47" s="667">
        <f t="shared" si="3"/>
        <v>508.10366440677967</v>
      </c>
      <c r="M47" s="666" t="s">
        <v>124</v>
      </c>
      <c r="N47" s="654">
        <v>3.4</v>
      </c>
      <c r="P47" s="210">
        <f t="shared" si="4"/>
        <v>2478828.7220338983</v>
      </c>
      <c r="Q47" s="210">
        <f t="shared" si="5"/>
        <v>508103.66440677963</v>
      </c>
    </row>
    <row r="48" spans="1:17" ht="15" customHeight="1">
      <c r="A48" s="28" t="s">
        <v>319</v>
      </c>
      <c r="B48" s="279">
        <v>7</v>
      </c>
      <c r="C48" s="38">
        <v>11</v>
      </c>
      <c r="D48" s="652">
        <v>1517164</v>
      </c>
      <c r="E48" s="653">
        <v>557.80999999999995</v>
      </c>
      <c r="I48" s="28" t="s">
        <v>336</v>
      </c>
      <c r="J48" s="650">
        <f>4.2*2.7/5.9</f>
        <v>1.9220338983050849</v>
      </c>
      <c r="K48" s="667">
        <f t="shared" si="2"/>
        <v>2916040.6372881359</v>
      </c>
      <c r="L48" s="667">
        <f t="shared" si="3"/>
        <v>1072.1297288135593</v>
      </c>
      <c r="M48" s="666" t="s">
        <v>124</v>
      </c>
      <c r="N48" s="654">
        <v>4.2</v>
      </c>
      <c r="P48" s="210">
        <f t="shared" si="4"/>
        <v>2916040.6372881359</v>
      </c>
      <c r="Q48" s="210">
        <f t="shared" si="5"/>
        <v>1072129.7288135593</v>
      </c>
    </row>
    <row r="49" spans="1:18" ht="15" customHeight="1">
      <c r="A49" s="28" t="s">
        <v>1248</v>
      </c>
      <c r="B49" s="279">
        <v>7</v>
      </c>
      <c r="C49" s="38">
        <v>17</v>
      </c>
      <c r="D49" s="652">
        <v>1610379</v>
      </c>
      <c r="E49" s="653">
        <v>238.22800000000001</v>
      </c>
      <c r="J49" s="650">
        <f>4.6*2.7/5.9</f>
        <v>2.1050847457627118</v>
      </c>
      <c r="K49" s="667">
        <f t="shared" si="2"/>
        <v>3389984.26779661</v>
      </c>
      <c r="L49" s="667">
        <f t="shared" si="3"/>
        <v>501.49012881355929</v>
      </c>
      <c r="M49" s="666" t="s">
        <v>124</v>
      </c>
      <c r="N49" s="654">
        <v>4.5999999999999996</v>
      </c>
      <c r="P49" s="210">
        <f t="shared" si="4"/>
        <v>3389984.26779661</v>
      </c>
      <c r="Q49" s="210">
        <f t="shared" si="5"/>
        <v>501490.12881355931</v>
      </c>
    </row>
    <row r="50" spans="1:18" ht="15" customHeight="1">
      <c r="A50" s="28" t="s">
        <v>897</v>
      </c>
      <c r="B50" s="279">
        <v>7</v>
      </c>
      <c r="C50" s="38">
        <v>22</v>
      </c>
      <c r="D50" s="652">
        <v>1945998</v>
      </c>
      <c r="E50" s="653">
        <v>810.47799999999995</v>
      </c>
      <c r="J50" s="650">
        <f>3.1*2.7/5.9</f>
        <v>1.4186440677966103</v>
      </c>
      <c r="K50" s="667">
        <f t="shared" si="2"/>
        <v>2760678.5186440679</v>
      </c>
      <c r="L50" s="667">
        <f t="shared" si="3"/>
        <v>1149.7798067796612</v>
      </c>
      <c r="M50" s="666" t="s">
        <v>124</v>
      </c>
      <c r="N50" s="654">
        <v>3.1</v>
      </c>
      <c r="P50" s="210">
        <f t="shared" si="4"/>
        <v>2760678.5186440679</v>
      </c>
      <c r="Q50" s="210">
        <f t="shared" si="5"/>
        <v>1149779.8067796612</v>
      </c>
    </row>
    <row r="51" spans="1:18" ht="15" customHeight="1">
      <c r="A51" s="28" t="s">
        <v>873</v>
      </c>
      <c r="B51" s="279">
        <v>7</v>
      </c>
      <c r="C51" s="38">
        <v>23</v>
      </c>
      <c r="D51" s="652">
        <v>1619346</v>
      </c>
      <c r="E51" s="653">
        <v>181.71899999999999</v>
      </c>
      <c r="J51" s="650">
        <f>1.42*2.7/5.9</f>
        <v>0.64983050847457624</v>
      </c>
      <c r="K51" s="667">
        <f t="shared" si="2"/>
        <v>1052300.4345762711</v>
      </c>
      <c r="L51" s="667">
        <f t="shared" si="3"/>
        <v>118.08655016949152</v>
      </c>
      <c r="M51" s="666" t="s">
        <v>124</v>
      </c>
      <c r="N51" s="654">
        <v>6.8</v>
      </c>
      <c r="P51" s="210">
        <f t="shared" si="4"/>
        <v>1052300.4345762711</v>
      </c>
      <c r="Q51" s="210">
        <f t="shared" si="5"/>
        <v>118086.55016949151</v>
      </c>
    </row>
    <row r="52" spans="1:18" ht="15" customHeight="1">
      <c r="A52" s="28" t="s">
        <v>623</v>
      </c>
      <c r="B52" s="279">
        <v>8</v>
      </c>
      <c r="C52" s="38">
        <v>8</v>
      </c>
      <c r="D52" s="652">
        <v>2298861</v>
      </c>
      <c r="E52" s="653">
        <v>653.35799999999995</v>
      </c>
      <c r="J52" s="650">
        <f>5*2.7/5.9</f>
        <v>2.2881355932203387</v>
      </c>
      <c r="K52" s="667">
        <f t="shared" si="2"/>
        <v>5260105.6779661011</v>
      </c>
      <c r="L52" s="667">
        <f t="shared" si="3"/>
        <v>1494.9716949152539</v>
      </c>
      <c r="M52" s="666" t="s">
        <v>124</v>
      </c>
      <c r="N52" s="654">
        <v>5</v>
      </c>
      <c r="P52" s="210">
        <f t="shared" si="4"/>
        <v>5260105.6779661011</v>
      </c>
      <c r="Q52" s="210">
        <f t="shared" si="5"/>
        <v>1494971.6949152541</v>
      </c>
    </row>
    <row r="53" spans="1:18" ht="15" customHeight="1">
      <c r="A53" s="28" t="s">
        <v>507</v>
      </c>
      <c r="B53" s="279">
        <v>8</v>
      </c>
      <c r="C53" s="38">
        <v>16</v>
      </c>
      <c r="D53" s="652">
        <v>2106781</v>
      </c>
      <c r="E53" s="653">
        <v>424.18400000000003</v>
      </c>
      <c r="J53" s="650">
        <f>8.6*5.73/7.5</f>
        <v>6.5704000000000002</v>
      </c>
      <c r="K53" s="667">
        <f t="shared" si="2"/>
        <v>13842393.8824</v>
      </c>
      <c r="L53" s="667">
        <f t="shared" si="3"/>
        <v>2787.0585536000003</v>
      </c>
      <c r="M53" s="37" t="s">
        <v>29</v>
      </c>
      <c r="N53" s="654">
        <v>8.6</v>
      </c>
      <c r="P53" s="210">
        <f t="shared" si="4"/>
        <v>13842393.8824</v>
      </c>
      <c r="Q53" s="210">
        <f t="shared" si="5"/>
        <v>2787058.5536000002</v>
      </c>
    </row>
    <row r="54" spans="1:18" ht="15" customHeight="1">
      <c r="A54" s="28" t="s">
        <v>449</v>
      </c>
      <c r="B54" s="279">
        <v>9</v>
      </c>
      <c r="C54" s="38">
        <v>2</v>
      </c>
      <c r="D54" s="652">
        <v>2354887</v>
      </c>
      <c r="E54" s="653">
        <v>973.75099999999998</v>
      </c>
      <c r="J54" s="650">
        <f>3.4*8.37/6.3</f>
        <v>4.517142857142856</v>
      </c>
      <c r="K54" s="667">
        <f t="shared" si="2"/>
        <v>10637360.991428569</v>
      </c>
      <c r="L54" s="667">
        <f t="shared" si="3"/>
        <v>4398.5723742857135</v>
      </c>
      <c r="M54" s="37" t="s">
        <v>30</v>
      </c>
      <c r="N54" s="654">
        <v>3.4</v>
      </c>
      <c r="P54" s="210">
        <f t="shared" si="4"/>
        <v>10637360.991428569</v>
      </c>
      <c r="Q54" s="210">
        <f t="shared" si="5"/>
        <v>4398572.3742857128</v>
      </c>
    </row>
    <row r="55" spans="1:18" ht="15" customHeight="1">
      <c r="A55" s="28" t="s">
        <v>450</v>
      </c>
      <c r="B55" s="279">
        <v>9</v>
      </c>
      <c r="C55" s="38">
        <v>3</v>
      </c>
      <c r="D55" s="652">
        <v>1864023</v>
      </c>
      <c r="E55" s="653">
        <v>314.69200000000001</v>
      </c>
      <c r="F55" s="28" t="s">
        <v>31</v>
      </c>
      <c r="G55" s="28">
        <v>159851</v>
      </c>
      <c r="H55" s="28">
        <v>14.68</v>
      </c>
      <c r="I55" s="28">
        <v>3.68</v>
      </c>
      <c r="J55" s="259">
        <v>5.48</v>
      </c>
      <c r="K55" s="667">
        <f t="shared" si="2"/>
        <v>10214846.040000001</v>
      </c>
      <c r="L55" s="667">
        <f t="shared" si="3"/>
        <v>1724.5121600000002</v>
      </c>
      <c r="M55" s="37" t="s">
        <v>32</v>
      </c>
      <c r="N55" s="654">
        <v>8.1</v>
      </c>
      <c r="P55" s="210">
        <f t="shared" si="4"/>
        <v>10214846.040000001</v>
      </c>
      <c r="Q55" s="210">
        <f t="shared" si="5"/>
        <v>1724512.1600000001</v>
      </c>
    </row>
    <row r="56" spans="1:18" ht="15" customHeight="1">
      <c r="A56" s="28" t="s">
        <v>316</v>
      </c>
      <c r="B56" s="279">
        <v>9</v>
      </c>
      <c r="C56" s="38">
        <v>12</v>
      </c>
      <c r="D56" s="652">
        <v>9847439</v>
      </c>
      <c r="E56" s="653">
        <v>1909.086</v>
      </c>
      <c r="J56" s="650">
        <f>4.2*4.75/7.2</f>
        <v>2.770833333333333</v>
      </c>
      <c r="K56" s="667">
        <f t="shared" si="2"/>
        <v>27285612.229166664</v>
      </c>
      <c r="L56" s="667">
        <f t="shared" si="3"/>
        <v>5289.7591249999996</v>
      </c>
      <c r="M56" s="37" t="s">
        <v>212</v>
      </c>
      <c r="N56" s="654">
        <v>4.2</v>
      </c>
      <c r="P56" s="210">
        <f t="shared" si="4"/>
        <v>27285612.229166664</v>
      </c>
      <c r="Q56" s="210">
        <f t="shared" si="5"/>
        <v>5289759.1249999991</v>
      </c>
    </row>
    <row r="57" spans="1:18" ht="15" customHeight="1">
      <c r="A57" s="28" t="s">
        <v>457</v>
      </c>
      <c r="B57" s="279">
        <v>9</v>
      </c>
      <c r="C57" s="38">
        <v>13</v>
      </c>
      <c r="D57" s="652">
        <v>2531076</v>
      </c>
      <c r="E57" s="653">
        <v>230.78399999999999</v>
      </c>
      <c r="F57" s="178" t="s">
        <v>213</v>
      </c>
      <c r="G57" s="28">
        <v>247814</v>
      </c>
      <c r="H57" s="28">
        <v>7.19</v>
      </c>
      <c r="I57" s="28">
        <v>1.89</v>
      </c>
      <c r="J57" s="259">
        <v>8.3699999999999992</v>
      </c>
      <c r="K57" s="667">
        <f t="shared" si="2"/>
        <v>21185106.119999997</v>
      </c>
      <c r="L57" s="667">
        <f t="shared" si="3"/>
        <v>1931.6620799999998</v>
      </c>
      <c r="M57" s="37" t="s">
        <v>102</v>
      </c>
      <c r="N57" s="654">
        <v>6.3</v>
      </c>
      <c r="P57" s="210">
        <f t="shared" si="4"/>
        <v>21185106.119999997</v>
      </c>
      <c r="Q57" s="210">
        <f t="shared" si="5"/>
        <v>1931662.0799999998</v>
      </c>
    </row>
    <row r="58" spans="1:18" ht="15" customHeight="1">
      <c r="A58" s="28" t="s">
        <v>428</v>
      </c>
      <c r="B58" s="279">
        <v>9</v>
      </c>
      <c r="C58" s="38">
        <v>41</v>
      </c>
      <c r="D58" s="652">
        <v>1957532</v>
      </c>
      <c r="E58" s="653">
        <v>535.53099999999995</v>
      </c>
      <c r="J58" s="650">
        <f>6.1*4.75/7.2</f>
        <v>4.0243055555555554</v>
      </c>
      <c r="K58" s="667">
        <f t="shared" si="2"/>
        <v>7877706.9027777771</v>
      </c>
      <c r="L58" s="667">
        <f t="shared" si="3"/>
        <v>2155.140378472222</v>
      </c>
      <c r="M58" s="37" t="s">
        <v>175</v>
      </c>
      <c r="N58" s="654">
        <v>6.1</v>
      </c>
      <c r="P58" s="210">
        <f t="shared" si="4"/>
        <v>7877706.9027777771</v>
      </c>
      <c r="Q58" s="210">
        <f t="shared" si="5"/>
        <v>2155140.378472222</v>
      </c>
    </row>
    <row r="59" spans="1:18" ht="15" customHeight="1">
      <c r="A59" s="28" t="s">
        <v>417</v>
      </c>
      <c r="B59" s="279">
        <v>9</v>
      </c>
      <c r="C59" s="38">
        <v>47</v>
      </c>
      <c r="D59" s="652">
        <v>2291208</v>
      </c>
      <c r="E59" s="653">
        <v>688.18799999999999</v>
      </c>
      <c r="F59" s="178" t="s">
        <v>344</v>
      </c>
      <c r="G59" s="28">
        <v>2106951</v>
      </c>
      <c r="H59" s="28">
        <v>5.35</v>
      </c>
      <c r="I59" s="28">
        <v>1.61</v>
      </c>
      <c r="J59" s="259">
        <v>4.75</v>
      </c>
      <c r="K59" s="667">
        <f t="shared" si="2"/>
        <v>10883238</v>
      </c>
      <c r="L59" s="667">
        <f t="shared" si="3"/>
        <v>3268.893</v>
      </c>
      <c r="M59" s="37" t="s">
        <v>380</v>
      </c>
      <c r="N59" s="654">
        <v>7.2</v>
      </c>
      <c r="P59" s="210">
        <f t="shared" si="4"/>
        <v>10883238</v>
      </c>
      <c r="Q59" s="210">
        <f t="shared" si="5"/>
        <v>3268893</v>
      </c>
    </row>
    <row r="60" spans="1:18" ht="15" customHeight="1">
      <c r="A60" s="655" t="s">
        <v>345</v>
      </c>
      <c r="B60" s="655"/>
      <c r="D60" s="670">
        <v>138767587</v>
      </c>
      <c r="E60" s="671">
        <v>154489.28300000005</v>
      </c>
      <c r="J60" s="390"/>
      <c r="K60" s="669">
        <f>SUM(K10:K59)/D60</f>
        <v>3.2273975600048215</v>
      </c>
      <c r="L60" s="669">
        <f>SUM(L10:L59)/E60</f>
        <v>5.6972738727957202</v>
      </c>
      <c r="M60" s="390"/>
      <c r="N60" s="656">
        <v>4.8</v>
      </c>
      <c r="P60" s="214">
        <f>D60*$K60</f>
        <v>447858171.69155681</v>
      </c>
      <c r="Q60" s="214">
        <f>1000*E60*$L60</f>
        <v>880167755.6628443</v>
      </c>
      <c r="R60" s="28" t="s">
        <v>208</v>
      </c>
    </row>
    <row r="61" spans="1:18" ht="15" customHeight="1">
      <c r="D61" s="648"/>
      <c r="E61" s="648"/>
      <c r="K61" s="259" t="s">
        <v>76</v>
      </c>
      <c r="P61" s="210">
        <f>SUM(P10:P59)</f>
        <v>447858171.69155681</v>
      </c>
      <c r="Q61" s="210">
        <f>SUM(Q10:Q59)</f>
        <v>880167755.66284418</v>
      </c>
      <c r="R61" s="28" t="s">
        <v>209</v>
      </c>
    </row>
    <row r="62" spans="1:18" ht="15" customHeight="1">
      <c r="D62" s="648"/>
      <c r="E62" s="648"/>
      <c r="K62" s="259" t="s">
        <v>196</v>
      </c>
      <c r="Q62" s="210"/>
    </row>
    <row r="63" spans="1:18" ht="15" customHeight="1">
      <c r="D63" s="648"/>
      <c r="E63" s="648"/>
      <c r="K63" s="259" t="s">
        <v>197</v>
      </c>
    </row>
    <row r="64" spans="1:18" ht="15" customHeight="1">
      <c r="D64" s="648"/>
      <c r="E64" s="648"/>
      <c r="K64" s="259" t="s">
        <v>194</v>
      </c>
    </row>
    <row r="65" spans="4:11" ht="15" customHeight="1">
      <c r="D65" s="648"/>
      <c r="E65" s="648"/>
      <c r="K65" s="650" t="s">
        <v>195</v>
      </c>
    </row>
    <row r="66" spans="4:11" ht="15" customHeight="1">
      <c r="D66" s="648"/>
      <c r="E66" s="648"/>
    </row>
    <row r="67" spans="4:11" ht="15" customHeight="1">
      <c r="D67" s="648"/>
      <c r="E67" s="648"/>
    </row>
    <row r="68" spans="4:11" ht="15" customHeight="1">
      <c r="D68" s="648"/>
      <c r="E68" s="648"/>
    </row>
  </sheetData>
  <phoneticPr fontId="5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3"/>
  <sheetViews>
    <sheetView tabSelected="1" topLeftCell="J588" workbookViewId="0">
      <selection activeCell="M601" sqref="M601"/>
    </sheetView>
  </sheetViews>
  <sheetFormatPr baseColWidth="10" defaultRowHeight="15" x14ac:dyDescent="0"/>
  <cols>
    <col min="1" max="2" width="10.83203125" style="28"/>
    <col min="3" max="3" width="23.5" style="28" customWidth="1"/>
    <col min="4" max="4" width="17.1640625" style="210" customWidth="1"/>
    <col min="5" max="5" width="4.83203125" style="210" customWidth="1"/>
    <col min="6" max="6" width="21.1640625" style="210" customWidth="1"/>
    <col min="7" max="7" width="14.6640625" style="210" customWidth="1"/>
    <col min="8" max="8" width="3.83203125" style="28" customWidth="1"/>
    <col min="9" max="9" width="14.5" style="210" customWidth="1"/>
    <col min="10" max="10" width="14.1640625" style="210" customWidth="1"/>
    <col min="11" max="12" width="3.83203125" style="210" customWidth="1"/>
    <col min="13" max="13" width="11.1640625" style="259" customWidth="1"/>
    <col min="14" max="14" width="9.6640625" style="259" customWidth="1"/>
    <col min="15" max="15" width="12.6640625" style="259" customWidth="1"/>
    <col min="16" max="16" width="13.5" style="259" customWidth="1"/>
    <col min="17" max="17" width="12.5" style="259" customWidth="1"/>
    <col min="18" max="18" width="13.5" style="410" customWidth="1"/>
    <col min="19" max="19" width="3.83203125" style="210" customWidth="1"/>
    <col min="20" max="20" width="9.1640625" style="210" customWidth="1"/>
    <col min="21" max="21" width="14.1640625" style="210" customWidth="1"/>
    <col min="22" max="22" width="8.5" style="210" customWidth="1"/>
    <col min="23" max="23" width="13.83203125" style="210" customWidth="1"/>
    <col min="24" max="24" width="14.83203125" style="210" customWidth="1"/>
    <col min="25" max="25" width="13.83203125" style="210" customWidth="1"/>
    <col min="26" max="26" width="11.33203125" style="210" customWidth="1"/>
    <col min="27" max="27" width="14.1640625" style="210" customWidth="1"/>
    <col min="28" max="28" width="12.1640625" style="210" customWidth="1"/>
    <col min="29" max="29" width="13.83203125" style="210" customWidth="1"/>
    <col min="30" max="30" width="11.83203125" style="28" customWidth="1"/>
    <col min="31" max="31" width="17.83203125" style="28" customWidth="1"/>
    <col min="32" max="32" width="3.83203125" style="28" customWidth="1"/>
    <col min="33" max="16384" width="10.83203125" style="28"/>
  </cols>
  <sheetData>
    <row r="1" spans="1:30" ht="18">
      <c r="A1" s="325" t="s">
        <v>981</v>
      </c>
      <c r="B1" s="279"/>
      <c r="C1" s="534" t="s">
        <v>37</v>
      </c>
      <c r="J1" s="171" t="s">
        <v>508</v>
      </c>
    </row>
    <row r="2" spans="1:30" ht="17">
      <c r="A2" s="326">
        <v>40800</v>
      </c>
      <c r="B2" s="279"/>
      <c r="C2" s="533" t="s">
        <v>231</v>
      </c>
      <c r="J2" s="368" t="s">
        <v>356</v>
      </c>
      <c r="X2" s="210" t="s">
        <v>135</v>
      </c>
    </row>
    <row r="3" spans="1:30">
      <c r="A3" s="49"/>
      <c r="D3" s="544" t="s">
        <v>201</v>
      </c>
      <c r="E3" s="515"/>
      <c r="J3" s="161" t="s">
        <v>1193</v>
      </c>
      <c r="AA3" s="281" t="s">
        <v>1378</v>
      </c>
    </row>
    <row r="4" spans="1:30">
      <c r="B4" s="659" t="s">
        <v>1213</v>
      </c>
      <c r="D4" s="545" t="s">
        <v>362</v>
      </c>
      <c r="E4" s="518"/>
      <c r="J4" s="161" t="s">
        <v>1100</v>
      </c>
      <c r="Y4" s="281" t="s">
        <v>139</v>
      </c>
      <c r="Z4" s="281"/>
      <c r="AA4" s="281" t="s">
        <v>1379</v>
      </c>
      <c r="AC4" s="281" t="s">
        <v>139</v>
      </c>
      <c r="AD4" s="210"/>
    </row>
    <row r="5" spans="1:30">
      <c r="B5" s="659" t="s">
        <v>1214</v>
      </c>
      <c r="D5" s="546" t="s">
        <v>1262</v>
      </c>
      <c r="E5" s="519"/>
      <c r="Y5" s="281" t="s">
        <v>654</v>
      </c>
      <c r="Z5" s="281" t="s">
        <v>143</v>
      </c>
      <c r="AA5" s="281" t="s">
        <v>1380</v>
      </c>
      <c r="AC5" s="281" t="s">
        <v>137</v>
      </c>
      <c r="AD5" s="210"/>
    </row>
    <row r="6" spans="1:30">
      <c r="A6" s="49"/>
      <c r="D6" s="547" t="s">
        <v>314</v>
      </c>
      <c r="E6" s="520"/>
      <c r="Y6" s="210">
        <f>D601</f>
        <v>825873.76486702415</v>
      </c>
      <c r="Z6" s="210" t="s">
        <v>1377</v>
      </c>
      <c r="AA6" s="210">
        <v>18284910</v>
      </c>
      <c r="AC6" s="210">
        <f>F601</f>
        <v>615316630.04016423</v>
      </c>
      <c r="AD6" s="210"/>
    </row>
    <row r="7" spans="1:30">
      <c r="A7" s="49"/>
      <c r="D7" s="688" t="s">
        <v>325</v>
      </c>
      <c r="E7" s="267"/>
      <c r="Y7" s="281" t="s">
        <v>138</v>
      </c>
      <c r="Z7" s="211" t="s">
        <v>1382</v>
      </c>
      <c r="AA7" s="281" t="s">
        <v>138</v>
      </c>
      <c r="AB7" s="281" t="s">
        <v>143</v>
      </c>
      <c r="AC7" s="281" t="s">
        <v>138</v>
      </c>
      <c r="AD7" s="281" t="s">
        <v>143</v>
      </c>
    </row>
    <row r="8" spans="1:30">
      <c r="A8" s="49"/>
      <c r="D8" s="535" t="s">
        <v>566</v>
      </c>
      <c r="E8" s="404"/>
      <c r="X8" s="210" t="s">
        <v>34</v>
      </c>
      <c r="Y8" s="405">
        <f>100*$D73/Y6</f>
        <v>7.9067773766265725E-2</v>
      </c>
      <c r="AA8" s="687">
        <f>100*$D73/AA6</f>
        <v>3.571250829235692E-3</v>
      </c>
      <c r="AC8" s="405">
        <f>100*75465850.26/AC$6</f>
        <v>12.264555608561082</v>
      </c>
    </row>
    <row r="9" spans="1:30" ht="17">
      <c r="A9" s="49"/>
      <c r="B9" s="543"/>
      <c r="C9" s="536" t="s">
        <v>1372</v>
      </c>
      <c r="X9" s="210" t="s">
        <v>35</v>
      </c>
      <c r="Y9" s="405">
        <f>100*$D131/Y6</f>
        <v>0.22594252044081445</v>
      </c>
      <c r="Z9" s="405">
        <f>Y9+Y8</f>
        <v>0.30501029420708015</v>
      </c>
      <c r="AA9" s="687">
        <f>100*$D131/AA6</f>
        <v>1.0205136366544873E-2</v>
      </c>
      <c r="AB9" s="687">
        <f>AA9+AA8</f>
        <v>1.3776387195780565E-2</v>
      </c>
      <c r="AC9" s="405">
        <f>100*55255363.08/AC6</f>
        <v>8.9799885753767548</v>
      </c>
      <c r="AD9" s="405">
        <f>AC9+AC8</f>
        <v>21.244544183937837</v>
      </c>
    </row>
    <row r="10" spans="1:30" ht="17">
      <c r="A10" s="49"/>
      <c r="B10" s="542"/>
      <c r="C10" s="537" t="s">
        <v>959</v>
      </c>
      <c r="D10" s="161"/>
      <c r="Q10" s="259" t="s">
        <v>1128</v>
      </c>
      <c r="X10" s="210" t="s">
        <v>36</v>
      </c>
      <c r="Y10" s="405">
        <f>100*$D189/Y6</f>
        <v>0.45103745372027537</v>
      </c>
      <c r="Z10" s="405">
        <f>Y10+Z9</f>
        <v>0.75604774792735552</v>
      </c>
      <c r="AA10" s="687">
        <f>100*$D189/AA6</f>
        <v>2.0371989799238824E-2</v>
      </c>
      <c r="AB10" s="687">
        <f>AA10+AB9</f>
        <v>3.4148376995019387E-2</v>
      </c>
      <c r="AC10" s="405">
        <f>100*51303626.264114/AC6</f>
        <v>8.3377603918758378</v>
      </c>
      <c r="AD10" s="405">
        <f>AC10+AD9</f>
        <v>29.582304575813673</v>
      </c>
    </row>
    <row r="11" spans="1:30" ht="17">
      <c r="A11" s="49"/>
      <c r="B11" s="541"/>
      <c r="C11" s="537" t="s">
        <v>148</v>
      </c>
      <c r="D11" s="161"/>
      <c r="X11" s="210" t="s">
        <v>133</v>
      </c>
      <c r="Y11" s="405">
        <f>100*$D247/Y6</f>
        <v>0.89323578418643534</v>
      </c>
      <c r="Z11" s="405">
        <f>Y11+Z10</f>
        <v>1.6492835321137909</v>
      </c>
      <c r="AA11" s="687">
        <f>100*$D247/AA6</f>
        <v>4.0344743288318073E-2</v>
      </c>
      <c r="AB11" s="687">
        <f>AA11+AB10</f>
        <v>7.4493120283337461E-2</v>
      </c>
      <c r="AC11" s="405">
        <f>100*51376510/AC6</f>
        <v>8.349605307538404</v>
      </c>
      <c r="AD11" s="405">
        <f>AC11+AD10</f>
        <v>37.931909883352077</v>
      </c>
    </row>
    <row r="12" spans="1:30" ht="17">
      <c r="A12" s="49"/>
      <c r="B12" s="540"/>
      <c r="C12" s="538" t="s">
        <v>1235</v>
      </c>
      <c r="D12" s="161"/>
      <c r="X12" s="210" t="s">
        <v>134</v>
      </c>
      <c r="Y12" s="405">
        <f>100*$D305/Y6</f>
        <v>2.1521448865568256</v>
      </c>
      <c r="Z12" s="405">
        <f>Y12+Z11</f>
        <v>3.8014284186706164</v>
      </c>
      <c r="AA12" s="687">
        <f>100*$D305/AA6</f>
        <v>9.7205838038032455E-2</v>
      </c>
      <c r="AB12" s="687">
        <f>AA12+AB11</f>
        <v>0.17169895832136992</v>
      </c>
      <c r="AC12" s="405">
        <f>100*55466356.8890998/AC6</f>
        <v>9.014278857615027</v>
      </c>
      <c r="AD12" s="405">
        <f>AC12+AD11</f>
        <v>46.946188740967102</v>
      </c>
    </row>
    <row r="13" spans="1:30" ht="17">
      <c r="A13" s="49"/>
      <c r="B13" s="49"/>
      <c r="C13" s="538" t="s">
        <v>817</v>
      </c>
      <c r="D13" s="161"/>
      <c r="X13" s="210" t="s">
        <v>136</v>
      </c>
      <c r="Y13" s="405">
        <f>100*$D363/Y6</f>
        <v>2.5874414358519635</v>
      </c>
      <c r="Z13" s="405">
        <f>Y13+Z12</f>
        <v>6.3888698545225804</v>
      </c>
      <c r="AA13" s="687">
        <f>100*$D363/AA6</f>
        <v>0.11686685906575422</v>
      </c>
      <c r="AB13" s="687">
        <f>AA13+AB12</f>
        <v>0.28856581738712417</v>
      </c>
      <c r="AC13" s="405">
        <f>100*29574773.8380133/AC6</f>
        <v>4.8064317449185205</v>
      </c>
      <c r="AD13" s="405">
        <f>AC13+AD12</f>
        <v>51.752620485885622</v>
      </c>
    </row>
    <row r="14" spans="1:30" ht="17">
      <c r="A14" s="49"/>
      <c r="B14" s="49"/>
      <c r="C14" s="538" t="s">
        <v>829</v>
      </c>
      <c r="D14" s="161"/>
      <c r="X14" s="210" t="s">
        <v>140</v>
      </c>
      <c r="Y14" s="405">
        <f>100*D597/Y6</f>
        <v>93.611130145477418</v>
      </c>
      <c r="Z14" s="405">
        <f>Y14+Z13</f>
        <v>100</v>
      </c>
      <c r="AA14" s="687">
        <f>100*D597/AA6</f>
        <v>4.2281299982719309</v>
      </c>
      <c r="AB14" s="624">
        <f>AA14+AB13</f>
        <v>4.5166958156590553</v>
      </c>
      <c r="AC14" s="405">
        <f>100*296874149.708937/AC6</f>
        <v>48.24737951411435</v>
      </c>
      <c r="AD14" s="689">
        <f>AC14+AD13</f>
        <v>99.999999999999972</v>
      </c>
    </row>
    <row r="15" spans="1:30" ht="17">
      <c r="A15" s="49"/>
      <c r="B15" s="279"/>
      <c r="C15" s="539"/>
      <c r="I15" s="210" t="s">
        <v>658</v>
      </c>
      <c r="Y15" s="686"/>
      <c r="Z15" s="686"/>
      <c r="AD15" s="28" t="s">
        <v>141</v>
      </c>
    </row>
    <row r="16" spans="1:30">
      <c r="A16" s="49"/>
      <c r="B16" s="279"/>
      <c r="C16" s="161"/>
      <c r="I16" s="210" t="s">
        <v>203</v>
      </c>
      <c r="AD16" s="28" t="s">
        <v>142</v>
      </c>
    </row>
    <row r="17" spans="1:31" ht="18" thickBot="1">
      <c r="A17" s="49"/>
      <c r="B17" s="279"/>
      <c r="D17" s="346" t="s">
        <v>349</v>
      </c>
      <c r="E17" s="346"/>
    </row>
    <row r="18" spans="1:31" ht="16" thickBot="1">
      <c r="A18" s="49"/>
      <c r="B18" s="279"/>
      <c r="D18" s="347" t="s">
        <v>904</v>
      </c>
      <c r="E18" s="371"/>
      <c r="F18" s="333"/>
      <c r="G18" s="333"/>
      <c r="H18" s="332"/>
      <c r="I18" s="333"/>
      <c r="J18" s="333"/>
      <c r="K18" s="333"/>
      <c r="L18" s="333"/>
      <c r="M18" s="389"/>
      <c r="N18" s="389"/>
      <c r="O18" s="389"/>
      <c r="P18" s="389"/>
      <c r="Q18" s="389"/>
      <c r="R18" s="411"/>
      <c r="S18" s="333"/>
      <c r="T18" s="333"/>
      <c r="U18" s="333"/>
      <c r="V18" s="333"/>
      <c r="W18" s="371" t="s">
        <v>1242</v>
      </c>
      <c r="X18" s="333"/>
      <c r="Y18" s="333"/>
      <c r="Z18" s="333"/>
      <c r="AA18" s="333"/>
      <c r="AB18" s="371"/>
      <c r="AC18" s="333"/>
      <c r="AD18" s="332"/>
      <c r="AE18" s="334"/>
    </row>
    <row r="19" spans="1:31">
      <c r="A19" s="49"/>
      <c r="B19" s="279"/>
      <c r="D19" s="432" t="s">
        <v>590</v>
      </c>
      <c r="E19" s="514"/>
      <c r="F19" s="214" t="s">
        <v>73</v>
      </c>
      <c r="I19" s="367" t="s">
        <v>1229</v>
      </c>
      <c r="J19" s="364"/>
      <c r="T19" s="210" t="s">
        <v>1312</v>
      </c>
      <c r="AD19" s="42" t="s">
        <v>763</v>
      </c>
    </row>
    <row r="20" spans="1:31" ht="16" thickBot="1">
      <c r="A20" s="327" t="s">
        <v>553</v>
      </c>
      <c r="B20" s="328"/>
      <c r="D20" s="217" t="s">
        <v>252</v>
      </c>
      <c r="E20" s="515"/>
      <c r="F20" s="217" t="s">
        <v>252</v>
      </c>
      <c r="G20" s="217" t="s">
        <v>253</v>
      </c>
      <c r="H20" s="130"/>
      <c r="I20" s="161" t="s">
        <v>962</v>
      </c>
      <c r="J20" s="364"/>
      <c r="M20" s="390" t="s">
        <v>1228</v>
      </c>
    </row>
    <row r="21" spans="1:31" ht="16" thickBot="1">
      <c r="A21" s="327" t="s">
        <v>754</v>
      </c>
      <c r="B21" s="328" t="s">
        <v>1044</v>
      </c>
      <c r="D21" s="281" t="s">
        <v>619</v>
      </c>
      <c r="E21" s="516"/>
      <c r="F21" s="281" t="s">
        <v>285</v>
      </c>
      <c r="G21" s="281" t="s">
        <v>254</v>
      </c>
      <c r="H21" s="37"/>
      <c r="I21" s="444" t="s">
        <v>620</v>
      </c>
      <c r="J21" s="364"/>
      <c r="O21" s="259" t="s">
        <v>1156</v>
      </c>
      <c r="P21" s="259" t="s">
        <v>1250</v>
      </c>
      <c r="R21" s="412" t="s">
        <v>1082</v>
      </c>
      <c r="T21" s="372" t="s">
        <v>227</v>
      </c>
      <c r="U21" s="373"/>
      <c r="V21" s="374" t="s">
        <v>228</v>
      </c>
      <c r="W21" s="375"/>
      <c r="X21" s="376" t="s">
        <v>546</v>
      </c>
      <c r="Y21" s="377"/>
      <c r="Z21" s="378" t="s">
        <v>547</v>
      </c>
      <c r="AA21" s="379"/>
      <c r="AB21" s="380" t="s">
        <v>548</v>
      </c>
      <c r="AC21" s="381"/>
      <c r="AD21" s="336" t="s">
        <v>484</v>
      </c>
      <c r="AE21" s="250"/>
    </row>
    <row r="22" spans="1:31">
      <c r="A22" s="329" t="s">
        <v>1045</v>
      </c>
      <c r="B22" s="330" t="s">
        <v>1046</v>
      </c>
      <c r="C22" s="171" t="s">
        <v>1045</v>
      </c>
      <c r="D22" s="335" t="s">
        <v>591</v>
      </c>
      <c r="E22" s="517"/>
      <c r="F22" s="335" t="s">
        <v>919</v>
      </c>
      <c r="G22" s="335" t="s">
        <v>612</v>
      </c>
      <c r="H22" s="129"/>
      <c r="I22" s="366" t="s">
        <v>1021</v>
      </c>
      <c r="J22" s="366" t="s">
        <v>401</v>
      </c>
      <c r="K22" s="335"/>
      <c r="L22" s="335"/>
      <c r="M22" s="391" t="s">
        <v>883</v>
      </c>
      <c r="N22" s="392" t="s">
        <v>1155</v>
      </c>
      <c r="O22" s="393" t="s">
        <v>1157</v>
      </c>
      <c r="P22" s="408" t="s">
        <v>787</v>
      </c>
      <c r="Q22" s="393" t="s">
        <v>1081</v>
      </c>
      <c r="R22" s="413" t="s">
        <v>1083</v>
      </c>
      <c r="S22" s="335"/>
      <c r="T22" s="335" t="s">
        <v>902</v>
      </c>
      <c r="U22" s="335" t="s">
        <v>348</v>
      </c>
      <c r="V22" s="335" t="s">
        <v>902</v>
      </c>
      <c r="W22" s="335" t="s">
        <v>348</v>
      </c>
      <c r="X22" s="335" t="s">
        <v>902</v>
      </c>
      <c r="Y22" s="335" t="s">
        <v>348</v>
      </c>
      <c r="Z22" s="335" t="s">
        <v>902</v>
      </c>
      <c r="AA22" s="335" t="s">
        <v>348</v>
      </c>
      <c r="AB22" s="335" t="s">
        <v>902</v>
      </c>
      <c r="AC22" s="335" t="s">
        <v>348</v>
      </c>
      <c r="AD22" s="337" t="s">
        <v>39</v>
      </c>
      <c r="AE22" s="338" t="s">
        <v>40</v>
      </c>
    </row>
    <row r="23" spans="1:31">
      <c r="A23" s="49">
        <v>1</v>
      </c>
      <c r="B23" s="279">
        <v>1</v>
      </c>
      <c r="C23" s="28" t="s">
        <v>685</v>
      </c>
      <c r="D23" s="210">
        <f>'(B.) Opyt'' non-urb lands'!BT12</f>
        <v>0</v>
      </c>
      <c r="E23" s="515"/>
      <c r="F23" s="210">
        <f>'(B.) Opyt'' non-urb lands'!BW12</f>
        <v>0</v>
      </c>
      <c r="G23" s="210">
        <v>0</v>
      </c>
      <c r="H23" s="37"/>
      <c r="I23" s="37" t="s">
        <v>1252</v>
      </c>
      <c r="J23" s="37" t="s">
        <v>828</v>
      </c>
      <c r="K23" s="37"/>
      <c r="L23" s="37"/>
      <c r="M23" s="37" t="s">
        <v>1252</v>
      </c>
      <c r="N23" s="37" t="s">
        <v>828</v>
      </c>
      <c r="O23" s="37" t="s">
        <v>828</v>
      </c>
      <c r="P23" s="37" t="s">
        <v>828</v>
      </c>
      <c r="Q23" s="37" t="s">
        <v>828</v>
      </c>
      <c r="R23" s="412"/>
      <c r="S23" s="37"/>
      <c r="T23" s="281">
        <v>0</v>
      </c>
      <c r="U23" s="281">
        <v>0</v>
      </c>
      <c r="V23" s="281">
        <v>0</v>
      </c>
      <c r="W23" s="281">
        <v>0</v>
      </c>
      <c r="X23" s="281">
        <v>0</v>
      </c>
      <c r="Y23" s="281">
        <v>0</v>
      </c>
      <c r="Z23" s="281">
        <v>0</v>
      </c>
      <c r="AA23" s="281">
        <v>0</v>
      </c>
      <c r="AB23" s="281">
        <v>0</v>
      </c>
      <c r="AC23" s="281">
        <v>0</v>
      </c>
      <c r="AD23" s="37"/>
      <c r="AE23" s="37"/>
    </row>
    <row r="24" spans="1:31">
      <c r="A24" s="49">
        <v>7</v>
      </c>
      <c r="B24" s="279">
        <v>1</v>
      </c>
      <c r="C24" s="28" t="s">
        <v>426</v>
      </c>
      <c r="D24" s="210">
        <f>'(B.) Opyt'' non-urb lands'!BT13</f>
        <v>0</v>
      </c>
      <c r="E24" s="515"/>
      <c r="F24" s="210">
        <f>'(B.) Opyt'' non-urb lands'!BW13</f>
        <v>0</v>
      </c>
      <c r="G24" s="210">
        <v>0</v>
      </c>
      <c r="H24" s="37"/>
      <c r="I24" s="37" t="s">
        <v>1252</v>
      </c>
      <c r="J24" s="37" t="s">
        <v>828</v>
      </c>
      <c r="K24" s="37"/>
      <c r="L24" s="37"/>
      <c r="M24" s="37" t="s">
        <v>1252</v>
      </c>
      <c r="N24" s="37" t="s">
        <v>828</v>
      </c>
      <c r="O24" s="37" t="s">
        <v>828</v>
      </c>
      <c r="P24" s="37" t="s">
        <v>828</v>
      </c>
      <c r="Q24" s="37" t="s">
        <v>828</v>
      </c>
      <c r="R24" s="412"/>
      <c r="S24" s="37"/>
      <c r="T24" s="281">
        <v>0</v>
      </c>
      <c r="U24" s="281">
        <v>0</v>
      </c>
      <c r="V24" s="281">
        <v>0</v>
      </c>
      <c r="W24" s="281">
        <v>0</v>
      </c>
      <c r="X24" s="281">
        <v>0</v>
      </c>
      <c r="Y24" s="281">
        <v>0</v>
      </c>
      <c r="Z24" s="281">
        <v>0</v>
      </c>
      <c r="AA24" s="281">
        <v>0</v>
      </c>
      <c r="AB24" s="281">
        <v>0</v>
      </c>
      <c r="AC24" s="281">
        <v>0</v>
      </c>
      <c r="AD24" s="37"/>
      <c r="AE24" s="37"/>
    </row>
    <row r="25" spans="1:31">
      <c r="A25" s="49">
        <v>26</v>
      </c>
      <c r="B25" s="279">
        <v>1</v>
      </c>
      <c r="C25" s="28" t="s">
        <v>726</v>
      </c>
      <c r="D25" s="210">
        <f>'(B.) Opyt'' non-urb lands'!BT14</f>
        <v>7</v>
      </c>
      <c r="E25" s="515"/>
      <c r="F25" s="210">
        <f>'(B.) Opyt'' non-urb lands'!BW14</f>
        <v>846036.36</v>
      </c>
      <c r="G25" s="210">
        <f>F25/D25</f>
        <v>120862.33714285714</v>
      </c>
      <c r="H25" s="37"/>
      <c r="I25" s="37">
        <v>17</v>
      </c>
      <c r="J25" s="37">
        <v>17</v>
      </c>
      <c r="M25" s="259">
        <f>(IF($J25-$I25=0,VLOOKUP($C25,'(C.) Private owners, 6 estates'!$D$10:$DR$60,26+$I25,0),IF($J25-$I25=1,VLOOKUP($C25,'(C.) Private owners, 6 estates'!$D$10:$DR$60,26+$I25,0)+VLOOKUP($C25,'(C.) Private owners, 6 estates'!$D$10:$DR$60,27+$I25,0),VLOOKUP($C25,'(C.) Private owners, 6 estates'!$D$10:$DR$60,26+$I25,0)+VLOOKUP($C25,'(C.) Private owners, 6 estates'!$D$10:$DR$60,27+$I25,0)+VLOOKUP($C25,'(C.) Private owners, 6 estates'!$D$10:$DR$60,28+$I25,0)))) /(IF($J25-$I25=0,VLOOKUP($C25,'(C.) Private owners, 6 estates'!$D$10:$DR$60,7+$I25,0),IF($J25-$I25=1,VLOOKUP($C25,'(C.) Private owners, 6 estates'!$D$10:$DR$60,7+$I25,0)+VLOOKUP($C25,'(C.) Private owners, 6 estates'!$D$10:$DR$60,8+$I25,0),VLOOKUP($C25,'(C.) Private owners, 6 estates'!$D$10:$DR$60,7+$I25,0)+VLOOKUP($C25,'(C.) Private owners, 6 estates'!$D$10:$DR$60,8+$I25,0)+VLOOKUP($C25,'(C.) Private owners, 6 estates'!$D$10:$DR$60,9+$I25,0))))</f>
        <v>0.45833333333333331</v>
      </c>
      <c r="N25" s="259">
        <f>(IF($J25-$I25=0,VLOOKUP($C25,'(C.) Private owners, 6 estates'!$D$10:$DR$60,45+$I25,0),IF($J25-$I25=1,VLOOKUP($C25,'(C.) Private owners, 6 estates'!$D$10:$DR$60,45+$I25,0)+VLOOKUP($C25,'(C.) Private owners, 6 estates'!$D$10:$DR$60,46+$I25,0),VLOOKUP($C25,'(C.) Private owners, 6 estates'!$D$10:$DR$60,45+$I25,0)+VLOOKUP($C25,'(C.) Private owners, 6 estates'!$D$10:$DR$60,46+$I25,0)+VLOOKUP($C25,'(C.) Private owners, 6 estates'!$D$10:$DR$60,47+$I25,0)))) /(IF($J25-$I25=0,VLOOKUP($C25,'(C.) Private owners, 6 estates'!$D$10:$DR$60,7+$I25,0),IF($J25-$I25=1,VLOOKUP($C25,'(C.) Private owners, 6 estates'!$D$10:$DR$60,7+$I25,0)+VLOOKUP($C25,'(C.) Private owners, 6 estates'!$D$10:$DR$60,8+$I25,0),VLOOKUP($C25,'(C.) Private owners, 6 estates'!$D$10:$DR$60,7+$I25,0)+VLOOKUP($C25,'(C.) Private owners, 6 estates'!$D$10:$DR$60,8+$I25,0)+VLOOKUP($C25,'(C.) Private owners, 6 estates'!$D$10:$DR$60,9+$I25,0))))</f>
        <v>0</v>
      </c>
      <c r="O25" s="259">
        <f>(IF($J25-$I25=0,VLOOKUP($C25,'(C.) Private owners, 6 estates'!$D$10:$DR$60,64+$I25,0),IF($J25-$I25=1,VLOOKUP($C25,'(C.) Private owners, 6 estates'!$D$10:$DR$60,64+$I25,0)+VLOOKUP($C25,'(C.) Private owners, 6 estates'!$D$10:$DR$60,65+$I25,0),VLOOKUP($C25,'(C.) Private owners, 6 estates'!$D$10:$DR$60,64+$I25,0)+VLOOKUP($C25,'(C.) Private owners, 6 estates'!$D$10:$DR$60,65+$I25,0)+VLOOKUP($C25,'(C.) Private owners, 6 estates'!$D$10:$DR$60,66+$I25,0)))) /(IF($J25-$I25=0,VLOOKUP($C25,'(C.) Private owners, 6 estates'!$D$10:$DR$60,7+$I25,0),IF($J25-$I25=1,VLOOKUP($C25,'(C.) Private owners, 6 estates'!$D$10:$DR$60,7+$I25,0)+VLOOKUP($C25,'(C.) Private owners, 6 estates'!$D$10:$DR$60,8+$I25,0),VLOOKUP($C25,'(C.) Private owners, 6 estates'!$D$10:$DR$60,7+$I25,0)+VLOOKUP($C25,'(C.) Private owners, 6 estates'!$D$10:$DR$60,8+$I25,0)+VLOOKUP($C25,'(C.) Private owners, 6 estates'!$D$10:$DR$60,9+$I25,0))))</f>
        <v>0.47916666666666669</v>
      </c>
      <c r="P25" s="259">
        <f>(IF($J25-$I25=0,VLOOKUP($C25,'(C.) Private owners, 6 estates'!$D$10:$DR$60,83+$I25,0),IF($J25-$I25=1,VLOOKUP($C25,'(C.) Private owners, 6 estates'!$D$10:$DR$60,83+$I25,0)+VLOOKUP($C25,'(C.) Private owners, 6 estates'!$D$10:$DR$60,84+$I25,0),VLOOKUP($C25,'(C.) Private owners, 6 estates'!$D$10:$DR$60,83+$I25,0)+VLOOKUP($C25,'(C.) Private owners, 6 estates'!$D$10:$DR$60,84+$I25,0)+VLOOKUP($C25,'(C.) Private owners, 6 estates'!$D$10:$DR$60,85+$I25,0)))) /(IF($J25-$I25=0,VLOOKUP($C25,'(C.) Private owners, 6 estates'!$D$10:$DR$60,7+$I25,0),IF($J25-$I25=1,VLOOKUP($C25,'(C.) Private owners, 6 estates'!$D$10:$DR$60,7+$I25,0)+VLOOKUP($C25,'(C.) Private owners, 6 estates'!$D$10:$DR$60,8+$I25,0),VLOOKUP($C25,'(C.) Private owners, 6 estates'!$D$10:$DR$60,7+$I25,0)+VLOOKUP($C25,'(C.) Private owners, 6 estates'!$D$10:$DR$60,8+$I25,0)+VLOOKUP($C25,'(C.) Private owners, 6 estates'!$D$10:$DR$60,9+$I25,0))))</f>
        <v>0</v>
      </c>
      <c r="Q25" s="259">
        <f>(IF($J25-$I25=0,VLOOKUP($C25,'(C.) Private owners, 6 estates'!$D$10:$DR$60,102+$I25,0),IF($J25-$I25=1,VLOOKUP($C25,'(C.) Private owners, 6 estates'!$D$10:$DR$60,102+$I25,0)+VLOOKUP($C25,'(C.) Private owners, 6 estates'!$D$10:$DR$60,103+$I25,0),VLOOKUP($C25,'(C.) Private owners, 6 estates'!$D$10:$DR$60,102+$I25,0)+VLOOKUP($C25,'(C.) Private owners, 6 estates'!$D$10:$DR$60,103+$I25,0)+VLOOKUP($C25,'(C.) Private owners, 6 estates'!$D$10:$DR$60,104+$I25,0)))) /(IF($J25-$I25=0,VLOOKUP($C25,'(C.) Private owners, 6 estates'!$D$10:$DR$60,7+$I25,0),IF($J25-$I25=1,VLOOKUP($C25,'(C.) Private owners, 6 estates'!$D$10:$DR$60,7+$I25,0)+VLOOKUP($C25,'(C.) Private owners, 6 estates'!$D$10:$DR$60,8+$I25,0),VLOOKUP($C25,'(C.) Private owners, 6 estates'!$D$10:$DR$60,7+$I25,0)+VLOOKUP($C25,'(C.) Private owners, 6 estates'!$D$10:$DR$60,8+$I25,0)+VLOOKUP($C25,'(C.) Private owners, 6 estates'!$D$10:$DR$60,9+$I25,0))))</f>
        <v>6.25E-2</v>
      </c>
      <c r="R25" s="414">
        <f>SUM(M25:Q25)-1</f>
        <v>0</v>
      </c>
      <c r="T25" s="210">
        <f t="shared" ref="T25:T71" si="0">M25*$D25</f>
        <v>3.208333333333333</v>
      </c>
      <c r="U25" s="210">
        <f t="shared" ref="U25:U71" si="1">T25*$G25</f>
        <v>387766.66499999998</v>
      </c>
      <c r="V25" s="281">
        <f t="shared" ref="V25:V71" si="2">N25*$D25</f>
        <v>0</v>
      </c>
      <c r="W25" s="281">
        <f t="shared" ref="W25:W71" si="3">V25*$G25</f>
        <v>0</v>
      </c>
      <c r="X25" s="210">
        <f t="shared" ref="X25:X71" si="4">O25*$D25</f>
        <v>3.354166666666667</v>
      </c>
      <c r="Y25" s="210">
        <f t="shared" ref="Y25:Y71" si="5">X25*$G25</f>
        <v>405392.42250000004</v>
      </c>
      <c r="Z25" s="210">
        <f t="shared" ref="Z25:Z71" si="6">P25*$D25</f>
        <v>0</v>
      </c>
      <c r="AA25" s="210">
        <f t="shared" ref="AA25:AA71" si="7">Z25*$G25</f>
        <v>0</v>
      </c>
      <c r="AB25" s="405">
        <f t="shared" ref="AB25:AB71" si="8">Q25*$D25</f>
        <v>0.4375</v>
      </c>
      <c r="AC25" s="210">
        <f t="shared" ref="AC25:AC71" si="9">AB25*$G25</f>
        <v>52877.272499999999</v>
      </c>
      <c r="AD25" s="369">
        <f t="shared" ref="AD25:AD71" si="10">D25-(T25+V25+X25+Z25+AB25)</f>
        <v>0</v>
      </c>
      <c r="AE25" s="369">
        <f t="shared" ref="AE25:AE71" si="11">F25-(U25+W25+Y25+AA25+AC25)</f>
        <v>0</v>
      </c>
    </row>
    <row r="26" spans="1:31">
      <c r="A26" s="49">
        <v>27</v>
      </c>
      <c r="B26" s="279">
        <v>1</v>
      </c>
      <c r="C26" s="28" t="s">
        <v>916</v>
      </c>
      <c r="D26" s="210">
        <f>'(B.) Opyt'' non-urb lands'!BT15</f>
        <v>1</v>
      </c>
      <c r="E26" s="515"/>
      <c r="F26" s="210">
        <f>'(B.) Opyt'' non-urb lands'!BW15</f>
        <v>211761</v>
      </c>
      <c r="G26" s="210">
        <f t="shared" ref="G26:G72" si="12">F26/D26</f>
        <v>211761</v>
      </c>
      <c r="H26" s="37"/>
      <c r="I26" s="37">
        <v>17</v>
      </c>
      <c r="J26" s="37">
        <v>17</v>
      </c>
      <c r="M26" s="259">
        <f>(IF($J26-$I26=0,VLOOKUP($C26,'(C.) Private owners, 6 estates'!$D$10:$DR$60,26+$I26,0),IF($J26-$I26=1,VLOOKUP($C26,'(C.) Private owners, 6 estates'!$D$10:$DR$60,26+$I26,0)+VLOOKUP($C26,'(C.) Private owners, 6 estates'!$D$10:$DR$60,27+$I26,0),VLOOKUP($C26,'(C.) Private owners, 6 estates'!$D$10:$DR$60,26+$I26,0)+VLOOKUP($C26,'(C.) Private owners, 6 estates'!$D$10:$DR$60,27+$I26,0)+VLOOKUP($C26,'(C.) Private owners, 6 estates'!$D$10:$DR$60,28+$I26,0)))) /(IF($J26-$I26=0,VLOOKUP($C26,'(C.) Private owners, 6 estates'!$D$10:$DR$60,7+$I26,0),IF($J26-$I26=1,VLOOKUP($C26,'(C.) Private owners, 6 estates'!$D$10:$DR$60,7+$I26,0)+VLOOKUP($C26,'(C.) Private owners, 6 estates'!$D$10:$DR$60,8+$I26,0),VLOOKUP($C26,'(C.) Private owners, 6 estates'!$D$10:$DR$60,7+$I26,0)+VLOOKUP($C26,'(C.) Private owners, 6 estates'!$D$10:$DR$60,8+$I26,0)+VLOOKUP($C26,'(C.) Private owners, 6 estates'!$D$10:$DR$60,9+$I26,0))))</f>
        <v>0.2</v>
      </c>
      <c r="N26" s="259">
        <f>(IF($J26-$I26=0,VLOOKUP($C26,'(C.) Private owners, 6 estates'!$D$10:$DR$60,45+$I26,0),IF($J26-$I26=1,VLOOKUP($C26,'(C.) Private owners, 6 estates'!$D$10:$DR$60,45+$I26,0)+VLOOKUP($C26,'(C.) Private owners, 6 estates'!$D$10:$DR$60,46+$I26,0),VLOOKUP($C26,'(C.) Private owners, 6 estates'!$D$10:$DR$60,45+$I26,0)+VLOOKUP($C26,'(C.) Private owners, 6 estates'!$D$10:$DR$60,46+$I26,0)+VLOOKUP($C26,'(C.) Private owners, 6 estates'!$D$10:$DR$60,47+$I26,0)))) /(IF($J26-$I26=0,VLOOKUP($C26,'(C.) Private owners, 6 estates'!$D$10:$DR$60,7+$I26,0),IF($J26-$I26=1,VLOOKUP($C26,'(C.) Private owners, 6 estates'!$D$10:$DR$60,7+$I26,0)+VLOOKUP($C26,'(C.) Private owners, 6 estates'!$D$10:$DR$60,8+$I26,0),VLOOKUP($C26,'(C.) Private owners, 6 estates'!$D$10:$DR$60,7+$I26,0)+VLOOKUP($C26,'(C.) Private owners, 6 estates'!$D$10:$DR$60,8+$I26,0)+VLOOKUP($C26,'(C.) Private owners, 6 estates'!$D$10:$DR$60,9+$I26,0))))</f>
        <v>0</v>
      </c>
      <c r="O26" s="259">
        <f>(IF($J26-$I26=0,VLOOKUP($C26,'(C.) Private owners, 6 estates'!$D$10:$DR$60,64+$I26,0),IF($J26-$I26=1,VLOOKUP($C26,'(C.) Private owners, 6 estates'!$D$10:$DR$60,64+$I26,0)+VLOOKUP($C26,'(C.) Private owners, 6 estates'!$D$10:$DR$60,65+$I26,0),VLOOKUP($C26,'(C.) Private owners, 6 estates'!$D$10:$DR$60,64+$I26,0)+VLOOKUP($C26,'(C.) Private owners, 6 estates'!$D$10:$DR$60,65+$I26,0)+VLOOKUP($C26,'(C.) Private owners, 6 estates'!$D$10:$DR$60,66+$I26,0)))) /(IF($J26-$I26=0,VLOOKUP($C26,'(C.) Private owners, 6 estates'!$D$10:$DR$60,7+$I26,0),IF($J26-$I26=1,VLOOKUP($C26,'(C.) Private owners, 6 estates'!$D$10:$DR$60,7+$I26,0)+VLOOKUP($C26,'(C.) Private owners, 6 estates'!$D$10:$DR$60,8+$I26,0),VLOOKUP($C26,'(C.) Private owners, 6 estates'!$D$10:$DR$60,7+$I26,0)+VLOOKUP($C26,'(C.) Private owners, 6 estates'!$D$10:$DR$60,8+$I26,0)+VLOOKUP($C26,'(C.) Private owners, 6 estates'!$D$10:$DR$60,9+$I26,0))))</f>
        <v>0.8</v>
      </c>
      <c r="P26" s="259">
        <f>(IF($J26-$I26=0,VLOOKUP($C26,'(C.) Private owners, 6 estates'!$D$10:$DR$60,83+$I26,0),IF($J26-$I26=1,VLOOKUP($C26,'(C.) Private owners, 6 estates'!$D$10:$DR$60,83+$I26,0)+VLOOKUP($C26,'(C.) Private owners, 6 estates'!$D$10:$DR$60,84+$I26,0),VLOOKUP($C26,'(C.) Private owners, 6 estates'!$D$10:$DR$60,83+$I26,0)+VLOOKUP($C26,'(C.) Private owners, 6 estates'!$D$10:$DR$60,84+$I26,0)+VLOOKUP($C26,'(C.) Private owners, 6 estates'!$D$10:$DR$60,85+$I26,0)))) /(IF($J26-$I26=0,VLOOKUP($C26,'(C.) Private owners, 6 estates'!$D$10:$DR$60,7+$I26,0),IF($J26-$I26=1,VLOOKUP($C26,'(C.) Private owners, 6 estates'!$D$10:$DR$60,7+$I26,0)+VLOOKUP($C26,'(C.) Private owners, 6 estates'!$D$10:$DR$60,8+$I26,0),VLOOKUP($C26,'(C.) Private owners, 6 estates'!$D$10:$DR$60,7+$I26,0)+VLOOKUP($C26,'(C.) Private owners, 6 estates'!$D$10:$DR$60,8+$I26,0)+VLOOKUP($C26,'(C.) Private owners, 6 estates'!$D$10:$DR$60,9+$I26,0))))</f>
        <v>0</v>
      </c>
      <c r="Q26" s="259">
        <f>(IF($J26-$I26=0,VLOOKUP($C26,'(C.) Private owners, 6 estates'!$D$10:$DR$60,102+$I26,0),IF($J26-$I26=1,VLOOKUP($C26,'(C.) Private owners, 6 estates'!$D$10:$DR$60,102+$I26,0)+VLOOKUP($C26,'(C.) Private owners, 6 estates'!$D$10:$DR$60,103+$I26,0),VLOOKUP($C26,'(C.) Private owners, 6 estates'!$D$10:$DR$60,102+$I26,0)+VLOOKUP($C26,'(C.) Private owners, 6 estates'!$D$10:$DR$60,103+$I26,0)+VLOOKUP($C26,'(C.) Private owners, 6 estates'!$D$10:$DR$60,104+$I26,0)))) /(IF($J26-$I26=0,VLOOKUP($C26,'(C.) Private owners, 6 estates'!$D$10:$DR$60,7+$I26,0),IF($J26-$I26=1,VLOOKUP($C26,'(C.) Private owners, 6 estates'!$D$10:$DR$60,7+$I26,0)+VLOOKUP($C26,'(C.) Private owners, 6 estates'!$D$10:$DR$60,8+$I26,0),VLOOKUP($C26,'(C.) Private owners, 6 estates'!$D$10:$DR$60,7+$I26,0)+VLOOKUP($C26,'(C.) Private owners, 6 estates'!$D$10:$DR$60,8+$I26,0)+VLOOKUP($C26,'(C.) Private owners, 6 estates'!$D$10:$DR$60,9+$I26,0))))</f>
        <v>0</v>
      </c>
      <c r="R26" s="414">
        <f>SUM(M26:Q26)-1</f>
        <v>0</v>
      </c>
      <c r="T26" s="405">
        <f t="shared" si="0"/>
        <v>0.2</v>
      </c>
      <c r="U26" s="210">
        <f t="shared" si="1"/>
        <v>42352.200000000004</v>
      </c>
      <c r="V26" s="281">
        <f t="shared" si="2"/>
        <v>0</v>
      </c>
      <c r="W26" s="281">
        <f t="shared" si="3"/>
        <v>0</v>
      </c>
      <c r="X26" s="210">
        <f t="shared" si="4"/>
        <v>0.8</v>
      </c>
      <c r="Y26" s="210">
        <f t="shared" si="5"/>
        <v>169408.80000000002</v>
      </c>
      <c r="Z26" s="210">
        <f t="shared" si="6"/>
        <v>0</v>
      </c>
      <c r="AA26" s="210">
        <f t="shared" si="7"/>
        <v>0</v>
      </c>
      <c r="AB26" s="210">
        <f t="shared" si="8"/>
        <v>0</v>
      </c>
      <c r="AC26" s="210">
        <f t="shared" si="9"/>
        <v>0</v>
      </c>
      <c r="AD26" s="369">
        <f t="shared" si="10"/>
        <v>0</v>
      </c>
      <c r="AE26" s="369">
        <f t="shared" si="11"/>
        <v>0</v>
      </c>
    </row>
    <row r="27" spans="1:31">
      <c r="A27" s="49">
        <v>34</v>
      </c>
      <c r="B27" s="279">
        <v>1</v>
      </c>
      <c r="C27" s="28" t="s">
        <v>727</v>
      </c>
      <c r="D27" s="210">
        <f>'(B.) Opyt'' non-urb lands'!BT16</f>
        <v>2</v>
      </c>
      <c r="E27" s="515"/>
      <c r="F27" s="210">
        <f>'(B.) Opyt'' non-urb lands'!BW16</f>
        <v>141105.60000000001</v>
      </c>
      <c r="G27" s="210">
        <f t="shared" si="12"/>
        <v>70552.800000000003</v>
      </c>
      <c r="H27" s="37"/>
      <c r="I27" s="281">
        <v>17</v>
      </c>
      <c r="J27" s="210">
        <v>17</v>
      </c>
      <c r="M27" s="259">
        <f>(IF($J27-$I27=0,VLOOKUP($C27,'(C.) Private owners, 6 estates'!$D$10:$DR$60,26+$I27,0),IF($J27-$I27=1,VLOOKUP($C27,'(C.) Private owners, 6 estates'!$D$10:$DR$60,26+$I27,0)+VLOOKUP($C27,'(C.) Private owners, 6 estates'!$D$10:$DR$60,27+$I27,0),VLOOKUP($C27,'(C.) Private owners, 6 estates'!$D$10:$DR$60,26+$I27,0)+VLOOKUP($C27,'(C.) Private owners, 6 estates'!$D$10:$DR$60,27+$I27,0)+VLOOKUP($C27,'(C.) Private owners, 6 estates'!$D$10:$DR$60,28+$I27,0)))) /(IF($J27-$I27=0,VLOOKUP($C27,'(C.) Private owners, 6 estates'!$D$10:$DR$60,7+$I27,0),IF($J27-$I27=1,VLOOKUP($C27,'(C.) Private owners, 6 estates'!$D$10:$DR$60,7+$I27,0)+VLOOKUP($C27,'(C.) Private owners, 6 estates'!$D$10:$DR$60,8+$I27,0),VLOOKUP($C27,'(C.) Private owners, 6 estates'!$D$10:$DR$60,7+$I27,0)+VLOOKUP($C27,'(C.) Private owners, 6 estates'!$D$10:$DR$60,8+$I27,0)+VLOOKUP($C27,'(C.) Private owners, 6 estates'!$D$10:$DR$60,9+$I27,0))))</f>
        <v>0.33333333333333331</v>
      </c>
      <c r="N27" s="259">
        <f>(IF($J27-$I27=0,VLOOKUP($C27,'(C.) Private owners, 6 estates'!$D$10:$DR$60,45+$I27,0),IF($J27-$I27=1,VLOOKUP($C27,'(C.) Private owners, 6 estates'!$D$10:$DR$60,45+$I27,0)+VLOOKUP($C27,'(C.) Private owners, 6 estates'!$D$10:$DR$60,46+$I27,0),VLOOKUP($C27,'(C.) Private owners, 6 estates'!$D$10:$DR$60,45+$I27,0)+VLOOKUP($C27,'(C.) Private owners, 6 estates'!$D$10:$DR$60,46+$I27,0)+VLOOKUP($C27,'(C.) Private owners, 6 estates'!$D$10:$DR$60,47+$I27,0)))) /(IF($J27-$I27=0,VLOOKUP($C27,'(C.) Private owners, 6 estates'!$D$10:$DR$60,7+$I27,0),IF($J27-$I27=1,VLOOKUP($C27,'(C.) Private owners, 6 estates'!$D$10:$DR$60,7+$I27,0)+VLOOKUP($C27,'(C.) Private owners, 6 estates'!$D$10:$DR$60,8+$I27,0),VLOOKUP($C27,'(C.) Private owners, 6 estates'!$D$10:$DR$60,7+$I27,0)+VLOOKUP($C27,'(C.) Private owners, 6 estates'!$D$10:$DR$60,8+$I27,0)+VLOOKUP($C27,'(C.) Private owners, 6 estates'!$D$10:$DR$60,9+$I27,0))))</f>
        <v>0</v>
      </c>
      <c r="O27" s="259">
        <f>(IF($J27-$I27=0,VLOOKUP($C27,'(C.) Private owners, 6 estates'!$D$10:$DR$60,64+$I27,0),IF($J27-$I27=1,VLOOKUP($C27,'(C.) Private owners, 6 estates'!$D$10:$DR$60,64+$I27,0)+VLOOKUP($C27,'(C.) Private owners, 6 estates'!$D$10:$DR$60,65+$I27,0),VLOOKUP($C27,'(C.) Private owners, 6 estates'!$D$10:$DR$60,64+$I27,0)+VLOOKUP($C27,'(C.) Private owners, 6 estates'!$D$10:$DR$60,65+$I27,0)+VLOOKUP($C27,'(C.) Private owners, 6 estates'!$D$10:$DR$60,66+$I27,0)))) /(IF($J27-$I27=0,VLOOKUP($C27,'(C.) Private owners, 6 estates'!$D$10:$DR$60,7+$I27,0),IF($J27-$I27=1,VLOOKUP($C27,'(C.) Private owners, 6 estates'!$D$10:$DR$60,7+$I27,0)+VLOOKUP($C27,'(C.) Private owners, 6 estates'!$D$10:$DR$60,8+$I27,0),VLOOKUP($C27,'(C.) Private owners, 6 estates'!$D$10:$DR$60,7+$I27,0)+VLOOKUP($C27,'(C.) Private owners, 6 estates'!$D$10:$DR$60,8+$I27,0)+VLOOKUP($C27,'(C.) Private owners, 6 estates'!$D$10:$DR$60,9+$I27,0))))</f>
        <v>0.66666666666666663</v>
      </c>
      <c r="P27" s="259">
        <f>(IF($J27-$I27=0,VLOOKUP($C27,'(C.) Private owners, 6 estates'!$D$10:$DR$60,83+$I27,0),IF($J27-$I27=1,VLOOKUP($C27,'(C.) Private owners, 6 estates'!$D$10:$DR$60,83+$I27,0)+VLOOKUP($C27,'(C.) Private owners, 6 estates'!$D$10:$DR$60,84+$I27,0),VLOOKUP($C27,'(C.) Private owners, 6 estates'!$D$10:$DR$60,83+$I27,0)+VLOOKUP($C27,'(C.) Private owners, 6 estates'!$D$10:$DR$60,84+$I27,0)+VLOOKUP($C27,'(C.) Private owners, 6 estates'!$D$10:$DR$60,85+$I27,0)))) /(IF($J27-$I27=0,VLOOKUP($C27,'(C.) Private owners, 6 estates'!$D$10:$DR$60,7+$I27,0),IF($J27-$I27=1,VLOOKUP($C27,'(C.) Private owners, 6 estates'!$D$10:$DR$60,7+$I27,0)+VLOOKUP($C27,'(C.) Private owners, 6 estates'!$D$10:$DR$60,8+$I27,0),VLOOKUP($C27,'(C.) Private owners, 6 estates'!$D$10:$DR$60,7+$I27,0)+VLOOKUP($C27,'(C.) Private owners, 6 estates'!$D$10:$DR$60,8+$I27,0)+VLOOKUP($C27,'(C.) Private owners, 6 estates'!$D$10:$DR$60,9+$I27,0))))</f>
        <v>0</v>
      </c>
      <c r="Q27" s="259">
        <f>(IF($J27-$I27=0,VLOOKUP($C27,'(C.) Private owners, 6 estates'!$D$10:$DR$60,102+$I27,0),IF($J27-$I27=1,VLOOKUP($C27,'(C.) Private owners, 6 estates'!$D$10:$DR$60,102+$I27,0)+VLOOKUP($C27,'(C.) Private owners, 6 estates'!$D$10:$DR$60,103+$I27,0),VLOOKUP($C27,'(C.) Private owners, 6 estates'!$D$10:$DR$60,102+$I27,0)+VLOOKUP($C27,'(C.) Private owners, 6 estates'!$D$10:$DR$60,103+$I27,0)+VLOOKUP($C27,'(C.) Private owners, 6 estates'!$D$10:$DR$60,104+$I27,0)))) /(IF($J27-$I27=0,VLOOKUP($C27,'(C.) Private owners, 6 estates'!$D$10:$DR$60,7+$I27,0),IF($J27-$I27=1,VLOOKUP($C27,'(C.) Private owners, 6 estates'!$D$10:$DR$60,7+$I27,0)+VLOOKUP($C27,'(C.) Private owners, 6 estates'!$D$10:$DR$60,8+$I27,0),VLOOKUP($C27,'(C.) Private owners, 6 estates'!$D$10:$DR$60,7+$I27,0)+VLOOKUP($C27,'(C.) Private owners, 6 estates'!$D$10:$DR$60,8+$I27,0)+VLOOKUP($C27,'(C.) Private owners, 6 estates'!$D$10:$DR$60,9+$I27,0))))</f>
        <v>0</v>
      </c>
      <c r="R27" s="414">
        <f>SUM(M27:Q27)-1</f>
        <v>0</v>
      </c>
      <c r="T27" s="210">
        <f t="shared" si="0"/>
        <v>0.66666666666666663</v>
      </c>
      <c r="U27" s="210">
        <f t="shared" si="1"/>
        <v>47035.199999999997</v>
      </c>
      <c r="V27" s="281">
        <f t="shared" si="2"/>
        <v>0</v>
      </c>
      <c r="W27" s="281">
        <f t="shared" si="3"/>
        <v>0</v>
      </c>
      <c r="X27" s="210">
        <f t="shared" si="4"/>
        <v>1.3333333333333333</v>
      </c>
      <c r="Y27" s="210">
        <f t="shared" si="5"/>
        <v>94070.399999999994</v>
      </c>
      <c r="Z27" s="210">
        <f t="shared" si="6"/>
        <v>0</v>
      </c>
      <c r="AA27" s="210">
        <f t="shared" si="7"/>
        <v>0</v>
      </c>
      <c r="AB27" s="210">
        <f t="shared" si="8"/>
        <v>0</v>
      </c>
      <c r="AC27" s="210">
        <f t="shared" si="9"/>
        <v>0</v>
      </c>
      <c r="AD27" s="369">
        <f t="shared" si="10"/>
        <v>0</v>
      </c>
      <c r="AE27" s="369">
        <f t="shared" si="11"/>
        <v>0</v>
      </c>
    </row>
    <row r="28" spans="1:31">
      <c r="A28" s="49">
        <v>37</v>
      </c>
      <c r="B28" s="279">
        <v>1</v>
      </c>
      <c r="C28" s="30" t="s">
        <v>917</v>
      </c>
      <c r="D28" s="210">
        <f>'(B.) Opyt'' non-urb lands'!BT17</f>
        <v>6</v>
      </c>
      <c r="E28" s="515"/>
      <c r="F28" s="210">
        <f>'(B.) Opyt'' non-urb lands'!BW17</f>
        <v>655710.66</v>
      </c>
      <c r="G28" s="210">
        <f t="shared" si="12"/>
        <v>109285.11</v>
      </c>
      <c r="H28" s="37"/>
      <c r="I28" s="281">
        <v>17</v>
      </c>
      <c r="J28" s="210">
        <v>17</v>
      </c>
      <c r="M28" s="259">
        <f>(IF($J28-$I28=0,VLOOKUP($C28,'(C.) Private owners, 6 estates'!$D$10:$DR$60,26+$I28,0),IF($J28-$I28=1,VLOOKUP($C28,'(C.) Private owners, 6 estates'!$D$10:$DR$60,26+$I28,0)+VLOOKUP($C28,'(C.) Private owners, 6 estates'!$D$10:$DR$60,27+$I28,0),VLOOKUP($C28,'(C.) Private owners, 6 estates'!$D$10:$DR$60,26+$I28,0)+VLOOKUP($C28,'(C.) Private owners, 6 estates'!$D$10:$DR$60,27+$I28,0)+VLOOKUP($C28,'(C.) Private owners, 6 estates'!$D$10:$DR$60,28+$I28,0)))) /(IF($J28-$I28=0,VLOOKUP($C28,'(C.) Private owners, 6 estates'!$D$10:$DR$60,7+$I28,0),IF($J28-$I28=1,VLOOKUP($C28,'(C.) Private owners, 6 estates'!$D$10:$DR$60,7+$I28,0)+VLOOKUP($C28,'(C.) Private owners, 6 estates'!$D$10:$DR$60,8+$I28,0),VLOOKUP($C28,'(C.) Private owners, 6 estates'!$D$10:$DR$60,7+$I28,0)+VLOOKUP($C28,'(C.) Private owners, 6 estates'!$D$10:$DR$60,8+$I28,0)+VLOOKUP($C28,'(C.) Private owners, 6 estates'!$D$10:$DR$60,9+$I28,0))))</f>
        <v>0.69565217391304346</v>
      </c>
      <c r="N28" s="259">
        <f>(IF($J28-$I28=0,VLOOKUP($C28,'(C.) Private owners, 6 estates'!$D$10:$DR$60,45+$I28,0),IF($J28-$I28=1,VLOOKUP($C28,'(C.) Private owners, 6 estates'!$D$10:$DR$60,45+$I28,0)+VLOOKUP($C28,'(C.) Private owners, 6 estates'!$D$10:$DR$60,46+$I28,0),VLOOKUP($C28,'(C.) Private owners, 6 estates'!$D$10:$DR$60,45+$I28,0)+VLOOKUP($C28,'(C.) Private owners, 6 estates'!$D$10:$DR$60,46+$I28,0)+VLOOKUP($C28,'(C.) Private owners, 6 estates'!$D$10:$DR$60,47+$I28,0)))) /(IF($J28-$I28=0,VLOOKUP($C28,'(C.) Private owners, 6 estates'!$D$10:$DR$60,7+$I28,0),IF($J28-$I28=1,VLOOKUP($C28,'(C.) Private owners, 6 estates'!$D$10:$DR$60,7+$I28,0)+VLOOKUP($C28,'(C.) Private owners, 6 estates'!$D$10:$DR$60,8+$I28,0),VLOOKUP($C28,'(C.) Private owners, 6 estates'!$D$10:$DR$60,7+$I28,0)+VLOOKUP($C28,'(C.) Private owners, 6 estates'!$D$10:$DR$60,8+$I28,0)+VLOOKUP($C28,'(C.) Private owners, 6 estates'!$D$10:$DR$60,9+$I28,0))))</f>
        <v>0</v>
      </c>
      <c r="O28" s="259">
        <f>(IF($J28-$I28=0,VLOOKUP($C28,'(C.) Private owners, 6 estates'!$D$10:$DR$60,64+$I28,0),IF($J28-$I28=1,VLOOKUP($C28,'(C.) Private owners, 6 estates'!$D$10:$DR$60,64+$I28,0)+VLOOKUP($C28,'(C.) Private owners, 6 estates'!$D$10:$DR$60,65+$I28,0),VLOOKUP($C28,'(C.) Private owners, 6 estates'!$D$10:$DR$60,64+$I28,0)+VLOOKUP($C28,'(C.) Private owners, 6 estates'!$D$10:$DR$60,65+$I28,0)+VLOOKUP($C28,'(C.) Private owners, 6 estates'!$D$10:$DR$60,66+$I28,0)))) /(IF($J28-$I28=0,VLOOKUP($C28,'(C.) Private owners, 6 estates'!$D$10:$DR$60,7+$I28,0),IF($J28-$I28=1,VLOOKUP($C28,'(C.) Private owners, 6 estates'!$D$10:$DR$60,7+$I28,0)+VLOOKUP($C28,'(C.) Private owners, 6 estates'!$D$10:$DR$60,8+$I28,0),VLOOKUP($C28,'(C.) Private owners, 6 estates'!$D$10:$DR$60,7+$I28,0)+VLOOKUP($C28,'(C.) Private owners, 6 estates'!$D$10:$DR$60,8+$I28,0)+VLOOKUP($C28,'(C.) Private owners, 6 estates'!$D$10:$DR$60,9+$I28,0))))</f>
        <v>0.30434782608695654</v>
      </c>
      <c r="P28" s="259">
        <f>(IF($J28-$I28=0,VLOOKUP($C28,'(C.) Private owners, 6 estates'!$D$10:$DR$60,83+$I28,0),IF($J28-$I28=1,VLOOKUP($C28,'(C.) Private owners, 6 estates'!$D$10:$DR$60,83+$I28,0)+VLOOKUP($C28,'(C.) Private owners, 6 estates'!$D$10:$DR$60,84+$I28,0),VLOOKUP($C28,'(C.) Private owners, 6 estates'!$D$10:$DR$60,83+$I28,0)+VLOOKUP($C28,'(C.) Private owners, 6 estates'!$D$10:$DR$60,84+$I28,0)+VLOOKUP($C28,'(C.) Private owners, 6 estates'!$D$10:$DR$60,85+$I28,0)))) /(IF($J28-$I28=0,VLOOKUP($C28,'(C.) Private owners, 6 estates'!$D$10:$DR$60,7+$I28,0),IF($J28-$I28=1,VLOOKUP($C28,'(C.) Private owners, 6 estates'!$D$10:$DR$60,7+$I28,0)+VLOOKUP($C28,'(C.) Private owners, 6 estates'!$D$10:$DR$60,8+$I28,0),VLOOKUP($C28,'(C.) Private owners, 6 estates'!$D$10:$DR$60,7+$I28,0)+VLOOKUP($C28,'(C.) Private owners, 6 estates'!$D$10:$DR$60,8+$I28,0)+VLOOKUP($C28,'(C.) Private owners, 6 estates'!$D$10:$DR$60,9+$I28,0))))</f>
        <v>0</v>
      </c>
      <c r="Q28" s="259">
        <f>(IF($J28-$I28=0,VLOOKUP($C28,'(C.) Private owners, 6 estates'!$D$10:$DR$60,102+$I28,0),IF($J28-$I28=1,VLOOKUP($C28,'(C.) Private owners, 6 estates'!$D$10:$DR$60,102+$I28,0)+VLOOKUP($C28,'(C.) Private owners, 6 estates'!$D$10:$DR$60,103+$I28,0),VLOOKUP($C28,'(C.) Private owners, 6 estates'!$D$10:$DR$60,102+$I28,0)+VLOOKUP($C28,'(C.) Private owners, 6 estates'!$D$10:$DR$60,103+$I28,0)+VLOOKUP($C28,'(C.) Private owners, 6 estates'!$D$10:$DR$60,104+$I28,0)))) /(IF($J28-$I28=0,VLOOKUP($C28,'(C.) Private owners, 6 estates'!$D$10:$DR$60,7+$I28,0),IF($J28-$I28=1,VLOOKUP($C28,'(C.) Private owners, 6 estates'!$D$10:$DR$60,7+$I28,0)+VLOOKUP($C28,'(C.) Private owners, 6 estates'!$D$10:$DR$60,8+$I28,0),VLOOKUP($C28,'(C.) Private owners, 6 estates'!$D$10:$DR$60,7+$I28,0)+VLOOKUP($C28,'(C.) Private owners, 6 estates'!$D$10:$DR$60,8+$I28,0)+VLOOKUP($C28,'(C.) Private owners, 6 estates'!$D$10:$DR$60,9+$I28,0))))</f>
        <v>0</v>
      </c>
      <c r="R28" s="414">
        <f t="shared" ref="R28:R72" si="13">SUM(M28:Q28)-1</f>
        <v>0</v>
      </c>
      <c r="T28" s="210">
        <f t="shared" si="0"/>
        <v>4.1739130434782608</v>
      </c>
      <c r="U28" s="210">
        <f t="shared" si="1"/>
        <v>456146.54608695651</v>
      </c>
      <c r="V28" s="281">
        <f t="shared" si="2"/>
        <v>0</v>
      </c>
      <c r="W28" s="281">
        <f t="shared" si="3"/>
        <v>0</v>
      </c>
      <c r="X28" s="210">
        <f t="shared" si="4"/>
        <v>1.8260869565217392</v>
      </c>
      <c r="Y28" s="210">
        <f t="shared" si="5"/>
        <v>199564.11391304349</v>
      </c>
      <c r="Z28" s="210">
        <f t="shared" si="6"/>
        <v>0</v>
      </c>
      <c r="AA28" s="210">
        <f t="shared" si="7"/>
        <v>0</v>
      </c>
      <c r="AB28" s="210">
        <f t="shared" si="8"/>
        <v>0</v>
      </c>
      <c r="AC28" s="210">
        <f t="shared" si="9"/>
        <v>0</v>
      </c>
      <c r="AD28" s="369">
        <f t="shared" si="10"/>
        <v>0</v>
      </c>
      <c r="AE28" s="369">
        <f t="shared" si="11"/>
        <v>0</v>
      </c>
    </row>
    <row r="29" spans="1:31">
      <c r="A29" s="49">
        <v>10</v>
      </c>
      <c r="B29" s="279">
        <v>2</v>
      </c>
      <c r="C29" s="28" t="s">
        <v>736</v>
      </c>
      <c r="D29" s="210">
        <f>'(B.) Opyt'' non-urb lands'!BT18</f>
        <v>2</v>
      </c>
      <c r="E29" s="515"/>
      <c r="F29" s="210">
        <f>'(B.) Opyt'' non-urb lands'!BW18</f>
        <v>661169.28</v>
      </c>
      <c r="G29" s="212">
        <f t="shared" si="12"/>
        <v>330584.64</v>
      </c>
      <c r="H29" s="37"/>
      <c r="I29" s="281">
        <v>17</v>
      </c>
      <c r="J29" s="210">
        <v>17</v>
      </c>
      <c r="M29" s="259">
        <f>(IF($J29-$I29=0,VLOOKUP($C29,'(C.) Private owners, 6 estates'!$D$10:$DR$60,26+$I29,0),IF($J29-$I29=1,VLOOKUP($C29,'(C.) Private owners, 6 estates'!$D$10:$DR$60,26+$I29,0)+VLOOKUP($C29,'(C.) Private owners, 6 estates'!$D$10:$DR$60,27+$I29,0),VLOOKUP($C29,'(C.) Private owners, 6 estates'!$D$10:$DR$60,26+$I29,0)+VLOOKUP($C29,'(C.) Private owners, 6 estates'!$D$10:$DR$60,27+$I29,0)+VLOOKUP($C29,'(C.) Private owners, 6 estates'!$D$10:$DR$60,28+$I29,0)))) /(IF($J29-$I29=0,VLOOKUP($C29,'(C.) Private owners, 6 estates'!$D$10:$DR$60,7+$I29,0),IF($J29-$I29=1,VLOOKUP($C29,'(C.) Private owners, 6 estates'!$D$10:$DR$60,7+$I29,0)+VLOOKUP($C29,'(C.) Private owners, 6 estates'!$D$10:$DR$60,8+$I29,0),VLOOKUP($C29,'(C.) Private owners, 6 estates'!$D$10:$DR$60,7+$I29,0)+VLOOKUP($C29,'(C.) Private owners, 6 estates'!$D$10:$DR$60,8+$I29,0)+VLOOKUP($C29,'(C.) Private owners, 6 estates'!$D$10:$DR$60,9+$I29,0))))</f>
        <v>0.625</v>
      </c>
      <c r="N29" s="259">
        <f>(IF($J29-$I29=0,VLOOKUP($C29,'(C.) Private owners, 6 estates'!$D$10:$DR$60,45+$I29,0),IF($J29-$I29=1,VLOOKUP($C29,'(C.) Private owners, 6 estates'!$D$10:$DR$60,45+$I29,0)+VLOOKUP($C29,'(C.) Private owners, 6 estates'!$D$10:$DR$60,46+$I29,0),VLOOKUP($C29,'(C.) Private owners, 6 estates'!$D$10:$DR$60,45+$I29,0)+VLOOKUP($C29,'(C.) Private owners, 6 estates'!$D$10:$DR$60,46+$I29,0)+VLOOKUP($C29,'(C.) Private owners, 6 estates'!$D$10:$DR$60,47+$I29,0)))) /(IF($J29-$I29=0,VLOOKUP($C29,'(C.) Private owners, 6 estates'!$D$10:$DR$60,7+$I29,0),IF($J29-$I29=1,VLOOKUP($C29,'(C.) Private owners, 6 estates'!$D$10:$DR$60,7+$I29,0)+VLOOKUP($C29,'(C.) Private owners, 6 estates'!$D$10:$DR$60,8+$I29,0),VLOOKUP($C29,'(C.) Private owners, 6 estates'!$D$10:$DR$60,7+$I29,0)+VLOOKUP($C29,'(C.) Private owners, 6 estates'!$D$10:$DR$60,8+$I29,0)+VLOOKUP($C29,'(C.) Private owners, 6 estates'!$D$10:$DR$60,9+$I29,0))))</f>
        <v>0</v>
      </c>
      <c r="O29" s="259">
        <f>(IF($J29-$I29=0,VLOOKUP($C29,'(C.) Private owners, 6 estates'!$D$10:$DR$60,64+$I29,0),IF($J29-$I29=1,VLOOKUP($C29,'(C.) Private owners, 6 estates'!$D$10:$DR$60,64+$I29,0)+VLOOKUP($C29,'(C.) Private owners, 6 estates'!$D$10:$DR$60,65+$I29,0),VLOOKUP($C29,'(C.) Private owners, 6 estates'!$D$10:$DR$60,64+$I29,0)+VLOOKUP($C29,'(C.) Private owners, 6 estates'!$D$10:$DR$60,65+$I29,0)+VLOOKUP($C29,'(C.) Private owners, 6 estates'!$D$10:$DR$60,66+$I29,0)))) /(IF($J29-$I29=0,VLOOKUP($C29,'(C.) Private owners, 6 estates'!$D$10:$DR$60,7+$I29,0),IF($J29-$I29=1,VLOOKUP($C29,'(C.) Private owners, 6 estates'!$D$10:$DR$60,7+$I29,0)+VLOOKUP($C29,'(C.) Private owners, 6 estates'!$D$10:$DR$60,8+$I29,0),VLOOKUP($C29,'(C.) Private owners, 6 estates'!$D$10:$DR$60,7+$I29,0)+VLOOKUP($C29,'(C.) Private owners, 6 estates'!$D$10:$DR$60,8+$I29,0)+VLOOKUP($C29,'(C.) Private owners, 6 estates'!$D$10:$DR$60,9+$I29,0))))</f>
        <v>0.375</v>
      </c>
      <c r="P29" s="259">
        <f>(IF($J29-$I29=0,VLOOKUP($C29,'(C.) Private owners, 6 estates'!$D$10:$DR$60,83+$I29,0),IF($J29-$I29=1,VLOOKUP($C29,'(C.) Private owners, 6 estates'!$D$10:$DR$60,83+$I29,0)+VLOOKUP($C29,'(C.) Private owners, 6 estates'!$D$10:$DR$60,84+$I29,0),VLOOKUP($C29,'(C.) Private owners, 6 estates'!$D$10:$DR$60,83+$I29,0)+VLOOKUP($C29,'(C.) Private owners, 6 estates'!$D$10:$DR$60,84+$I29,0)+VLOOKUP($C29,'(C.) Private owners, 6 estates'!$D$10:$DR$60,85+$I29,0)))) /(IF($J29-$I29=0,VLOOKUP($C29,'(C.) Private owners, 6 estates'!$D$10:$DR$60,7+$I29,0),IF($J29-$I29=1,VLOOKUP($C29,'(C.) Private owners, 6 estates'!$D$10:$DR$60,7+$I29,0)+VLOOKUP($C29,'(C.) Private owners, 6 estates'!$D$10:$DR$60,8+$I29,0),VLOOKUP($C29,'(C.) Private owners, 6 estates'!$D$10:$DR$60,7+$I29,0)+VLOOKUP($C29,'(C.) Private owners, 6 estates'!$D$10:$DR$60,8+$I29,0)+VLOOKUP($C29,'(C.) Private owners, 6 estates'!$D$10:$DR$60,9+$I29,0))))</f>
        <v>0</v>
      </c>
      <c r="Q29" s="259">
        <f>(IF($J29-$I29=0,VLOOKUP($C29,'(C.) Private owners, 6 estates'!$D$10:$DR$60,102+$I29,0),IF($J29-$I29=1,VLOOKUP($C29,'(C.) Private owners, 6 estates'!$D$10:$DR$60,102+$I29,0)+VLOOKUP($C29,'(C.) Private owners, 6 estates'!$D$10:$DR$60,103+$I29,0),VLOOKUP($C29,'(C.) Private owners, 6 estates'!$D$10:$DR$60,102+$I29,0)+VLOOKUP($C29,'(C.) Private owners, 6 estates'!$D$10:$DR$60,103+$I29,0)+VLOOKUP($C29,'(C.) Private owners, 6 estates'!$D$10:$DR$60,104+$I29,0)))) /(IF($J29-$I29=0,VLOOKUP($C29,'(C.) Private owners, 6 estates'!$D$10:$DR$60,7+$I29,0),IF($J29-$I29=1,VLOOKUP($C29,'(C.) Private owners, 6 estates'!$D$10:$DR$60,7+$I29,0)+VLOOKUP($C29,'(C.) Private owners, 6 estates'!$D$10:$DR$60,8+$I29,0),VLOOKUP($C29,'(C.) Private owners, 6 estates'!$D$10:$DR$60,7+$I29,0)+VLOOKUP($C29,'(C.) Private owners, 6 estates'!$D$10:$DR$60,8+$I29,0)+VLOOKUP($C29,'(C.) Private owners, 6 estates'!$D$10:$DR$60,9+$I29,0))))</f>
        <v>0</v>
      </c>
      <c r="R29" s="414">
        <f t="shared" si="13"/>
        <v>0</v>
      </c>
      <c r="T29" s="210">
        <f t="shared" si="0"/>
        <v>1.25</v>
      </c>
      <c r="U29" s="210">
        <f t="shared" si="1"/>
        <v>413230.80000000005</v>
      </c>
      <c r="V29" s="281">
        <f t="shared" si="2"/>
        <v>0</v>
      </c>
      <c r="W29" s="281">
        <f t="shared" si="3"/>
        <v>0</v>
      </c>
      <c r="X29" s="210">
        <f t="shared" si="4"/>
        <v>0.75</v>
      </c>
      <c r="Y29" s="210">
        <f t="shared" si="5"/>
        <v>247938.48</v>
      </c>
      <c r="Z29" s="210">
        <f t="shared" si="6"/>
        <v>0</v>
      </c>
      <c r="AA29" s="210">
        <f t="shared" si="7"/>
        <v>0</v>
      </c>
      <c r="AB29" s="210">
        <f t="shared" si="8"/>
        <v>0</v>
      </c>
      <c r="AC29" s="210">
        <f t="shared" si="9"/>
        <v>0</v>
      </c>
      <c r="AD29" s="369">
        <f t="shared" si="10"/>
        <v>0</v>
      </c>
      <c r="AE29" s="369">
        <f t="shared" si="11"/>
        <v>0</v>
      </c>
    </row>
    <row r="30" spans="1:31">
      <c r="A30" s="49">
        <v>14</v>
      </c>
      <c r="B30" s="279">
        <v>2</v>
      </c>
      <c r="C30" s="28" t="s">
        <v>992</v>
      </c>
      <c r="D30" s="210">
        <f>'(B.) Opyt'' non-urb lands'!BT19</f>
        <v>5</v>
      </c>
      <c r="E30" s="515"/>
      <c r="F30" s="210">
        <f>'(B.) Opyt'' non-urb lands'!BW19</f>
        <v>339935.27999999997</v>
      </c>
      <c r="G30" s="212">
        <f t="shared" si="12"/>
        <v>67987.055999999997</v>
      </c>
      <c r="H30" s="37"/>
      <c r="I30" s="281">
        <v>17</v>
      </c>
      <c r="J30" s="210">
        <v>17</v>
      </c>
      <c r="M30" s="259">
        <f>(IF($J30-$I30=0,VLOOKUP($C30,'(C.) Private owners, 6 estates'!$D$10:$DR$60,26+$I30,0),IF($J30-$I30=1,VLOOKUP($C30,'(C.) Private owners, 6 estates'!$D$10:$DR$60,26+$I30,0)+VLOOKUP($C30,'(C.) Private owners, 6 estates'!$D$10:$DR$60,27+$I30,0),VLOOKUP($C30,'(C.) Private owners, 6 estates'!$D$10:$DR$60,26+$I30,0)+VLOOKUP($C30,'(C.) Private owners, 6 estates'!$D$10:$DR$60,27+$I30,0)+VLOOKUP($C30,'(C.) Private owners, 6 estates'!$D$10:$DR$60,28+$I30,0)))) /(IF($J30-$I30=0,VLOOKUP($C30,'(C.) Private owners, 6 estates'!$D$10:$DR$60,7+$I30,0),IF($J30-$I30=1,VLOOKUP($C30,'(C.) Private owners, 6 estates'!$D$10:$DR$60,7+$I30,0)+VLOOKUP($C30,'(C.) Private owners, 6 estates'!$D$10:$DR$60,8+$I30,0),VLOOKUP($C30,'(C.) Private owners, 6 estates'!$D$10:$DR$60,7+$I30,0)+VLOOKUP($C30,'(C.) Private owners, 6 estates'!$D$10:$DR$60,8+$I30,0)+VLOOKUP($C30,'(C.) Private owners, 6 estates'!$D$10:$DR$60,9+$I30,0))))</f>
        <v>0.83333333333333337</v>
      </c>
      <c r="N30" s="259">
        <f>(IF($J30-$I30=0,VLOOKUP($C30,'(C.) Private owners, 6 estates'!$D$10:$DR$60,45+$I30,0),IF($J30-$I30=1,VLOOKUP($C30,'(C.) Private owners, 6 estates'!$D$10:$DR$60,45+$I30,0)+VLOOKUP($C30,'(C.) Private owners, 6 estates'!$D$10:$DR$60,46+$I30,0),VLOOKUP($C30,'(C.) Private owners, 6 estates'!$D$10:$DR$60,45+$I30,0)+VLOOKUP($C30,'(C.) Private owners, 6 estates'!$D$10:$DR$60,46+$I30,0)+VLOOKUP($C30,'(C.) Private owners, 6 estates'!$D$10:$DR$60,47+$I30,0)))) /(IF($J30-$I30=0,VLOOKUP($C30,'(C.) Private owners, 6 estates'!$D$10:$DR$60,7+$I30,0),IF($J30-$I30=1,VLOOKUP($C30,'(C.) Private owners, 6 estates'!$D$10:$DR$60,7+$I30,0)+VLOOKUP($C30,'(C.) Private owners, 6 estates'!$D$10:$DR$60,8+$I30,0),VLOOKUP($C30,'(C.) Private owners, 6 estates'!$D$10:$DR$60,7+$I30,0)+VLOOKUP($C30,'(C.) Private owners, 6 estates'!$D$10:$DR$60,8+$I30,0)+VLOOKUP($C30,'(C.) Private owners, 6 estates'!$D$10:$DR$60,9+$I30,0))))</f>
        <v>0</v>
      </c>
      <c r="O30" s="259">
        <f>(IF($J30-$I30=0,VLOOKUP($C30,'(C.) Private owners, 6 estates'!$D$10:$DR$60,64+$I30,0),IF($J30-$I30=1,VLOOKUP($C30,'(C.) Private owners, 6 estates'!$D$10:$DR$60,64+$I30,0)+VLOOKUP($C30,'(C.) Private owners, 6 estates'!$D$10:$DR$60,65+$I30,0),VLOOKUP($C30,'(C.) Private owners, 6 estates'!$D$10:$DR$60,64+$I30,0)+VLOOKUP($C30,'(C.) Private owners, 6 estates'!$D$10:$DR$60,65+$I30,0)+VLOOKUP($C30,'(C.) Private owners, 6 estates'!$D$10:$DR$60,66+$I30,0)))) /(IF($J30-$I30=0,VLOOKUP($C30,'(C.) Private owners, 6 estates'!$D$10:$DR$60,7+$I30,0),IF($J30-$I30=1,VLOOKUP($C30,'(C.) Private owners, 6 estates'!$D$10:$DR$60,7+$I30,0)+VLOOKUP($C30,'(C.) Private owners, 6 estates'!$D$10:$DR$60,8+$I30,0),VLOOKUP($C30,'(C.) Private owners, 6 estates'!$D$10:$DR$60,7+$I30,0)+VLOOKUP($C30,'(C.) Private owners, 6 estates'!$D$10:$DR$60,8+$I30,0)+VLOOKUP($C30,'(C.) Private owners, 6 estates'!$D$10:$DR$60,9+$I30,0))))</f>
        <v>0.16666666666666666</v>
      </c>
      <c r="P30" s="259">
        <f>(IF($J30-$I30=0,VLOOKUP($C30,'(C.) Private owners, 6 estates'!$D$10:$DR$60,83+$I30,0),IF($J30-$I30=1,VLOOKUP($C30,'(C.) Private owners, 6 estates'!$D$10:$DR$60,83+$I30,0)+VLOOKUP($C30,'(C.) Private owners, 6 estates'!$D$10:$DR$60,84+$I30,0),VLOOKUP($C30,'(C.) Private owners, 6 estates'!$D$10:$DR$60,83+$I30,0)+VLOOKUP($C30,'(C.) Private owners, 6 estates'!$D$10:$DR$60,84+$I30,0)+VLOOKUP($C30,'(C.) Private owners, 6 estates'!$D$10:$DR$60,85+$I30,0)))) /(IF($J30-$I30=0,VLOOKUP($C30,'(C.) Private owners, 6 estates'!$D$10:$DR$60,7+$I30,0),IF($J30-$I30=1,VLOOKUP($C30,'(C.) Private owners, 6 estates'!$D$10:$DR$60,7+$I30,0)+VLOOKUP($C30,'(C.) Private owners, 6 estates'!$D$10:$DR$60,8+$I30,0),VLOOKUP($C30,'(C.) Private owners, 6 estates'!$D$10:$DR$60,7+$I30,0)+VLOOKUP($C30,'(C.) Private owners, 6 estates'!$D$10:$DR$60,8+$I30,0)+VLOOKUP($C30,'(C.) Private owners, 6 estates'!$D$10:$DR$60,9+$I30,0))))</f>
        <v>0</v>
      </c>
      <c r="Q30" s="259">
        <f>(IF($J30-$I30=0,VLOOKUP($C30,'(C.) Private owners, 6 estates'!$D$10:$DR$60,102+$I30,0),IF($J30-$I30=1,VLOOKUP($C30,'(C.) Private owners, 6 estates'!$D$10:$DR$60,102+$I30,0)+VLOOKUP($C30,'(C.) Private owners, 6 estates'!$D$10:$DR$60,103+$I30,0),VLOOKUP($C30,'(C.) Private owners, 6 estates'!$D$10:$DR$60,102+$I30,0)+VLOOKUP($C30,'(C.) Private owners, 6 estates'!$D$10:$DR$60,103+$I30,0)+VLOOKUP($C30,'(C.) Private owners, 6 estates'!$D$10:$DR$60,104+$I30,0)))) /(IF($J30-$I30=0,VLOOKUP($C30,'(C.) Private owners, 6 estates'!$D$10:$DR$60,7+$I30,0),IF($J30-$I30=1,VLOOKUP($C30,'(C.) Private owners, 6 estates'!$D$10:$DR$60,7+$I30,0)+VLOOKUP($C30,'(C.) Private owners, 6 estates'!$D$10:$DR$60,8+$I30,0),VLOOKUP($C30,'(C.) Private owners, 6 estates'!$D$10:$DR$60,7+$I30,0)+VLOOKUP($C30,'(C.) Private owners, 6 estates'!$D$10:$DR$60,8+$I30,0)+VLOOKUP($C30,'(C.) Private owners, 6 estates'!$D$10:$DR$60,9+$I30,0))))</f>
        <v>0</v>
      </c>
      <c r="R30" s="414">
        <f t="shared" si="13"/>
        <v>0</v>
      </c>
      <c r="T30" s="210">
        <f t="shared" si="0"/>
        <v>4.166666666666667</v>
      </c>
      <c r="U30" s="210">
        <f t="shared" si="1"/>
        <v>283279.40000000002</v>
      </c>
      <c r="V30" s="281">
        <f t="shared" si="2"/>
        <v>0</v>
      </c>
      <c r="W30" s="281">
        <f t="shared" si="3"/>
        <v>0</v>
      </c>
      <c r="X30" s="210">
        <f t="shared" si="4"/>
        <v>0.83333333333333326</v>
      </c>
      <c r="Y30" s="210">
        <f t="shared" si="5"/>
        <v>56655.87999999999</v>
      </c>
      <c r="Z30" s="210">
        <f t="shared" si="6"/>
        <v>0</v>
      </c>
      <c r="AA30" s="210">
        <f t="shared" si="7"/>
        <v>0</v>
      </c>
      <c r="AB30" s="210">
        <f t="shared" si="8"/>
        <v>0</v>
      </c>
      <c r="AC30" s="210">
        <f t="shared" si="9"/>
        <v>0</v>
      </c>
      <c r="AD30" s="369">
        <f t="shared" si="10"/>
        <v>0</v>
      </c>
      <c r="AE30" s="369">
        <f t="shared" si="11"/>
        <v>0</v>
      </c>
    </row>
    <row r="31" spans="1:31">
      <c r="A31" s="49">
        <v>28</v>
      </c>
      <c r="B31" s="279">
        <v>2</v>
      </c>
      <c r="C31" s="28" t="s">
        <v>885</v>
      </c>
      <c r="D31" s="210">
        <f>'(B.) Opyt'' non-urb lands'!BT20</f>
        <v>5</v>
      </c>
      <c r="E31" s="515"/>
      <c r="F31" s="210">
        <f>'(B.) Opyt'' non-urb lands'!BW20</f>
        <v>593998.91999999993</v>
      </c>
      <c r="G31" s="212">
        <f t="shared" si="12"/>
        <v>118799.78399999999</v>
      </c>
      <c r="H31" s="37"/>
      <c r="I31" s="281">
        <v>17</v>
      </c>
      <c r="J31" s="210">
        <v>17</v>
      </c>
      <c r="M31" s="259">
        <f>(IF($J31-$I31=0,VLOOKUP($C31,'(C.) Private owners, 6 estates'!$D$10:$DR$60,26+$I31,0),IF($J31-$I31=1,VLOOKUP($C31,'(C.) Private owners, 6 estates'!$D$10:$DR$60,26+$I31,0)+VLOOKUP($C31,'(C.) Private owners, 6 estates'!$D$10:$DR$60,27+$I31,0),VLOOKUP($C31,'(C.) Private owners, 6 estates'!$D$10:$DR$60,26+$I31,0)+VLOOKUP($C31,'(C.) Private owners, 6 estates'!$D$10:$DR$60,27+$I31,0)+VLOOKUP($C31,'(C.) Private owners, 6 estates'!$D$10:$DR$60,28+$I31,0)))) /(IF($J31-$I31=0,VLOOKUP($C31,'(C.) Private owners, 6 estates'!$D$10:$DR$60,7+$I31,0),IF($J31-$I31=1,VLOOKUP($C31,'(C.) Private owners, 6 estates'!$D$10:$DR$60,7+$I31,0)+VLOOKUP($C31,'(C.) Private owners, 6 estates'!$D$10:$DR$60,8+$I31,0),VLOOKUP($C31,'(C.) Private owners, 6 estates'!$D$10:$DR$60,7+$I31,0)+VLOOKUP($C31,'(C.) Private owners, 6 estates'!$D$10:$DR$60,8+$I31,0)+VLOOKUP($C31,'(C.) Private owners, 6 estates'!$D$10:$DR$60,9+$I31,0))))</f>
        <v>0.77777777777777779</v>
      </c>
      <c r="N31" s="259">
        <f>(IF($J31-$I31=0,VLOOKUP($C31,'(C.) Private owners, 6 estates'!$D$10:$DR$60,45+$I31,0),IF($J31-$I31=1,VLOOKUP($C31,'(C.) Private owners, 6 estates'!$D$10:$DR$60,45+$I31,0)+VLOOKUP($C31,'(C.) Private owners, 6 estates'!$D$10:$DR$60,46+$I31,0),VLOOKUP($C31,'(C.) Private owners, 6 estates'!$D$10:$DR$60,45+$I31,0)+VLOOKUP($C31,'(C.) Private owners, 6 estates'!$D$10:$DR$60,46+$I31,0)+VLOOKUP($C31,'(C.) Private owners, 6 estates'!$D$10:$DR$60,47+$I31,0)))) /(IF($J31-$I31=0,VLOOKUP($C31,'(C.) Private owners, 6 estates'!$D$10:$DR$60,7+$I31,0),IF($J31-$I31=1,VLOOKUP($C31,'(C.) Private owners, 6 estates'!$D$10:$DR$60,7+$I31,0)+VLOOKUP($C31,'(C.) Private owners, 6 estates'!$D$10:$DR$60,8+$I31,0),VLOOKUP($C31,'(C.) Private owners, 6 estates'!$D$10:$DR$60,7+$I31,0)+VLOOKUP($C31,'(C.) Private owners, 6 estates'!$D$10:$DR$60,8+$I31,0)+VLOOKUP($C31,'(C.) Private owners, 6 estates'!$D$10:$DR$60,9+$I31,0))))</f>
        <v>0</v>
      </c>
      <c r="O31" s="259">
        <f>(IF($J31-$I31=0,VLOOKUP($C31,'(C.) Private owners, 6 estates'!$D$10:$DR$60,64+$I31,0),IF($J31-$I31=1,VLOOKUP($C31,'(C.) Private owners, 6 estates'!$D$10:$DR$60,64+$I31,0)+VLOOKUP($C31,'(C.) Private owners, 6 estates'!$D$10:$DR$60,65+$I31,0),VLOOKUP($C31,'(C.) Private owners, 6 estates'!$D$10:$DR$60,64+$I31,0)+VLOOKUP($C31,'(C.) Private owners, 6 estates'!$D$10:$DR$60,65+$I31,0)+VLOOKUP($C31,'(C.) Private owners, 6 estates'!$D$10:$DR$60,66+$I31,0)))) /(IF($J31-$I31=0,VLOOKUP($C31,'(C.) Private owners, 6 estates'!$D$10:$DR$60,7+$I31,0),IF($J31-$I31=1,VLOOKUP($C31,'(C.) Private owners, 6 estates'!$D$10:$DR$60,7+$I31,0)+VLOOKUP($C31,'(C.) Private owners, 6 estates'!$D$10:$DR$60,8+$I31,0),VLOOKUP($C31,'(C.) Private owners, 6 estates'!$D$10:$DR$60,7+$I31,0)+VLOOKUP($C31,'(C.) Private owners, 6 estates'!$D$10:$DR$60,8+$I31,0)+VLOOKUP($C31,'(C.) Private owners, 6 estates'!$D$10:$DR$60,9+$I31,0))))</f>
        <v>0.22222222222222221</v>
      </c>
      <c r="P31" s="259">
        <f>(IF($J31-$I31=0,VLOOKUP($C31,'(C.) Private owners, 6 estates'!$D$10:$DR$60,83+$I31,0),IF($J31-$I31=1,VLOOKUP($C31,'(C.) Private owners, 6 estates'!$D$10:$DR$60,83+$I31,0)+VLOOKUP($C31,'(C.) Private owners, 6 estates'!$D$10:$DR$60,84+$I31,0),VLOOKUP($C31,'(C.) Private owners, 6 estates'!$D$10:$DR$60,83+$I31,0)+VLOOKUP($C31,'(C.) Private owners, 6 estates'!$D$10:$DR$60,84+$I31,0)+VLOOKUP($C31,'(C.) Private owners, 6 estates'!$D$10:$DR$60,85+$I31,0)))) /(IF($J31-$I31=0,VLOOKUP($C31,'(C.) Private owners, 6 estates'!$D$10:$DR$60,7+$I31,0),IF($J31-$I31=1,VLOOKUP($C31,'(C.) Private owners, 6 estates'!$D$10:$DR$60,7+$I31,0)+VLOOKUP($C31,'(C.) Private owners, 6 estates'!$D$10:$DR$60,8+$I31,0),VLOOKUP($C31,'(C.) Private owners, 6 estates'!$D$10:$DR$60,7+$I31,0)+VLOOKUP($C31,'(C.) Private owners, 6 estates'!$D$10:$DR$60,8+$I31,0)+VLOOKUP($C31,'(C.) Private owners, 6 estates'!$D$10:$DR$60,9+$I31,0))))</f>
        <v>0</v>
      </c>
      <c r="Q31" s="259">
        <f>(IF($J31-$I31=0,VLOOKUP($C31,'(C.) Private owners, 6 estates'!$D$10:$DR$60,102+$I31,0),IF($J31-$I31=1,VLOOKUP($C31,'(C.) Private owners, 6 estates'!$D$10:$DR$60,102+$I31,0)+VLOOKUP($C31,'(C.) Private owners, 6 estates'!$D$10:$DR$60,103+$I31,0),VLOOKUP($C31,'(C.) Private owners, 6 estates'!$D$10:$DR$60,102+$I31,0)+VLOOKUP($C31,'(C.) Private owners, 6 estates'!$D$10:$DR$60,103+$I31,0)+VLOOKUP($C31,'(C.) Private owners, 6 estates'!$D$10:$DR$60,104+$I31,0)))) /(IF($J31-$I31=0,VLOOKUP($C31,'(C.) Private owners, 6 estates'!$D$10:$DR$60,7+$I31,0),IF($J31-$I31=1,VLOOKUP($C31,'(C.) Private owners, 6 estates'!$D$10:$DR$60,7+$I31,0)+VLOOKUP($C31,'(C.) Private owners, 6 estates'!$D$10:$DR$60,8+$I31,0),VLOOKUP($C31,'(C.) Private owners, 6 estates'!$D$10:$DR$60,7+$I31,0)+VLOOKUP($C31,'(C.) Private owners, 6 estates'!$D$10:$DR$60,8+$I31,0)+VLOOKUP($C31,'(C.) Private owners, 6 estates'!$D$10:$DR$60,9+$I31,0))))</f>
        <v>0</v>
      </c>
      <c r="R31" s="414">
        <f t="shared" si="13"/>
        <v>0</v>
      </c>
      <c r="T31" s="210">
        <f t="shared" si="0"/>
        <v>3.8888888888888888</v>
      </c>
      <c r="U31" s="210">
        <f t="shared" si="1"/>
        <v>461999.15999999992</v>
      </c>
      <c r="V31" s="281">
        <f t="shared" si="2"/>
        <v>0</v>
      </c>
      <c r="W31" s="281">
        <f t="shared" si="3"/>
        <v>0</v>
      </c>
      <c r="X31" s="210">
        <f t="shared" si="4"/>
        <v>1.1111111111111112</v>
      </c>
      <c r="Y31" s="210">
        <f t="shared" si="5"/>
        <v>131999.75999999998</v>
      </c>
      <c r="Z31" s="210">
        <f t="shared" si="6"/>
        <v>0</v>
      </c>
      <c r="AA31" s="210">
        <f t="shared" si="7"/>
        <v>0</v>
      </c>
      <c r="AB31" s="210">
        <f t="shared" si="8"/>
        <v>0</v>
      </c>
      <c r="AC31" s="210">
        <f t="shared" si="9"/>
        <v>0</v>
      </c>
      <c r="AD31" s="369">
        <f t="shared" si="10"/>
        <v>0</v>
      </c>
      <c r="AE31" s="369">
        <f t="shared" si="11"/>
        <v>0</v>
      </c>
    </row>
    <row r="32" spans="1:31">
      <c r="A32" s="49">
        <v>31</v>
      </c>
      <c r="B32" s="279">
        <v>2</v>
      </c>
      <c r="C32" s="28" t="s">
        <v>886</v>
      </c>
      <c r="D32" s="210">
        <f>'(B.) Opyt'' non-urb lands'!BT21</f>
        <v>16</v>
      </c>
      <c r="E32" s="515"/>
      <c r="F32" s="210">
        <f>'(B.) Opyt'' non-urb lands'!BW21</f>
        <v>6116253.2999999998</v>
      </c>
      <c r="G32" s="212">
        <f t="shared" si="12"/>
        <v>382265.83124999999</v>
      </c>
      <c r="H32" s="37"/>
      <c r="I32" s="281">
        <v>17</v>
      </c>
      <c r="J32" s="210">
        <v>17</v>
      </c>
      <c r="M32" s="259">
        <f>(IF($J32-$I32=0,VLOOKUP($C32,'(C.) Private owners, 6 estates'!$D$10:$DR$60,26+$I32,0),IF($J32-$I32=1,VLOOKUP($C32,'(C.) Private owners, 6 estates'!$D$10:$DR$60,26+$I32,0)+VLOOKUP($C32,'(C.) Private owners, 6 estates'!$D$10:$DR$60,27+$I32,0),VLOOKUP($C32,'(C.) Private owners, 6 estates'!$D$10:$DR$60,26+$I32,0)+VLOOKUP($C32,'(C.) Private owners, 6 estates'!$D$10:$DR$60,27+$I32,0)+VLOOKUP($C32,'(C.) Private owners, 6 estates'!$D$10:$DR$60,28+$I32,0)))) /(IF($J32-$I32=0,VLOOKUP($C32,'(C.) Private owners, 6 estates'!$D$10:$DR$60,7+$I32,0),IF($J32-$I32=1,VLOOKUP($C32,'(C.) Private owners, 6 estates'!$D$10:$DR$60,7+$I32,0)+VLOOKUP($C32,'(C.) Private owners, 6 estates'!$D$10:$DR$60,8+$I32,0),VLOOKUP($C32,'(C.) Private owners, 6 estates'!$D$10:$DR$60,7+$I32,0)+VLOOKUP($C32,'(C.) Private owners, 6 estates'!$D$10:$DR$60,8+$I32,0)+VLOOKUP($C32,'(C.) Private owners, 6 estates'!$D$10:$DR$60,9+$I32,0))))</f>
        <v>0.88135593220338981</v>
      </c>
      <c r="N32" s="259">
        <f>(IF($J32-$I32=0,VLOOKUP($C32,'(C.) Private owners, 6 estates'!$D$10:$DR$60,45+$I32,0),IF($J32-$I32=1,VLOOKUP($C32,'(C.) Private owners, 6 estates'!$D$10:$DR$60,45+$I32,0)+VLOOKUP($C32,'(C.) Private owners, 6 estates'!$D$10:$DR$60,46+$I32,0),VLOOKUP($C32,'(C.) Private owners, 6 estates'!$D$10:$DR$60,45+$I32,0)+VLOOKUP($C32,'(C.) Private owners, 6 estates'!$D$10:$DR$60,46+$I32,0)+VLOOKUP($C32,'(C.) Private owners, 6 estates'!$D$10:$DR$60,47+$I32,0)))) /(IF($J32-$I32=0,VLOOKUP($C32,'(C.) Private owners, 6 estates'!$D$10:$DR$60,7+$I32,0),IF($J32-$I32=1,VLOOKUP($C32,'(C.) Private owners, 6 estates'!$D$10:$DR$60,7+$I32,0)+VLOOKUP($C32,'(C.) Private owners, 6 estates'!$D$10:$DR$60,8+$I32,0),VLOOKUP($C32,'(C.) Private owners, 6 estates'!$D$10:$DR$60,7+$I32,0)+VLOOKUP($C32,'(C.) Private owners, 6 estates'!$D$10:$DR$60,8+$I32,0)+VLOOKUP($C32,'(C.) Private owners, 6 estates'!$D$10:$DR$60,9+$I32,0))))</f>
        <v>0</v>
      </c>
      <c r="O32" s="259">
        <f>(IF($J32-$I32=0,VLOOKUP($C32,'(C.) Private owners, 6 estates'!$D$10:$DR$60,64+$I32,0),IF($J32-$I32=1,VLOOKUP($C32,'(C.) Private owners, 6 estates'!$D$10:$DR$60,64+$I32,0)+VLOOKUP($C32,'(C.) Private owners, 6 estates'!$D$10:$DR$60,65+$I32,0),VLOOKUP($C32,'(C.) Private owners, 6 estates'!$D$10:$DR$60,64+$I32,0)+VLOOKUP($C32,'(C.) Private owners, 6 estates'!$D$10:$DR$60,65+$I32,0)+VLOOKUP($C32,'(C.) Private owners, 6 estates'!$D$10:$DR$60,66+$I32,0)))) /(IF($J32-$I32=0,VLOOKUP($C32,'(C.) Private owners, 6 estates'!$D$10:$DR$60,7+$I32,0),IF($J32-$I32=1,VLOOKUP($C32,'(C.) Private owners, 6 estates'!$D$10:$DR$60,7+$I32,0)+VLOOKUP($C32,'(C.) Private owners, 6 estates'!$D$10:$DR$60,8+$I32,0),VLOOKUP($C32,'(C.) Private owners, 6 estates'!$D$10:$DR$60,7+$I32,0)+VLOOKUP($C32,'(C.) Private owners, 6 estates'!$D$10:$DR$60,8+$I32,0)+VLOOKUP($C32,'(C.) Private owners, 6 estates'!$D$10:$DR$60,9+$I32,0))))</f>
        <v>0.11864406779661017</v>
      </c>
      <c r="P32" s="259">
        <f>(IF($J32-$I32=0,VLOOKUP($C32,'(C.) Private owners, 6 estates'!$D$10:$DR$60,83+$I32,0),IF($J32-$I32=1,VLOOKUP($C32,'(C.) Private owners, 6 estates'!$D$10:$DR$60,83+$I32,0)+VLOOKUP($C32,'(C.) Private owners, 6 estates'!$D$10:$DR$60,84+$I32,0),VLOOKUP($C32,'(C.) Private owners, 6 estates'!$D$10:$DR$60,83+$I32,0)+VLOOKUP($C32,'(C.) Private owners, 6 estates'!$D$10:$DR$60,84+$I32,0)+VLOOKUP($C32,'(C.) Private owners, 6 estates'!$D$10:$DR$60,85+$I32,0)))) /(IF($J32-$I32=0,VLOOKUP($C32,'(C.) Private owners, 6 estates'!$D$10:$DR$60,7+$I32,0),IF($J32-$I32=1,VLOOKUP($C32,'(C.) Private owners, 6 estates'!$D$10:$DR$60,7+$I32,0)+VLOOKUP($C32,'(C.) Private owners, 6 estates'!$D$10:$DR$60,8+$I32,0),VLOOKUP($C32,'(C.) Private owners, 6 estates'!$D$10:$DR$60,7+$I32,0)+VLOOKUP($C32,'(C.) Private owners, 6 estates'!$D$10:$DR$60,8+$I32,0)+VLOOKUP($C32,'(C.) Private owners, 6 estates'!$D$10:$DR$60,9+$I32,0))))</f>
        <v>0</v>
      </c>
      <c r="Q32" s="259">
        <f>(IF($J32-$I32=0,VLOOKUP($C32,'(C.) Private owners, 6 estates'!$D$10:$DR$60,102+$I32,0),IF($J32-$I32=1,VLOOKUP($C32,'(C.) Private owners, 6 estates'!$D$10:$DR$60,102+$I32,0)+VLOOKUP($C32,'(C.) Private owners, 6 estates'!$D$10:$DR$60,103+$I32,0),VLOOKUP($C32,'(C.) Private owners, 6 estates'!$D$10:$DR$60,102+$I32,0)+VLOOKUP($C32,'(C.) Private owners, 6 estates'!$D$10:$DR$60,103+$I32,0)+VLOOKUP($C32,'(C.) Private owners, 6 estates'!$D$10:$DR$60,104+$I32,0)))) /(IF($J32-$I32=0,VLOOKUP($C32,'(C.) Private owners, 6 estates'!$D$10:$DR$60,7+$I32,0),IF($J32-$I32=1,VLOOKUP($C32,'(C.) Private owners, 6 estates'!$D$10:$DR$60,7+$I32,0)+VLOOKUP($C32,'(C.) Private owners, 6 estates'!$D$10:$DR$60,8+$I32,0),VLOOKUP($C32,'(C.) Private owners, 6 estates'!$D$10:$DR$60,7+$I32,0)+VLOOKUP($C32,'(C.) Private owners, 6 estates'!$D$10:$DR$60,8+$I32,0)+VLOOKUP($C32,'(C.) Private owners, 6 estates'!$D$10:$DR$60,9+$I32,0))))</f>
        <v>0</v>
      </c>
      <c r="R32" s="414">
        <f t="shared" si="13"/>
        <v>0</v>
      </c>
      <c r="T32" s="210">
        <f t="shared" si="0"/>
        <v>14.101694915254237</v>
      </c>
      <c r="U32" s="210">
        <f t="shared" si="1"/>
        <v>5390596.1288135592</v>
      </c>
      <c r="V32" s="281">
        <f t="shared" si="2"/>
        <v>0</v>
      </c>
      <c r="W32" s="281">
        <f t="shared" si="3"/>
        <v>0</v>
      </c>
      <c r="X32" s="210">
        <f t="shared" si="4"/>
        <v>1.8983050847457628</v>
      </c>
      <c r="Y32" s="210">
        <f t="shared" si="5"/>
        <v>725657.17118644062</v>
      </c>
      <c r="Z32" s="210">
        <f t="shared" si="6"/>
        <v>0</v>
      </c>
      <c r="AA32" s="210">
        <f t="shared" si="7"/>
        <v>0</v>
      </c>
      <c r="AB32" s="210">
        <f t="shared" si="8"/>
        <v>0</v>
      </c>
      <c r="AC32" s="210">
        <f t="shared" si="9"/>
        <v>0</v>
      </c>
      <c r="AD32" s="369">
        <f t="shared" si="10"/>
        <v>0</v>
      </c>
      <c r="AE32" s="369">
        <f t="shared" si="11"/>
        <v>0</v>
      </c>
    </row>
    <row r="33" spans="1:31">
      <c r="A33" s="49">
        <v>36</v>
      </c>
      <c r="B33" s="279">
        <v>2</v>
      </c>
      <c r="C33" s="28" t="s">
        <v>887</v>
      </c>
      <c r="D33" s="210">
        <f>'(B.) Opyt'' non-urb lands'!BT22</f>
        <v>19</v>
      </c>
      <c r="E33" s="515"/>
      <c r="F33" s="210">
        <f>'(B.) Opyt'' non-urb lands'!BW22</f>
        <v>2264541</v>
      </c>
      <c r="G33" s="212">
        <f t="shared" si="12"/>
        <v>119186.36842105263</v>
      </c>
      <c r="H33" s="37"/>
      <c r="I33" s="281">
        <v>17</v>
      </c>
      <c r="J33" s="210">
        <v>17</v>
      </c>
      <c r="M33" s="259">
        <f>(IF($J33-$I33=0,VLOOKUP($C33,'(C.) Private owners, 6 estates'!$D$10:$DR$60,26+$I33,0),IF($J33-$I33=1,VLOOKUP($C33,'(C.) Private owners, 6 estates'!$D$10:$DR$60,26+$I33,0)+VLOOKUP($C33,'(C.) Private owners, 6 estates'!$D$10:$DR$60,27+$I33,0),VLOOKUP($C33,'(C.) Private owners, 6 estates'!$D$10:$DR$60,26+$I33,0)+VLOOKUP($C33,'(C.) Private owners, 6 estates'!$D$10:$DR$60,27+$I33,0)+VLOOKUP($C33,'(C.) Private owners, 6 estates'!$D$10:$DR$60,28+$I33,0)))) /(IF($J33-$I33=0,VLOOKUP($C33,'(C.) Private owners, 6 estates'!$D$10:$DR$60,7+$I33,0),IF($J33-$I33=1,VLOOKUP($C33,'(C.) Private owners, 6 estates'!$D$10:$DR$60,7+$I33,0)+VLOOKUP($C33,'(C.) Private owners, 6 estates'!$D$10:$DR$60,8+$I33,0),VLOOKUP($C33,'(C.) Private owners, 6 estates'!$D$10:$DR$60,7+$I33,0)+VLOOKUP($C33,'(C.) Private owners, 6 estates'!$D$10:$DR$60,8+$I33,0)+VLOOKUP($C33,'(C.) Private owners, 6 estates'!$D$10:$DR$60,9+$I33,0))))</f>
        <v>0.36734693877551022</v>
      </c>
      <c r="N33" s="259">
        <f>(IF($J33-$I33=0,VLOOKUP($C33,'(C.) Private owners, 6 estates'!$D$10:$DR$60,45+$I33,0),IF($J33-$I33=1,VLOOKUP($C33,'(C.) Private owners, 6 estates'!$D$10:$DR$60,45+$I33,0)+VLOOKUP($C33,'(C.) Private owners, 6 estates'!$D$10:$DR$60,46+$I33,0),VLOOKUP($C33,'(C.) Private owners, 6 estates'!$D$10:$DR$60,45+$I33,0)+VLOOKUP($C33,'(C.) Private owners, 6 estates'!$D$10:$DR$60,46+$I33,0)+VLOOKUP($C33,'(C.) Private owners, 6 estates'!$D$10:$DR$60,47+$I33,0)))) /(IF($J33-$I33=0,VLOOKUP($C33,'(C.) Private owners, 6 estates'!$D$10:$DR$60,7+$I33,0),IF($J33-$I33=1,VLOOKUP($C33,'(C.) Private owners, 6 estates'!$D$10:$DR$60,7+$I33,0)+VLOOKUP($C33,'(C.) Private owners, 6 estates'!$D$10:$DR$60,8+$I33,0),VLOOKUP($C33,'(C.) Private owners, 6 estates'!$D$10:$DR$60,7+$I33,0)+VLOOKUP($C33,'(C.) Private owners, 6 estates'!$D$10:$DR$60,8+$I33,0)+VLOOKUP($C33,'(C.) Private owners, 6 estates'!$D$10:$DR$60,9+$I33,0))))</f>
        <v>0</v>
      </c>
      <c r="O33" s="259">
        <f>(IF($J33-$I33=0,VLOOKUP($C33,'(C.) Private owners, 6 estates'!$D$10:$DR$60,64+$I33,0),IF($J33-$I33=1,VLOOKUP($C33,'(C.) Private owners, 6 estates'!$D$10:$DR$60,64+$I33,0)+VLOOKUP($C33,'(C.) Private owners, 6 estates'!$D$10:$DR$60,65+$I33,0),VLOOKUP($C33,'(C.) Private owners, 6 estates'!$D$10:$DR$60,64+$I33,0)+VLOOKUP($C33,'(C.) Private owners, 6 estates'!$D$10:$DR$60,65+$I33,0)+VLOOKUP($C33,'(C.) Private owners, 6 estates'!$D$10:$DR$60,66+$I33,0)))) /(IF($J33-$I33=0,VLOOKUP($C33,'(C.) Private owners, 6 estates'!$D$10:$DR$60,7+$I33,0),IF($J33-$I33=1,VLOOKUP($C33,'(C.) Private owners, 6 estates'!$D$10:$DR$60,7+$I33,0)+VLOOKUP($C33,'(C.) Private owners, 6 estates'!$D$10:$DR$60,8+$I33,0),VLOOKUP($C33,'(C.) Private owners, 6 estates'!$D$10:$DR$60,7+$I33,0)+VLOOKUP($C33,'(C.) Private owners, 6 estates'!$D$10:$DR$60,8+$I33,0)+VLOOKUP($C33,'(C.) Private owners, 6 estates'!$D$10:$DR$60,9+$I33,0))))</f>
        <v>0.55102040816326525</v>
      </c>
      <c r="P33" s="259">
        <f>(IF($J33-$I33=0,VLOOKUP($C33,'(C.) Private owners, 6 estates'!$D$10:$DR$60,83+$I33,0),IF($J33-$I33=1,VLOOKUP($C33,'(C.) Private owners, 6 estates'!$D$10:$DR$60,83+$I33,0)+VLOOKUP($C33,'(C.) Private owners, 6 estates'!$D$10:$DR$60,84+$I33,0),VLOOKUP($C33,'(C.) Private owners, 6 estates'!$D$10:$DR$60,83+$I33,0)+VLOOKUP($C33,'(C.) Private owners, 6 estates'!$D$10:$DR$60,84+$I33,0)+VLOOKUP($C33,'(C.) Private owners, 6 estates'!$D$10:$DR$60,85+$I33,0)))) /(IF($J33-$I33=0,VLOOKUP($C33,'(C.) Private owners, 6 estates'!$D$10:$DR$60,7+$I33,0),IF($J33-$I33=1,VLOOKUP($C33,'(C.) Private owners, 6 estates'!$D$10:$DR$60,7+$I33,0)+VLOOKUP($C33,'(C.) Private owners, 6 estates'!$D$10:$DR$60,8+$I33,0),VLOOKUP($C33,'(C.) Private owners, 6 estates'!$D$10:$DR$60,7+$I33,0)+VLOOKUP($C33,'(C.) Private owners, 6 estates'!$D$10:$DR$60,8+$I33,0)+VLOOKUP($C33,'(C.) Private owners, 6 estates'!$D$10:$DR$60,9+$I33,0))))</f>
        <v>0</v>
      </c>
      <c r="Q33" s="259">
        <f>(IF($J33-$I33=0,VLOOKUP($C33,'(C.) Private owners, 6 estates'!$D$10:$DR$60,102+$I33,0),IF($J33-$I33=1,VLOOKUP($C33,'(C.) Private owners, 6 estates'!$D$10:$DR$60,102+$I33,0)+VLOOKUP($C33,'(C.) Private owners, 6 estates'!$D$10:$DR$60,103+$I33,0),VLOOKUP($C33,'(C.) Private owners, 6 estates'!$D$10:$DR$60,102+$I33,0)+VLOOKUP($C33,'(C.) Private owners, 6 estates'!$D$10:$DR$60,103+$I33,0)+VLOOKUP($C33,'(C.) Private owners, 6 estates'!$D$10:$DR$60,104+$I33,0)))) /(IF($J33-$I33=0,VLOOKUP($C33,'(C.) Private owners, 6 estates'!$D$10:$DR$60,7+$I33,0),IF($J33-$I33=1,VLOOKUP($C33,'(C.) Private owners, 6 estates'!$D$10:$DR$60,7+$I33,0)+VLOOKUP($C33,'(C.) Private owners, 6 estates'!$D$10:$DR$60,8+$I33,0),VLOOKUP($C33,'(C.) Private owners, 6 estates'!$D$10:$DR$60,7+$I33,0)+VLOOKUP($C33,'(C.) Private owners, 6 estates'!$D$10:$DR$60,8+$I33,0)+VLOOKUP($C33,'(C.) Private owners, 6 estates'!$D$10:$DR$60,9+$I33,0))))</f>
        <v>8.1632653061224483E-2</v>
      </c>
      <c r="R33" s="414">
        <f t="shared" si="13"/>
        <v>0</v>
      </c>
      <c r="T33" s="210">
        <f t="shared" si="0"/>
        <v>6.9795918367346941</v>
      </c>
      <c r="U33" s="210">
        <f t="shared" si="1"/>
        <v>831872.20408163266</v>
      </c>
      <c r="V33" s="281">
        <f t="shared" si="2"/>
        <v>0</v>
      </c>
      <c r="W33" s="281">
        <f t="shared" si="3"/>
        <v>0</v>
      </c>
      <c r="X33" s="210">
        <f t="shared" si="4"/>
        <v>10.469387755102041</v>
      </c>
      <c r="Y33" s="210">
        <f t="shared" si="5"/>
        <v>1247808.306122449</v>
      </c>
      <c r="Z33" s="210">
        <f t="shared" si="6"/>
        <v>0</v>
      </c>
      <c r="AA33" s="210">
        <f t="shared" si="7"/>
        <v>0</v>
      </c>
      <c r="AB33" s="210">
        <f t="shared" si="8"/>
        <v>1.5510204081632653</v>
      </c>
      <c r="AC33" s="210">
        <f t="shared" si="9"/>
        <v>184860.48979591834</v>
      </c>
      <c r="AD33" s="369">
        <f t="shared" si="10"/>
        <v>0</v>
      </c>
      <c r="AE33" s="369">
        <f t="shared" si="11"/>
        <v>0</v>
      </c>
    </row>
    <row r="34" spans="1:31">
      <c r="A34" s="49">
        <v>45</v>
      </c>
      <c r="B34" s="279">
        <v>2</v>
      </c>
      <c r="C34" s="29" t="s">
        <v>755</v>
      </c>
      <c r="D34" s="210">
        <f>'(B.) Opyt'' non-urb lands'!BT23</f>
        <v>7</v>
      </c>
      <c r="E34" s="515"/>
      <c r="F34" s="210">
        <f>'(B.) Opyt'' non-urb lands'!BW23</f>
        <v>1743859.26</v>
      </c>
      <c r="G34" s="212">
        <f t="shared" si="12"/>
        <v>249122.75142857144</v>
      </c>
      <c r="H34" s="37"/>
      <c r="I34" s="281">
        <v>17</v>
      </c>
      <c r="J34" s="210">
        <v>17</v>
      </c>
      <c r="M34" s="259">
        <f>(IF($J34-$I34=0,VLOOKUP($C34,'(C.) Private owners, 6 estates'!$D$10:$DR$60,26+$I34,0),IF($J34-$I34=1,VLOOKUP($C34,'(C.) Private owners, 6 estates'!$D$10:$DR$60,26+$I34,0)+VLOOKUP($C34,'(C.) Private owners, 6 estates'!$D$10:$DR$60,27+$I34,0),VLOOKUP($C34,'(C.) Private owners, 6 estates'!$D$10:$DR$60,26+$I34,0)+VLOOKUP($C34,'(C.) Private owners, 6 estates'!$D$10:$DR$60,27+$I34,0)+VLOOKUP($C34,'(C.) Private owners, 6 estates'!$D$10:$DR$60,28+$I34,0)))) /(IF($J34-$I34=0,VLOOKUP($C34,'(C.) Private owners, 6 estates'!$D$10:$DR$60,7+$I34,0),IF($J34-$I34=1,VLOOKUP($C34,'(C.) Private owners, 6 estates'!$D$10:$DR$60,7+$I34,0)+VLOOKUP($C34,'(C.) Private owners, 6 estates'!$D$10:$DR$60,8+$I34,0),VLOOKUP($C34,'(C.) Private owners, 6 estates'!$D$10:$DR$60,7+$I34,0)+VLOOKUP($C34,'(C.) Private owners, 6 estates'!$D$10:$DR$60,8+$I34,0)+VLOOKUP($C34,'(C.) Private owners, 6 estates'!$D$10:$DR$60,9+$I34,0))))</f>
        <v>0.61904761904761907</v>
      </c>
      <c r="N34" s="259">
        <f>(IF($J34-$I34=0,VLOOKUP($C34,'(C.) Private owners, 6 estates'!$D$10:$DR$60,45+$I34,0),IF($J34-$I34=1,VLOOKUP($C34,'(C.) Private owners, 6 estates'!$D$10:$DR$60,45+$I34,0)+VLOOKUP($C34,'(C.) Private owners, 6 estates'!$D$10:$DR$60,46+$I34,0),VLOOKUP($C34,'(C.) Private owners, 6 estates'!$D$10:$DR$60,45+$I34,0)+VLOOKUP($C34,'(C.) Private owners, 6 estates'!$D$10:$DR$60,46+$I34,0)+VLOOKUP($C34,'(C.) Private owners, 6 estates'!$D$10:$DR$60,47+$I34,0)))) /(IF($J34-$I34=0,VLOOKUP($C34,'(C.) Private owners, 6 estates'!$D$10:$DR$60,7+$I34,0),IF($J34-$I34=1,VLOOKUP($C34,'(C.) Private owners, 6 estates'!$D$10:$DR$60,7+$I34,0)+VLOOKUP($C34,'(C.) Private owners, 6 estates'!$D$10:$DR$60,8+$I34,0),VLOOKUP($C34,'(C.) Private owners, 6 estates'!$D$10:$DR$60,7+$I34,0)+VLOOKUP($C34,'(C.) Private owners, 6 estates'!$D$10:$DR$60,8+$I34,0)+VLOOKUP($C34,'(C.) Private owners, 6 estates'!$D$10:$DR$60,9+$I34,0))))</f>
        <v>0</v>
      </c>
      <c r="O34" s="259">
        <f>(IF($J34-$I34=0,VLOOKUP($C34,'(C.) Private owners, 6 estates'!$D$10:$DR$60,64+$I34,0),IF($J34-$I34=1,VLOOKUP($C34,'(C.) Private owners, 6 estates'!$D$10:$DR$60,64+$I34,0)+VLOOKUP($C34,'(C.) Private owners, 6 estates'!$D$10:$DR$60,65+$I34,0),VLOOKUP($C34,'(C.) Private owners, 6 estates'!$D$10:$DR$60,64+$I34,0)+VLOOKUP($C34,'(C.) Private owners, 6 estates'!$D$10:$DR$60,65+$I34,0)+VLOOKUP($C34,'(C.) Private owners, 6 estates'!$D$10:$DR$60,66+$I34,0)))) /(IF($J34-$I34=0,VLOOKUP($C34,'(C.) Private owners, 6 estates'!$D$10:$DR$60,7+$I34,0),IF($J34-$I34=1,VLOOKUP($C34,'(C.) Private owners, 6 estates'!$D$10:$DR$60,7+$I34,0)+VLOOKUP($C34,'(C.) Private owners, 6 estates'!$D$10:$DR$60,8+$I34,0),VLOOKUP($C34,'(C.) Private owners, 6 estates'!$D$10:$DR$60,7+$I34,0)+VLOOKUP($C34,'(C.) Private owners, 6 estates'!$D$10:$DR$60,8+$I34,0)+VLOOKUP($C34,'(C.) Private owners, 6 estates'!$D$10:$DR$60,9+$I34,0))))</f>
        <v>0.38095238095238093</v>
      </c>
      <c r="P34" s="259">
        <f>(IF($J34-$I34=0,VLOOKUP($C34,'(C.) Private owners, 6 estates'!$D$10:$DR$60,83+$I34,0),IF($J34-$I34=1,VLOOKUP($C34,'(C.) Private owners, 6 estates'!$D$10:$DR$60,83+$I34,0)+VLOOKUP($C34,'(C.) Private owners, 6 estates'!$D$10:$DR$60,84+$I34,0),VLOOKUP($C34,'(C.) Private owners, 6 estates'!$D$10:$DR$60,83+$I34,0)+VLOOKUP($C34,'(C.) Private owners, 6 estates'!$D$10:$DR$60,84+$I34,0)+VLOOKUP($C34,'(C.) Private owners, 6 estates'!$D$10:$DR$60,85+$I34,0)))) /(IF($J34-$I34=0,VLOOKUP($C34,'(C.) Private owners, 6 estates'!$D$10:$DR$60,7+$I34,0),IF($J34-$I34=1,VLOOKUP($C34,'(C.) Private owners, 6 estates'!$D$10:$DR$60,7+$I34,0)+VLOOKUP($C34,'(C.) Private owners, 6 estates'!$D$10:$DR$60,8+$I34,0),VLOOKUP($C34,'(C.) Private owners, 6 estates'!$D$10:$DR$60,7+$I34,0)+VLOOKUP($C34,'(C.) Private owners, 6 estates'!$D$10:$DR$60,8+$I34,0)+VLOOKUP($C34,'(C.) Private owners, 6 estates'!$D$10:$DR$60,9+$I34,0))))</f>
        <v>0</v>
      </c>
      <c r="Q34" s="259">
        <f>(IF($J34-$I34=0,VLOOKUP($C34,'(C.) Private owners, 6 estates'!$D$10:$DR$60,102+$I34,0),IF($J34-$I34=1,VLOOKUP($C34,'(C.) Private owners, 6 estates'!$D$10:$DR$60,102+$I34,0)+VLOOKUP($C34,'(C.) Private owners, 6 estates'!$D$10:$DR$60,103+$I34,0),VLOOKUP($C34,'(C.) Private owners, 6 estates'!$D$10:$DR$60,102+$I34,0)+VLOOKUP($C34,'(C.) Private owners, 6 estates'!$D$10:$DR$60,103+$I34,0)+VLOOKUP($C34,'(C.) Private owners, 6 estates'!$D$10:$DR$60,104+$I34,0)))) /(IF($J34-$I34=0,VLOOKUP($C34,'(C.) Private owners, 6 estates'!$D$10:$DR$60,7+$I34,0),IF($J34-$I34=1,VLOOKUP($C34,'(C.) Private owners, 6 estates'!$D$10:$DR$60,7+$I34,0)+VLOOKUP($C34,'(C.) Private owners, 6 estates'!$D$10:$DR$60,8+$I34,0),VLOOKUP($C34,'(C.) Private owners, 6 estates'!$D$10:$DR$60,7+$I34,0)+VLOOKUP($C34,'(C.) Private owners, 6 estates'!$D$10:$DR$60,8+$I34,0)+VLOOKUP($C34,'(C.) Private owners, 6 estates'!$D$10:$DR$60,9+$I34,0))))</f>
        <v>0</v>
      </c>
      <c r="R34" s="414">
        <f t="shared" si="13"/>
        <v>0</v>
      </c>
      <c r="T34" s="210">
        <f t="shared" si="0"/>
        <v>4.3333333333333339</v>
      </c>
      <c r="U34" s="210">
        <f t="shared" si="1"/>
        <v>1079531.922857143</v>
      </c>
      <c r="V34" s="281">
        <f t="shared" si="2"/>
        <v>0</v>
      </c>
      <c r="W34" s="281">
        <f t="shared" si="3"/>
        <v>0</v>
      </c>
      <c r="X34" s="210">
        <f t="shared" si="4"/>
        <v>2.6666666666666665</v>
      </c>
      <c r="Y34" s="210">
        <f t="shared" si="5"/>
        <v>664327.33714285714</v>
      </c>
      <c r="Z34" s="210">
        <f t="shared" si="6"/>
        <v>0</v>
      </c>
      <c r="AA34" s="210">
        <f t="shared" si="7"/>
        <v>0</v>
      </c>
      <c r="AB34" s="210">
        <f t="shared" si="8"/>
        <v>0</v>
      </c>
      <c r="AC34" s="210">
        <f t="shared" si="9"/>
        <v>0</v>
      </c>
      <c r="AD34" s="369">
        <f t="shared" si="10"/>
        <v>0</v>
      </c>
      <c r="AE34" s="369">
        <f t="shared" si="11"/>
        <v>0</v>
      </c>
    </row>
    <row r="35" spans="1:31">
      <c r="A35" s="49">
        <v>6</v>
      </c>
      <c r="B35" s="279">
        <v>3</v>
      </c>
      <c r="C35" s="28" t="s">
        <v>250</v>
      </c>
      <c r="D35" s="210">
        <f>'(B.) Opyt'' non-urb lands'!BT24</f>
        <v>6</v>
      </c>
      <c r="E35" s="515"/>
      <c r="F35" s="210">
        <f>'(B.) Opyt'' non-urb lands'!BW24</f>
        <v>564906.36</v>
      </c>
      <c r="G35" s="212">
        <f t="shared" si="12"/>
        <v>94151.06</v>
      </c>
      <c r="H35" s="37"/>
      <c r="I35" s="281">
        <v>17</v>
      </c>
      <c r="J35" s="210">
        <v>17</v>
      </c>
      <c r="M35" s="259">
        <f>(IF($J35-$I35=0,VLOOKUP($C35,'(C.) Private owners, 6 estates'!$D$10:$DR$60,26+$I35,0),IF($J35-$I35=1,VLOOKUP($C35,'(C.) Private owners, 6 estates'!$D$10:$DR$60,26+$I35,0)+VLOOKUP($C35,'(C.) Private owners, 6 estates'!$D$10:$DR$60,27+$I35,0),VLOOKUP($C35,'(C.) Private owners, 6 estates'!$D$10:$DR$60,26+$I35,0)+VLOOKUP($C35,'(C.) Private owners, 6 estates'!$D$10:$DR$60,27+$I35,0)+VLOOKUP($C35,'(C.) Private owners, 6 estates'!$D$10:$DR$60,28+$I35,0)))) /(IF($J35-$I35=0,VLOOKUP($C35,'(C.) Private owners, 6 estates'!$D$10:$DR$60,7+$I35,0),IF($J35-$I35=1,VLOOKUP($C35,'(C.) Private owners, 6 estates'!$D$10:$DR$60,7+$I35,0)+VLOOKUP($C35,'(C.) Private owners, 6 estates'!$D$10:$DR$60,8+$I35,0),VLOOKUP($C35,'(C.) Private owners, 6 estates'!$D$10:$DR$60,7+$I35,0)+VLOOKUP($C35,'(C.) Private owners, 6 estates'!$D$10:$DR$60,8+$I35,0)+VLOOKUP($C35,'(C.) Private owners, 6 estates'!$D$10:$DR$60,9+$I35,0))))</f>
        <v>0.8</v>
      </c>
      <c r="N35" s="259">
        <f>(IF($J35-$I35=0,VLOOKUP($C35,'(C.) Private owners, 6 estates'!$D$10:$DR$60,45+$I35,0),IF($J35-$I35=1,VLOOKUP($C35,'(C.) Private owners, 6 estates'!$D$10:$DR$60,45+$I35,0)+VLOOKUP($C35,'(C.) Private owners, 6 estates'!$D$10:$DR$60,46+$I35,0),VLOOKUP($C35,'(C.) Private owners, 6 estates'!$D$10:$DR$60,45+$I35,0)+VLOOKUP($C35,'(C.) Private owners, 6 estates'!$D$10:$DR$60,46+$I35,0)+VLOOKUP($C35,'(C.) Private owners, 6 estates'!$D$10:$DR$60,47+$I35,0)))) /(IF($J35-$I35=0,VLOOKUP($C35,'(C.) Private owners, 6 estates'!$D$10:$DR$60,7+$I35,0),IF($J35-$I35=1,VLOOKUP($C35,'(C.) Private owners, 6 estates'!$D$10:$DR$60,7+$I35,0)+VLOOKUP($C35,'(C.) Private owners, 6 estates'!$D$10:$DR$60,8+$I35,0),VLOOKUP($C35,'(C.) Private owners, 6 estates'!$D$10:$DR$60,7+$I35,0)+VLOOKUP($C35,'(C.) Private owners, 6 estates'!$D$10:$DR$60,8+$I35,0)+VLOOKUP($C35,'(C.) Private owners, 6 estates'!$D$10:$DR$60,9+$I35,0))))</f>
        <v>0</v>
      </c>
      <c r="O35" s="259">
        <f>(IF($J35-$I35=0,VLOOKUP($C35,'(C.) Private owners, 6 estates'!$D$10:$DR$60,64+$I35,0),IF($J35-$I35=1,VLOOKUP($C35,'(C.) Private owners, 6 estates'!$D$10:$DR$60,64+$I35,0)+VLOOKUP($C35,'(C.) Private owners, 6 estates'!$D$10:$DR$60,65+$I35,0),VLOOKUP($C35,'(C.) Private owners, 6 estates'!$D$10:$DR$60,64+$I35,0)+VLOOKUP($C35,'(C.) Private owners, 6 estates'!$D$10:$DR$60,65+$I35,0)+VLOOKUP($C35,'(C.) Private owners, 6 estates'!$D$10:$DR$60,66+$I35,0)))) /(IF($J35-$I35=0,VLOOKUP($C35,'(C.) Private owners, 6 estates'!$D$10:$DR$60,7+$I35,0),IF($J35-$I35=1,VLOOKUP($C35,'(C.) Private owners, 6 estates'!$D$10:$DR$60,7+$I35,0)+VLOOKUP($C35,'(C.) Private owners, 6 estates'!$D$10:$DR$60,8+$I35,0),VLOOKUP($C35,'(C.) Private owners, 6 estates'!$D$10:$DR$60,7+$I35,0)+VLOOKUP($C35,'(C.) Private owners, 6 estates'!$D$10:$DR$60,8+$I35,0)+VLOOKUP($C35,'(C.) Private owners, 6 estates'!$D$10:$DR$60,9+$I35,0))))</f>
        <v>0.2</v>
      </c>
      <c r="P35" s="259">
        <f>(IF($J35-$I35=0,VLOOKUP($C35,'(C.) Private owners, 6 estates'!$D$10:$DR$60,83+$I35,0),IF($J35-$I35=1,VLOOKUP($C35,'(C.) Private owners, 6 estates'!$D$10:$DR$60,83+$I35,0)+VLOOKUP($C35,'(C.) Private owners, 6 estates'!$D$10:$DR$60,84+$I35,0),VLOOKUP($C35,'(C.) Private owners, 6 estates'!$D$10:$DR$60,83+$I35,0)+VLOOKUP($C35,'(C.) Private owners, 6 estates'!$D$10:$DR$60,84+$I35,0)+VLOOKUP($C35,'(C.) Private owners, 6 estates'!$D$10:$DR$60,85+$I35,0)))) /(IF($J35-$I35=0,VLOOKUP($C35,'(C.) Private owners, 6 estates'!$D$10:$DR$60,7+$I35,0),IF($J35-$I35=1,VLOOKUP($C35,'(C.) Private owners, 6 estates'!$D$10:$DR$60,7+$I35,0)+VLOOKUP($C35,'(C.) Private owners, 6 estates'!$D$10:$DR$60,8+$I35,0),VLOOKUP($C35,'(C.) Private owners, 6 estates'!$D$10:$DR$60,7+$I35,0)+VLOOKUP($C35,'(C.) Private owners, 6 estates'!$D$10:$DR$60,8+$I35,0)+VLOOKUP($C35,'(C.) Private owners, 6 estates'!$D$10:$DR$60,9+$I35,0))))</f>
        <v>0</v>
      </c>
      <c r="Q35" s="259">
        <f>(IF($J35-$I35=0,VLOOKUP($C35,'(C.) Private owners, 6 estates'!$D$10:$DR$60,102+$I35,0),IF($J35-$I35=1,VLOOKUP($C35,'(C.) Private owners, 6 estates'!$D$10:$DR$60,102+$I35,0)+VLOOKUP($C35,'(C.) Private owners, 6 estates'!$D$10:$DR$60,103+$I35,0),VLOOKUP($C35,'(C.) Private owners, 6 estates'!$D$10:$DR$60,102+$I35,0)+VLOOKUP($C35,'(C.) Private owners, 6 estates'!$D$10:$DR$60,103+$I35,0)+VLOOKUP($C35,'(C.) Private owners, 6 estates'!$D$10:$DR$60,104+$I35,0)))) /(IF($J35-$I35=0,VLOOKUP($C35,'(C.) Private owners, 6 estates'!$D$10:$DR$60,7+$I35,0),IF($J35-$I35=1,VLOOKUP($C35,'(C.) Private owners, 6 estates'!$D$10:$DR$60,7+$I35,0)+VLOOKUP($C35,'(C.) Private owners, 6 estates'!$D$10:$DR$60,8+$I35,0),VLOOKUP($C35,'(C.) Private owners, 6 estates'!$D$10:$DR$60,7+$I35,0)+VLOOKUP($C35,'(C.) Private owners, 6 estates'!$D$10:$DR$60,8+$I35,0)+VLOOKUP($C35,'(C.) Private owners, 6 estates'!$D$10:$DR$60,9+$I35,0))))</f>
        <v>0</v>
      </c>
      <c r="R35" s="414">
        <f t="shared" si="13"/>
        <v>0</v>
      </c>
      <c r="T35" s="210">
        <f t="shared" si="0"/>
        <v>4.8000000000000007</v>
      </c>
      <c r="U35" s="210">
        <f t="shared" si="1"/>
        <v>451925.08800000005</v>
      </c>
      <c r="V35" s="281">
        <f t="shared" si="2"/>
        <v>0</v>
      </c>
      <c r="W35" s="281">
        <f t="shared" si="3"/>
        <v>0</v>
      </c>
      <c r="X35" s="210">
        <f t="shared" si="4"/>
        <v>1.2000000000000002</v>
      </c>
      <c r="Y35" s="210">
        <f t="shared" si="5"/>
        <v>112981.27200000001</v>
      </c>
      <c r="Z35" s="210">
        <f t="shared" si="6"/>
        <v>0</v>
      </c>
      <c r="AA35" s="210">
        <f t="shared" si="7"/>
        <v>0</v>
      </c>
      <c r="AB35" s="210">
        <f t="shared" si="8"/>
        <v>0</v>
      </c>
      <c r="AC35" s="210">
        <f t="shared" si="9"/>
        <v>0</v>
      </c>
      <c r="AD35" s="369">
        <f t="shared" si="10"/>
        <v>0</v>
      </c>
      <c r="AE35" s="369">
        <f t="shared" si="11"/>
        <v>0</v>
      </c>
    </row>
    <row r="36" spans="1:31">
      <c r="A36" s="49">
        <v>15</v>
      </c>
      <c r="B36" s="279">
        <v>3</v>
      </c>
      <c r="C36" s="28" t="s">
        <v>737</v>
      </c>
      <c r="D36" s="210">
        <f>'(B.) Opyt'' non-urb lands'!BT25</f>
        <v>1</v>
      </c>
      <c r="E36" s="515"/>
      <c r="F36" s="210">
        <f>'(B.) Opyt'' non-urb lands'!BW25</f>
        <v>90931.199999999997</v>
      </c>
      <c r="G36" s="212">
        <f t="shared" si="12"/>
        <v>90931.199999999997</v>
      </c>
      <c r="H36" s="37"/>
      <c r="I36" s="281">
        <v>17</v>
      </c>
      <c r="J36" s="210">
        <v>17</v>
      </c>
      <c r="M36" s="259">
        <f>(IF($J36-$I36=0,VLOOKUP($C36,'(C.) Private owners, 6 estates'!$D$10:$DR$60,26+$I36,0),IF($J36-$I36=1,VLOOKUP($C36,'(C.) Private owners, 6 estates'!$D$10:$DR$60,26+$I36,0)+VLOOKUP($C36,'(C.) Private owners, 6 estates'!$D$10:$DR$60,27+$I36,0),VLOOKUP($C36,'(C.) Private owners, 6 estates'!$D$10:$DR$60,26+$I36,0)+VLOOKUP($C36,'(C.) Private owners, 6 estates'!$D$10:$DR$60,27+$I36,0)+VLOOKUP($C36,'(C.) Private owners, 6 estates'!$D$10:$DR$60,28+$I36,0)))) /(IF($J36-$I36=0,VLOOKUP($C36,'(C.) Private owners, 6 estates'!$D$10:$DR$60,7+$I36,0),IF($J36-$I36=1,VLOOKUP($C36,'(C.) Private owners, 6 estates'!$D$10:$DR$60,7+$I36,0)+VLOOKUP($C36,'(C.) Private owners, 6 estates'!$D$10:$DR$60,8+$I36,0),VLOOKUP($C36,'(C.) Private owners, 6 estates'!$D$10:$DR$60,7+$I36,0)+VLOOKUP($C36,'(C.) Private owners, 6 estates'!$D$10:$DR$60,8+$I36,0)+VLOOKUP($C36,'(C.) Private owners, 6 estates'!$D$10:$DR$60,9+$I36,0))))</f>
        <v>1</v>
      </c>
      <c r="N36" s="259">
        <f>(IF($J36-$I36=0,VLOOKUP($C36,'(C.) Private owners, 6 estates'!$D$10:$DR$60,45+$I36,0),IF($J36-$I36=1,VLOOKUP($C36,'(C.) Private owners, 6 estates'!$D$10:$DR$60,45+$I36,0)+VLOOKUP($C36,'(C.) Private owners, 6 estates'!$D$10:$DR$60,46+$I36,0),VLOOKUP($C36,'(C.) Private owners, 6 estates'!$D$10:$DR$60,45+$I36,0)+VLOOKUP($C36,'(C.) Private owners, 6 estates'!$D$10:$DR$60,46+$I36,0)+VLOOKUP($C36,'(C.) Private owners, 6 estates'!$D$10:$DR$60,47+$I36,0)))) /(IF($J36-$I36=0,VLOOKUP($C36,'(C.) Private owners, 6 estates'!$D$10:$DR$60,7+$I36,0),IF($J36-$I36=1,VLOOKUP($C36,'(C.) Private owners, 6 estates'!$D$10:$DR$60,7+$I36,0)+VLOOKUP($C36,'(C.) Private owners, 6 estates'!$D$10:$DR$60,8+$I36,0),VLOOKUP($C36,'(C.) Private owners, 6 estates'!$D$10:$DR$60,7+$I36,0)+VLOOKUP($C36,'(C.) Private owners, 6 estates'!$D$10:$DR$60,8+$I36,0)+VLOOKUP($C36,'(C.) Private owners, 6 estates'!$D$10:$DR$60,9+$I36,0))))</f>
        <v>0</v>
      </c>
      <c r="O36" s="259">
        <f>(IF($J36-$I36=0,VLOOKUP($C36,'(C.) Private owners, 6 estates'!$D$10:$DR$60,64+$I36,0),IF($J36-$I36=1,VLOOKUP($C36,'(C.) Private owners, 6 estates'!$D$10:$DR$60,64+$I36,0)+VLOOKUP($C36,'(C.) Private owners, 6 estates'!$D$10:$DR$60,65+$I36,0),VLOOKUP($C36,'(C.) Private owners, 6 estates'!$D$10:$DR$60,64+$I36,0)+VLOOKUP($C36,'(C.) Private owners, 6 estates'!$D$10:$DR$60,65+$I36,0)+VLOOKUP($C36,'(C.) Private owners, 6 estates'!$D$10:$DR$60,66+$I36,0)))) /(IF($J36-$I36=0,VLOOKUP($C36,'(C.) Private owners, 6 estates'!$D$10:$DR$60,7+$I36,0),IF($J36-$I36=1,VLOOKUP($C36,'(C.) Private owners, 6 estates'!$D$10:$DR$60,7+$I36,0)+VLOOKUP($C36,'(C.) Private owners, 6 estates'!$D$10:$DR$60,8+$I36,0),VLOOKUP($C36,'(C.) Private owners, 6 estates'!$D$10:$DR$60,7+$I36,0)+VLOOKUP($C36,'(C.) Private owners, 6 estates'!$D$10:$DR$60,8+$I36,0)+VLOOKUP($C36,'(C.) Private owners, 6 estates'!$D$10:$DR$60,9+$I36,0))))</f>
        <v>0</v>
      </c>
      <c r="P36" s="259">
        <f>(IF($J36-$I36=0,VLOOKUP($C36,'(C.) Private owners, 6 estates'!$D$10:$DR$60,83+$I36,0),IF($J36-$I36=1,VLOOKUP($C36,'(C.) Private owners, 6 estates'!$D$10:$DR$60,83+$I36,0)+VLOOKUP($C36,'(C.) Private owners, 6 estates'!$D$10:$DR$60,84+$I36,0),VLOOKUP($C36,'(C.) Private owners, 6 estates'!$D$10:$DR$60,83+$I36,0)+VLOOKUP($C36,'(C.) Private owners, 6 estates'!$D$10:$DR$60,84+$I36,0)+VLOOKUP($C36,'(C.) Private owners, 6 estates'!$D$10:$DR$60,85+$I36,0)))) /(IF($J36-$I36=0,VLOOKUP($C36,'(C.) Private owners, 6 estates'!$D$10:$DR$60,7+$I36,0),IF($J36-$I36=1,VLOOKUP($C36,'(C.) Private owners, 6 estates'!$D$10:$DR$60,7+$I36,0)+VLOOKUP($C36,'(C.) Private owners, 6 estates'!$D$10:$DR$60,8+$I36,0),VLOOKUP($C36,'(C.) Private owners, 6 estates'!$D$10:$DR$60,7+$I36,0)+VLOOKUP($C36,'(C.) Private owners, 6 estates'!$D$10:$DR$60,8+$I36,0)+VLOOKUP($C36,'(C.) Private owners, 6 estates'!$D$10:$DR$60,9+$I36,0))))</f>
        <v>0</v>
      </c>
      <c r="Q36" s="259">
        <f>(IF($J36-$I36=0,VLOOKUP($C36,'(C.) Private owners, 6 estates'!$D$10:$DR$60,102+$I36,0),IF($J36-$I36=1,VLOOKUP($C36,'(C.) Private owners, 6 estates'!$D$10:$DR$60,102+$I36,0)+VLOOKUP($C36,'(C.) Private owners, 6 estates'!$D$10:$DR$60,103+$I36,0),VLOOKUP($C36,'(C.) Private owners, 6 estates'!$D$10:$DR$60,102+$I36,0)+VLOOKUP($C36,'(C.) Private owners, 6 estates'!$D$10:$DR$60,103+$I36,0)+VLOOKUP($C36,'(C.) Private owners, 6 estates'!$D$10:$DR$60,104+$I36,0)))) /(IF($J36-$I36=0,VLOOKUP($C36,'(C.) Private owners, 6 estates'!$D$10:$DR$60,7+$I36,0),IF($J36-$I36=1,VLOOKUP($C36,'(C.) Private owners, 6 estates'!$D$10:$DR$60,7+$I36,0)+VLOOKUP($C36,'(C.) Private owners, 6 estates'!$D$10:$DR$60,8+$I36,0),VLOOKUP($C36,'(C.) Private owners, 6 estates'!$D$10:$DR$60,7+$I36,0)+VLOOKUP($C36,'(C.) Private owners, 6 estates'!$D$10:$DR$60,8+$I36,0)+VLOOKUP($C36,'(C.) Private owners, 6 estates'!$D$10:$DR$60,9+$I36,0))))</f>
        <v>0</v>
      </c>
      <c r="R36" s="414">
        <f t="shared" si="13"/>
        <v>0</v>
      </c>
      <c r="T36" s="210">
        <f t="shared" si="0"/>
        <v>1</v>
      </c>
      <c r="U36" s="210">
        <f t="shared" si="1"/>
        <v>90931.199999999997</v>
      </c>
      <c r="V36" s="281">
        <f t="shared" si="2"/>
        <v>0</v>
      </c>
      <c r="W36" s="281">
        <f t="shared" si="3"/>
        <v>0</v>
      </c>
      <c r="X36" s="210">
        <f t="shared" si="4"/>
        <v>0</v>
      </c>
      <c r="Y36" s="210">
        <f t="shared" si="5"/>
        <v>0</v>
      </c>
      <c r="Z36" s="210">
        <f t="shared" si="6"/>
        <v>0</v>
      </c>
      <c r="AA36" s="210">
        <f t="shared" si="7"/>
        <v>0</v>
      </c>
      <c r="AB36" s="210">
        <f t="shared" si="8"/>
        <v>0</v>
      </c>
      <c r="AC36" s="210">
        <f t="shared" si="9"/>
        <v>0</v>
      </c>
      <c r="AD36" s="369">
        <f t="shared" si="10"/>
        <v>0</v>
      </c>
      <c r="AE36" s="369">
        <f t="shared" si="11"/>
        <v>0</v>
      </c>
    </row>
    <row r="37" spans="1:31">
      <c r="A37" s="49">
        <v>18</v>
      </c>
      <c r="B37" s="279">
        <v>3</v>
      </c>
      <c r="C37" s="28" t="s">
        <v>1007</v>
      </c>
      <c r="D37" s="210">
        <f>'(B.) Opyt'' non-urb lands'!BT26</f>
        <v>4</v>
      </c>
      <c r="E37" s="515"/>
      <c r="F37" s="210">
        <f>'(B.) Opyt'' non-urb lands'!BW26</f>
        <v>389724.95999999996</v>
      </c>
      <c r="G37" s="212">
        <f t="shared" si="12"/>
        <v>97431.239999999991</v>
      </c>
      <c r="H37" s="37"/>
      <c r="I37" s="281">
        <v>17</v>
      </c>
      <c r="J37" s="210">
        <v>17</v>
      </c>
      <c r="M37" s="259">
        <f>(IF($J37-$I37=0,VLOOKUP($C37,'(C.) Private owners, 6 estates'!$D$10:$DR$60,26+$I37,0),IF($J37-$I37=1,VLOOKUP($C37,'(C.) Private owners, 6 estates'!$D$10:$DR$60,26+$I37,0)+VLOOKUP($C37,'(C.) Private owners, 6 estates'!$D$10:$DR$60,27+$I37,0),VLOOKUP($C37,'(C.) Private owners, 6 estates'!$D$10:$DR$60,26+$I37,0)+VLOOKUP($C37,'(C.) Private owners, 6 estates'!$D$10:$DR$60,27+$I37,0)+VLOOKUP($C37,'(C.) Private owners, 6 estates'!$D$10:$DR$60,28+$I37,0)))) /(IF($J37-$I37=0,VLOOKUP($C37,'(C.) Private owners, 6 estates'!$D$10:$DR$60,7+$I37,0),IF($J37-$I37=1,VLOOKUP($C37,'(C.) Private owners, 6 estates'!$D$10:$DR$60,7+$I37,0)+VLOOKUP($C37,'(C.) Private owners, 6 estates'!$D$10:$DR$60,8+$I37,0),VLOOKUP($C37,'(C.) Private owners, 6 estates'!$D$10:$DR$60,7+$I37,0)+VLOOKUP($C37,'(C.) Private owners, 6 estates'!$D$10:$DR$60,8+$I37,0)+VLOOKUP($C37,'(C.) Private owners, 6 estates'!$D$10:$DR$60,9+$I37,0))))</f>
        <v>0.53846153846153844</v>
      </c>
      <c r="N37" s="259">
        <f>(IF($J37-$I37=0,VLOOKUP($C37,'(C.) Private owners, 6 estates'!$D$10:$DR$60,45+$I37,0),IF($J37-$I37=1,VLOOKUP($C37,'(C.) Private owners, 6 estates'!$D$10:$DR$60,45+$I37,0)+VLOOKUP($C37,'(C.) Private owners, 6 estates'!$D$10:$DR$60,46+$I37,0),VLOOKUP($C37,'(C.) Private owners, 6 estates'!$D$10:$DR$60,45+$I37,0)+VLOOKUP($C37,'(C.) Private owners, 6 estates'!$D$10:$DR$60,46+$I37,0)+VLOOKUP($C37,'(C.) Private owners, 6 estates'!$D$10:$DR$60,47+$I37,0)))) /(IF($J37-$I37=0,VLOOKUP($C37,'(C.) Private owners, 6 estates'!$D$10:$DR$60,7+$I37,0),IF($J37-$I37=1,VLOOKUP($C37,'(C.) Private owners, 6 estates'!$D$10:$DR$60,7+$I37,0)+VLOOKUP($C37,'(C.) Private owners, 6 estates'!$D$10:$DR$60,8+$I37,0),VLOOKUP($C37,'(C.) Private owners, 6 estates'!$D$10:$DR$60,7+$I37,0)+VLOOKUP($C37,'(C.) Private owners, 6 estates'!$D$10:$DR$60,8+$I37,0)+VLOOKUP($C37,'(C.) Private owners, 6 estates'!$D$10:$DR$60,9+$I37,0))))</f>
        <v>0</v>
      </c>
      <c r="O37" s="259">
        <f>(IF($J37-$I37=0,VLOOKUP($C37,'(C.) Private owners, 6 estates'!$D$10:$DR$60,64+$I37,0),IF($J37-$I37=1,VLOOKUP($C37,'(C.) Private owners, 6 estates'!$D$10:$DR$60,64+$I37,0)+VLOOKUP($C37,'(C.) Private owners, 6 estates'!$D$10:$DR$60,65+$I37,0),VLOOKUP($C37,'(C.) Private owners, 6 estates'!$D$10:$DR$60,64+$I37,0)+VLOOKUP($C37,'(C.) Private owners, 6 estates'!$D$10:$DR$60,65+$I37,0)+VLOOKUP($C37,'(C.) Private owners, 6 estates'!$D$10:$DR$60,66+$I37,0)))) /(IF($J37-$I37=0,VLOOKUP($C37,'(C.) Private owners, 6 estates'!$D$10:$DR$60,7+$I37,0),IF($J37-$I37=1,VLOOKUP($C37,'(C.) Private owners, 6 estates'!$D$10:$DR$60,7+$I37,0)+VLOOKUP($C37,'(C.) Private owners, 6 estates'!$D$10:$DR$60,8+$I37,0),VLOOKUP($C37,'(C.) Private owners, 6 estates'!$D$10:$DR$60,7+$I37,0)+VLOOKUP($C37,'(C.) Private owners, 6 estates'!$D$10:$DR$60,8+$I37,0)+VLOOKUP($C37,'(C.) Private owners, 6 estates'!$D$10:$DR$60,9+$I37,0))))</f>
        <v>0.42307692307692307</v>
      </c>
      <c r="P37" s="259">
        <f>(IF($J37-$I37=0,VLOOKUP($C37,'(C.) Private owners, 6 estates'!$D$10:$DR$60,83+$I37,0),IF($J37-$I37=1,VLOOKUP($C37,'(C.) Private owners, 6 estates'!$D$10:$DR$60,83+$I37,0)+VLOOKUP($C37,'(C.) Private owners, 6 estates'!$D$10:$DR$60,84+$I37,0),VLOOKUP($C37,'(C.) Private owners, 6 estates'!$D$10:$DR$60,83+$I37,0)+VLOOKUP($C37,'(C.) Private owners, 6 estates'!$D$10:$DR$60,84+$I37,0)+VLOOKUP($C37,'(C.) Private owners, 6 estates'!$D$10:$DR$60,85+$I37,0)))) /(IF($J37-$I37=0,VLOOKUP($C37,'(C.) Private owners, 6 estates'!$D$10:$DR$60,7+$I37,0),IF($J37-$I37=1,VLOOKUP($C37,'(C.) Private owners, 6 estates'!$D$10:$DR$60,7+$I37,0)+VLOOKUP($C37,'(C.) Private owners, 6 estates'!$D$10:$DR$60,8+$I37,0),VLOOKUP($C37,'(C.) Private owners, 6 estates'!$D$10:$DR$60,7+$I37,0)+VLOOKUP($C37,'(C.) Private owners, 6 estates'!$D$10:$DR$60,8+$I37,0)+VLOOKUP($C37,'(C.) Private owners, 6 estates'!$D$10:$DR$60,9+$I37,0))))</f>
        <v>3.8461538461538464E-2</v>
      </c>
      <c r="Q37" s="259">
        <f>(IF($J37-$I37=0,VLOOKUP($C37,'(C.) Private owners, 6 estates'!$D$10:$DR$60,102+$I37,0),IF($J37-$I37=1,VLOOKUP($C37,'(C.) Private owners, 6 estates'!$D$10:$DR$60,102+$I37,0)+VLOOKUP($C37,'(C.) Private owners, 6 estates'!$D$10:$DR$60,103+$I37,0),VLOOKUP($C37,'(C.) Private owners, 6 estates'!$D$10:$DR$60,102+$I37,0)+VLOOKUP($C37,'(C.) Private owners, 6 estates'!$D$10:$DR$60,103+$I37,0)+VLOOKUP($C37,'(C.) Private owners, 6 estates'!$D$10:$DR$60,104+$I37,0)))) /(IF($J37-$I37=0,VLOOKUP($C37,'(C.) Private owners, 6 estates'!$D$10:$DR$60,7+$I37,0),IF($J37-$I37=1,VLOOKUP($C37,'(C.) Private owners, 6 estates'!$D$10:$DR$60,7+$I37,0)+VLOOKUP($C37,'(C.) Private owners, 6 estates'!$D$10:$DR$60,8+$I37,0),VLOOKUP($C37,'(C.) Private owners, 6 estates'!$D$10:$DR$60,7+$I37,0)+VLOOKUP($C37,'(C.) Private owners, 6 estates'!$D$10:$DR$60,8+$I37,0)+VLOOKUP($C37,'(C.) Private owners, 6 estates'!$D$10:$DR$60,9+$I37,0))))</f>
        <v>0</v>
      </c>
      <c r="R37" s="414">
        <f t="shared" si="13"/>
        <v>0</v>
      </c>
      <c r="T37" s="210">
        <f t="shared" si="0"/>
        <v>2.1538461538461537</v>
      </c>
      <c r="U37" s="210">
        <f t="shared" si="1"/>
        <v>209851.9015384615</v>
      </c>
      <c r="V37" s="281">
        <f t="shared" si="2"/>
        <v>0</v>
      </c>
      <c r="W37" s="281">
        <f t="shared" si="3"/>
        <v>0</v>
      </c>
      <c r="X37" s="210">
        <f t="shared" si="4"/>
        <v>1.6923076923076923</v>
      </c>
      <c r="Y37" s="210">
        <f t="shared" si="5"/>
        <v>164883.63692307691</v>
      </c>
      <c r="Z37" s="210">
        <f t="shared" si="6"/>
        <v>0.15384615384615385</v>
      </c>
      <c r="AA37" s="210">
        <f t="shared" si="7"/>
        <v>14989.421538461538</v>
      </c>
      <c r="AB37" s="210">
        <f t="shared" si="8"/>
        <v>0</v>
      </c>
      <c r="AC37" s="210">
        <f t="shared" si="9"/>
        <v>0</v>
      </c>
      <c r="AD37" s="369">
        <f t="shared" si="10"/>
        <v>0</v>
      </c>
      <c r="AE37" s="369">
        <f t="shared" si="11"/>
        <v>0</v>
      </c>
    </row>
    <row r="38" spans="1:31">
      <c r="A38" s="49">
        <v>24</v>
      </c>
      <c r="B38" s="279">
        <v>3</v>
      </c>
      <c r="C38" s="28" t="s">
        <v>1008</v>
      </c>
      <c r="D38" s="210">
        <f>'(B.) Opyt'' non-urb lands'!BT27</f>
        <v>14</v>
      </c>
      <c r="E38" s="515"/>
      <c r="F38" s="210">
        <f>'(B.) Opyt'' non-urb lands'!BW27</f>
        <v>1699045.74</v>
      </c>
      <c r="G38" s="212">
        <f t="shared" si="12"/>
        <v>121360.41</v>
      </c>
      <c r="H38" s="37"/>
      <c r="I38" s="281">
        <v>15</v>
      </c>
      <c r="J38" s="210">
        <v>17</v>
      </c>
      <c r="M38" s="259">
        <f>(IF($J38-$I38=0,VLOOKUP($C38,'(C.) Private owners, 6 estates'!$D$10:$DR$60,26+$I38,0),IF($J38-$I38=1,VLOOKUP($C38,'(C.) Private owners, 6 estates'!$D$10:$DR$60,26+$I38,0)+VLOOKUP($C38,'(C.) Private owners, 6 estates'!$D$10:$DR$60,27+$I38,0),VLOOKUP($C38,'(C.) Private owners, 6 estates'!$D$10:$DR$60,26+$I38,0)+VLOOKUP($C38,'(C.) Private owners, 6 estates'!$D$10:$DR$60,27+$I38,0)+VLOOKUP($C38,'(C.) Private owners, 6 estates'!$D$10:$DR$60,28+$I38,0)))) /(IF($J38-$I38=0,VLOOKUP($C38,'(C.) Private owners, 6 estates'!$D$10:$DR$60,7+$I38,0),IF($J38-$I38=1,VLOOKUP($C38,'(C.) Private owners, 6 estates'!$D$10:$DR$60,7+$I38,0)+VLOOKUP($C38,'(C.) Private owners, 6 estates'!$D$10:$DR$60,8+$I38,0),VLOOKUP($C38,'(C.) Private owners, 6 estates'!$D$10:$DR$60,7+$I38,0)+VLOOKUP($C38,'(C.) Private owners, 6 estates'!$D$10:$DR$60,8+$I38,0)+VLOOKUP($C38,'(C.) Private owners, 6 estates'!$D$10:$DR$60,9+$I38,0))))</f>
        <v>1</v>
      </c>
      <c r="N38" s="259">
        <f>(IF($J38-$I38=0,VLOOKUP($C38,'(C.) Private owners, 6 estates'!$D$10:$DR$60,45+$I38,0),IF($J38-$I38=1,VLOOKUP($C38,'(C.) Private owners, 6 estates'!$D$10:$DR$60,45+$I38,0)+VLOOKUP($C38,'(C.) Private owners, 6 estates'!$D$10:$DR$60,46+$I38,0),VLOOKUP($C38,'(C.) Private owners, 6 estates'!$D$10:$DR$60,45+$I38,0)+VLOOKUP($C38,'(C.) Private owners, 6 estates'!$D$10:$DR$60,46+$I38,0)+VLOOKUP($C38,'(C.) Private owners, 6 estates'!$D$10:$DR$60,47+$I38,0)))) /(IF($J38-$I38=0,VLOOKUP($C38,'(C.) Private owners, 6 estates'!$D$10:$DR$60,7+$I38,0),IF($J38-$I38=1,VLOOKUP($C38,'(C.) Private owners, 6 estates'!$D$10:$DR$60,7+$I38,0)+VLOOKUP($C38,'(C.) Private owners, 6 estates'!$D$10:$DR$60,8+$I38,0),VLOOKUP($C38,'(C.) Private owners, 6 estates'!$D$10:$DR$60,7+$I38,0)+VLOOKUP($C38,'(C.) Private owners, 6 estates'!$D$10:$DR$60,8+$I38,0)+VLOOKUP($C38,'(C.) Private owners, 6 estates'!$D$10:$DR$60,9+$I38,0))))</f>
        <v>0</v>
      </c>
      <c r="O38" s="259">
        <f>(IF($J38-$I38=0,VLOOKUP($C38,'(C.) Private owners, 6 estates'!$D$10:$DR$60,64+$I38,0),IF($J38-$I38=1,VLOOKUP($C38,'(C.) Private owners, 6 estates'!$D$10:$DR$60,64+$I38,0)+VLOOKUP($C38,'(C.) Private owners, 6 estates'!$D$10:$DR$60,65+$I38,0),VLOOKUP($C38,'(C.) Private owners, 6 estates'!$D$10:$DR$60,64+$I38,0)+VLOOKUP($C38,'(C.) Private owners, 6 estates'!$D$10:$DR$60,65+$I38,0)+VLOOKUP($C38,'(C.) Private owners, 6 estates'!$D$10:$DR$60,66+$I38,0)))) /(IF($J38-$I38=0,VLOOKUP($C38,'(C.) Private owners, 6 estates'!$D$10:$DR$60,7+$I38,0),IF($J38-$I38=1,VLOOKUP($C38,'(C.) Private owners, 6 estates'!$D$10:$DR$60,7+$I38,0)+VLOOKUP($C38,'(C.) Private owners, 6 estates'!$D$10:$DR$60,8+$I38,0),VLOOKUP($C38,'(C.) Private owners, 6 estates'!$D$10:$DR$60,7+$I38,0)+VLOOKUP($C38,'(C.) Private owners, 6 estates'!$D$10:$DR$60,8+$I38,0)+VLOOKUP($C38,'(C.) Private owners, 6 estates'!$D$10:$DR$60,9+$I38,0))))</f>
        <v>0</v>
      </c>
      <c r="P38" s="259">
        <f>(IF($J38-$I38=0,VLOOKUP($C38,'(C.) Private owners, 6 estates'!$D$10:$DR$60,83+$I38,0),IF($J38-$I38=1,VLOOKUP($C38,'(C.) Private owners, 6 estates'!$D$10:$DR$60,83+$I38,0)+VLOOKUP($C38,'(C.) Private owners, 6 estates'!$D$10:$DR$60,84+$I38,0),VLOOKUP($C38,'(C.) Private owners, 6 estates'!$D$10:$DR$60,83+$I38,0)+VLOOKUP($C38,'(C.) Private owners, 6 estates'!$D$10:$DR$60,84+$I38,0)+VLOOKUP($C38,'(C.) Private owners, 6 estates'!$D$10:$DR$60,85+$I38,0)))) /(IF($J38-$I38=0,VLOOKUP($C38,'(C.) Private owners, 6 estates'!$D$10:$DR$60,7+$I38,0),IF($J38-$I38=1,VLOOKUP($C38,'(C.) Private owners, 6 estates'!$D$10:$DR$60,7+$I38,0)+VLOOKUP($C38,'(C.) Private owners, 6 estates'!$D$10:$DR$60,8+$I38,0),VLOOKUP($C38,'(C.) Private owners, 6 estates'!$D$10:$DR$60,7+$I38,0)+VLOOKUP($C38,'(C.) Private owners, 6 estates'!$D$10:$DR$60,8+$I38,0)+VLOOKUP($C38,'(C.) Private owners, 6 estates'!$D$10:$DR$60,9+$I38,0))))</f>
        <v>0</v>
      </c>
      <c r="Q38" s="259">
        <f>(IF($J38-$I38=0,VLOOKUP($C38,'(C.) Private owners, 6 estates'!$D$10:$DR$60,102+$I38,0),IF($J38-$I38=1,VLOOKUP($C38,'(C.) Private owners, 6 estates'!$D$10:$DR$60,102+$I38,0)+VLOOKUP($C38,'(C.) Private owners, 6 estates'!$D$10:$DR$60,103+$I38,0),VLOOKUP($C38,'(C.) Private owners, 6 estates'!$D$10:$DR$60,102+$I38,0)+VLOOKUP($C38,'(C.) Private owners, 6 estates'!$D$10:$DR$60,103+$I38,0)+VLOOKUP($C38,'(C.) Private owners, 6 estates'!$D$10:$DR$60,104+$I38,0)))) /(IF($J38-$I38=0,VLOOKUP($C38,'(C.) Private owners, 6 estates'!$D$10:$DR$60,7+$I38,0),IF($J38-$I38=1,VLOOKUP($C38,'(C.) Private owners, 6 estates'!$D$10:$DR$60,7+$I38,0)+VLOOKUP($C38,'(C.) Private owners, 6 estates'!$D$10:$DR$60,8+$I38,0),VLOOKUP($C38,'(C.) Private owners, 6 estates'!$D$10:$DR$60,7+$I38,0)+VLOOKUP($C38,'(C.) Private owners, 6 estates'!$D$10:$DR$60,8+$I38,0)+VLOOKUP($C38,'(C.) Private owners, 6 estates'!$D$10:$DR$60,9+$I38,0))))</f>
        <v>0</v>
      </c>
      <c r="R38" s="414">
        <f t="shared" si="13"/>
        <v>0</v>
      </c>
      <c r="T38" s="210">
        <f t="shared" si="0"/>
        <v>14</v>
      </c>
      <c r="U38" s="210">
        <f t="shared" si="1"/>
        <v>1699045.74</v>
      </c>
      <c r="V38" s="281">
        <f t="shared" si="2"/>
        <v>0</v>
      </c>
      <c r="W38" s="281">
        <f t="shared" si="3"/>
        <v>0</v>
      </c>
      <c r="X38" s="210">
        <f t="shared" si="4"/>
        <v>0</v>
      </c>
      <c r="Y38" s="210">
        <f t="shared" si="5"/>
        <v>0</v>
      </c>
      <c r="Z38" s="210">
        <f t="shared" si="6"/>
        <v>0</v>
      </c>
      <c r="AA38" s="210">
        <f t="shared" si="7"/>
        <v>0</v>
      </c>
      <c r="AB38" s="210">
        <f t="shared" si="8"/>
        <v>0</v>
      </c>
      <c r="AC38" s="210">
        <f t="shared" si="9"/>
        <v>0</v>
      </c>
      <c r="AD38" s="369">
        <f t="shared" si="10"/>
        <v>0</v>
      </c>
      <c r="AE38" s="369">
        <f t="shared" si="11"/>
        <v>0</v>
      </c>
    </row>
    <row r="39" spans="1:31">
      <c r="A39" s="49">
        <v>25</v>
      </c>
      <c r="B39" s="279">
        <v>3</v>
      </c>
      <c r="C39" s="28" t="s">
        <v>738</v>
      </c>
      <c r="D39" s="210">
        <f>'(B.) Opyt'' non-urb lands'!BT28</f>
        <v>5</v>
      </c>
      <c r="E39" s="515"/>
      <c r="F39" s="210">
        <f>'(B.) Opyt'' non-urb lands'!BW28</f>
        <v>517460.57999999996</v>
      </c>
      <c r="G39" s="212">
        <f t="shared" si="12"/>
        <v>103492.11599999999</v>
      </c>
      <c r="H39" s="37"/>
      <c r="I39" s="281">
        <v>17</v>
      </c>
      <c r="J39" s="210">
        <v>17</v>
      </c>
      <c r="M39" s="259">
        <f>(IF($J39-$I39=0,VLOOKUP($C39,'(C.) Private owners, 6 estates'!$D$10:$DR$60,26+$I39,0),IF($J39-$I39=1,VLOOKUP($C39,'(C.) Private owners, 6 estates'!$D$10:$DR$60,26+$I39,0)+VLOOKUP($C39,'(C.) Private owners, 6 estates'!$D$10:$DR$60,27+$I39,0),VLOOKUP($C39,'(C.) Private owners, 6 estates'!$D$10:$DR$60,26+$I39,0)+VLOOKUP($C39,'(C.) Private owners, 6 estates'!$D$10:$DR$60,27+$I39,0)+VLOOKUP($C39,'(C.) Private owners, 6 estates'!$D$10:$DR$60,28+$I39,0)))) /(IF($J39-$I39=0,VLOOKUP($C39,'(C.) Private owners, 6 estates'!$D$10:$DR$60,7+$I39,0),IF($J39-$I39=1,VLOOKUP($C39,'(C.) Private owners, 6 estates'!$D$10:$DR$60,7+$I39,0)+VLOOKUP($C39,'(C.) Private owners, 6 estates'!$D$10:$DR$60,8+$I39,0),VLOOKUP($C39,'(C.) Private owners, 6 estates'!$D$10:$DR$60,7+$I39,0)+VLOOKUP($C39,'(C.) Private owners, 6 estates'!$D$10:$DR$60,8+$I39,0)+VLOOKUP($C39,'(C.) Private owners, 6 estates'!$D$10:$DR$60,9+$I39,0))))</f>
        <v>0.75</v>
      </c>
      <c r="N39" s="259">
        <f>(IF($J39-$I39=0,VLOOKUP($C39,'(C.) Private owners, 6 estates'!$D$10:$DR$60,45+$I39,0),IF($J39-$I39=1,VLOOKUP($C39,'(C.) Private owners, 6 estates'!$D$10:$DR$60,45+$I39,0)+VLOOKUP($C39,'(C.) Private owners, 6 estates'!$D$10:$DR$60,46+$I39,0),VLOOKUP($C39,'(C.) Private owners, 6 estates'!$D$10:$DR$60,45+$I39,0)+VLOOKUP($C39,'(C.) Private owners, 6 estates'!$D$10:$DR$60,46+$I39,0)+VLOOKUP($C39,'(C.) Private owners, 6 estates'!$D$10:$DR$60,47+$I39,0)))) /(IF($J39-$I39=0,VLOOKUP($C39,'(C.) Private owners, 6 estates'!$D$10:$DR$60,7+$I39,0),IF($J39-$I39=1,VLOOKUP($C39,'(C.) Private owners, 6 estates'!$D$10:$DR$60,7+$I39,0)+VLOOKUP($C39,'(C.) Private owners, 6 estates'!$D$10:$DR$60,8+$I39,0),VLOOKUP($C39,'(C.) Private owners, 6 estates'!$D$10:$DR$60,7+$I39,0)+VLOOKUP($C39,'(C.) Private owners, 6 estates'!$D$10:$DR$60,8+$I39,0)+VLOOKUP($C39,'(C.) Private owners, 6 estates'!$D$10:$DR$60,9+$I39,0))))</f>
        <v>0</v>
      </c>
      <c r="O39" s="259">
        <f>(IF($J39-$I39=0,VLOOKUP($C39,'(C.) Private owners, 6 estates'!$D$10:$DR$60,64+$I39,0),IF($J39-$I39=1,VLOOKUP($C39,'(C.) Private owners, 6 estates'!$D$10:$DR$60,64+$I39,0)+VLOOKUP($C39,'(C.) Private owners, 6 estates'!$D$10:$DR$60,65+$I39,0),VLOOKUP($C39,'(C.) Private owners, 6 estates'!$D$10:$DR$60,64+$I39,0)+VLOOKUP($C39,'(C.) Private owners, 6 estates'!$D$10:$DR$60,65+$I39,0)+VLOOKUP($C39,'(C.) Private owners, 6 estates'!$D$10:$DR$60,66+$I39,0)))) /(IF($J39-$I39=0,VLOOKUP($C39,'(C.) Private owners, 6 estates'!$D$10:$DR$60,7+$I39,0),IF($J39-$I39=1,VLOOKUP($C39,'(C.) Private owners, 6 estates'!$D$10:$DR$60,7+$I39,0)+VLOOKUP($C39,'(C.) Private owners, 6 estates'!$D$10:$DR$60,8+$I39,0),VLOOKUP($C39,'(C.) Private owners, 6 estates'!$D$10:$DR$60,7+$I39,0)+VLOOKUP($C39,'(C.) Private owners, 6 estates'!$D$10:$DR$60,8+$I39,0)+VLOOKUP($C39,'(C.) Private owners, 6 estates'!$D$10:$DR$60,9+$I39,0))))</f>
        <v>0.25</v>
      </c>
      <c r="P39" s="259">
        <f>(IF($J39-$I39=0,VLOOKUP($C39,'(C.) Private owners, 6 estates'!$D$10:$DR$60,83+$I39,0),IF($J39-$I39=1,VLOOKUP($C39,'(C.) Private owners, 6 estates'!$D$10:$DR$60,83+$I39,0)+VLOOKUP($C39,'(C.) Private owners, 6 estates'!$D$10:$DR$60,84+$I39,0),VLOOKUP($C39,'(C.) Private owners, 6 estates'!$D$10:$DR$60,83+$I39,0)+VLOOKUP($C39,'(C.) Private owners, 6 estates'!$D$10:$DR$60,84+$I39,0)+VLOOKUP($C39,'(C.) Private owners, 6 estates'!$D$10:$DR$60,85+$I39,0)))) /(IF($J39-$I39=0,VLOOKUP($C39,'(C.) Private owners, 6 estates'!$D$10:$DR$60,7+$I39,0),IF($J39-$I39=1,VLOOKUP($C39,'(C.) Private owners, 6 estates'!$D$10:$DR$60,7+$I39,0)+VLOOKUP($C39,'(C.) Private owners, 6 estates'!$D$10:$DR$60,8+$I39,0),VLOOKUP($C39,'(C.) Private owners, 6 estates'!$D$10:$DR$60,7+$I39,0)+VLOOKUP($C39,'(C.) Private owners, 6 estates'!$D$10:$DR$60,8+$I39,0)+VLOOKUP($C39,'(C.) Private owners, 6 estates'!$D$10:$DR$60,9+$I39,0))))</f>
        <v>0</v>
      </c>
      <c r="Q39" s="259">
        <f>(IF($J39-$I39=0,VLOOKUP($C39,'(C.) Private owners, 6 estates'!$D$10:$DR$60,102+$I39,0),IF($J39-$I39=1,VLOOKUP($C39,'(C.) Private owners, 6 estates'!$D$10:$DR$60,102+$I39,0)+VLOOKUP($C39,'(C.) Private owners, 6 estates'!$D$10:$DR$60,103+$I39,0),VLOOKUP($C39,'(C.) Private owners, 6 estates'!$D$10:$DR$60,102+$I39,0)+VLOOKUP($C39,'(C.) Private owners, 6 estates'!$D$10:$DR$60,103+$I39,0)+VLOOKUP($C39,'(C.) Private owners, 6 estates'!$D$10:$DR$60,104+$I39,0)))) /(IF($J39-$I39=0,VLOOKUP($C39,'(C.) Private owners, 6 estates'!$D$10:$DR$60,7+$I39,0),IF($J39-$I39=1,VLOOKUP($C39,'(C.) Private owners, 6 estates'!$D$10:$DR$60,7+$I39,0)+VLOOKUP($C39,'(C.) Private owners, 6 estates'!$D$10:$DR$60,8+$I39,0),VLOOKUP($C39,'(C.) Private owners, 6 estates'!$D$10:$DR$60,7+$I39,0)+VLOOKUP($C39,'(C.) Private owners, 6 estates'!$D$10:$DR$60,8+$I39,0)+VLOOKUP($C39,'(C.) Private owners, 6 estates'!$D$10:$DR$60,9+$I39,0))))</f>
        <v>0</v>
      </c>
      <c r="R39" s="414">
        <f t="shared" si="13"/>
        <v>0</v>
      </c>
      <c r="T39" s="210">
        <f t="shared" si="0"/>
        <v>3.75</v>
      </c>
      <c r="U39" s="210">
        <f t="shared" si="1"/>
        <v>388095.435</v>
      </c>
      <c r="V39" s="281">
        <f t="shared" si="2"/>
        <v>0</v>
      </c>
      <c r="W39" s="281">
        <f t="shared" si="3"/>
        <v>0</v>
      </c>
      <c r="X39" s="210">
        <f t="shared" si="4"/>
        <v>1.25</v>
      </c>
      <c r="Y39" s="210">
        <f t="shared" si="5"/>
        <v>129365.14499999999</v>
      </c>
      <c r="Z39" s="210">
        <f t="shared" si="6"/>
        <v>0</v>
      </c>
      <c r="AA39" s="210">
        <f t="shared" si="7"/>
        <v>0</v>
      </c>
      <c r="AB39" s="210">
        <f t="shared" si="8"/>
        <v>0</v>
      </c>
      <c r="AC39" s="210">
        <f t="shared" si="9"/>
        <v>0</v>
      </c>
      <c r="AD39" s="369">
        <f t="shared" si="10"/>
        <v>0</v>
      </c>
      <c r="AE39" s="369">
        <f t="shared" si="11"/>
        <v>0</v>
      </c>
    </row>
    <row r="40" spans="1:31">
      <c r="A40" s="49">
        <v>40</v>
      </c>
      <c r="B40" s="279">
        <v>3</v>
      </c>
      <c r="C40" s="28" t="s">
        <v>412</v>
      </c>
      <c r="D40" s="210">
        <f>'(B.) Opyt'' non-urb lands'!BT29</f>
        <v>12</v>
      </c>
      <c r="E40" s="515"/>
      <c r="F40" s="210">
        <f>'(B.) Opyt'' non-urb lands'!BW29</f>
        <v>775661.03999999992</v>
      </c>
      <c r="G40" s="212">
        <f t="shared" si="12"/>
        <v>64638.419999999991</v>
      </c>
      <c r="H40" s="37"/>
      <c r="I40" s="281">
        <v>17</v>
      </c>
      <c r="J40" s="210">
        <v>17</v>
      </c>
      <c r="M40" s="259">
        <f>(IF($J40-$I40=0,VLOOKUP($C40,'(C.) Private owners, 6 estates'!$D$10:$DR$60,26+$I40,0),IF($J40-$I40=1,VLOOKUP($C40,'(C.) Private owners, 6 estates'!$D$10:$DR$60,26+$I40,0)+VLOOKUP($C40,'(C.) Private owners, 6 estates'!$D$10:$DR$60,27+$I40,0),VLOOKUP($C40,'(C.) Private owners, 6 estates'!$D$10:$DR$60,26+$I40,0)+VLOOKUP($C40,'(C.) Private owners, 6 estates'!$D$10:$DR$60,27+$I40,0)+VLOOKUP($C40,'(C.) Private owners, 6 estates'!$D$10:$DR$60,28+$I40,0)))) /(IF($J40-$I40=0,VLOOKUP($C40,'(C.) Private owners, 6 estates'!$D$10:$DR$60,7+$I40,0),IF($J40-$I40=1,VLOOKUP($C40,'(C.) Private owners, 6 estates'!$D$10:$DR$60,7+$I40,0)+VLOOKUP($C40,'(C.) Private owners, 6 estates'!$D$10:$DR$60,8+$I40,0),VLOOKUP($C40,'(C.) Private owners, 6 estates'!$D$10:$DR$60,7+$I40,0)+VLOOKUP($C40,'(C.) Private owners, 6 estates'!$D$10:$DR$60,8+$I40,0)+VLOOKUP($C40,'(C.) Private owners, 6 estates'!$D$10:$DR$60,9+$I40,0))))</f>
        <v>0.8571428571428571</v>
      </c>
      <c r="N40" s="259">
        <f>(IF($J40-$I40=0,VLOOKUP($C40,'(C.) Private owners, 6 estates'!$D$10:$DR$60,45+$I40,0),IF($J40-$I40=1,VLOOKUP($C40,'(C.) Private owners, 6 estates'!$D$10:$DR$60,45+$I40,0)+VLOOKUP($C40,'(C.) Private owners, 6 estates'!$D$10:$DR$60,46+$I40,0),VLOOKUP($C40,'(C.) Private owners, 6 estates'!$D$10:$DR$60,45+$I40,0)+VLOOKUP($C40,'(C.) Private owners, 6 estates'!$D$10:$DR$60,46+$I40,0)+VLOOKUP($C40,'(C.) Private owners, 6 estates'!$D$10:$DR$60,47+$I40,0)))) /(IF($J40-$I40=0,VLOOKUP($C40,'(C.) Private owners, 6 estates'!$D$10:$DR$60,7+$I40,0),IF($J40-$I40=1,VLOOKUP($C40,'(C.) Private owners, 6 estates'!$D$10:$DR$60,7+$I40,0)+VLOOKUP($C40,'(C.) Private owners, 6 estates'!$D$10:$DR$60,8+$I40,0),VLOOKUP($C40,'(C.) Private owners, 6 estates'!$D$10:$DR$60,7+$I40,0)+VLOOKUP($C40,'(C.) Private owners, 6 estates'!$D$10:$DR$60,8+$I40,0)+VLOOKUP($C40,'(C.) Private owners, 6 estates'!$D$10:$DR$60,9+$I40,0))))</f>
        <v>0</v>
      </c>
      <c r="O40" s="259">
        <f>(IF($J40-$I40=0,VLOOKUP($C40,'(C.) Private owners, 6 estates'!$D$10:$DR$60,64+$I40,0),IF($J40-$I40=1,VLOOKUP($C40,'(C.) Private owners, 6 estates'!$D$10:$DR$60,64+$I40,0)+VLOOKUP($C40,'(C.) Private owners, 6 estates'!$D$10:$DR$60,65+$I40,0),VLOOKUP($C40,'(C.) Private owners, 6 estates'!$D$10:$DR$60,64+$I40,0)+VLOOKUP($C40,'(C.) Private owners, 6 estates'!$D$10:$DR$60,65+$I40,0)+VLOOKUP($C40,'(C.) Private owners, 6 estates'!$D$10:$DR$60,66+$I40,0)))) /(IF($J40-$I40=0,VLOOKUP($C40,'(C.) Private owners, 6 estates'!$D$10:$DR$60,7+$I40,0),IF($J40-$I40=1,VLOOKUP($C40,'(C.) Private owners, 6 estates'!$D$10:$DR$60,7+$I40,0)+VLOOKUP($C40,'(C.) Private owners, 6 estates'!$D$10:$DR$60,8+$I40,0),VLOOKUP($C40,'(C.) Private owners, 6 estates'!$D$10:$DR$60,7+$I40,0)+VLOOKUP($C40,'(C.) Private owners, 6 estates'!$D$10:$DR$60,8+$I40,0)+VLOOKUP($C40,'(C.) Private owners, 6 estates'!$D$10:$DR$60,9+$I40,0))))</f>
        <v>0.14285714285714285</v>
      </c>
      <c r="P40" s="259">
        <f>(IF($J40-$I40=0,VLOOKUP($C40,'(C.) Private owners, 6 estates'!$D$10:$DR$60,83+$I40,0),IF($J40-$I40=1,VLOOKUP($C40,'(C.) Private owners, 6 estates'!$D$10:$DR$60,83+$I40,0)+VLOOKUP($C40,'(C.) Private owners, 6 estates'!$D$10:$DR$60,84+$I40,0),VLOOKUP($C40,'(C.) Private owners, 6 estates'!$D$10:$DR$60,83+$I40,0)+VLOOKUP($C40,'(C.) Private owners, 6 estates'!$D$10:$DR$60,84+$I40,0)+VLOOKUP($C40,'(C.) Private owners, 6 estates'!$D$10:$DR$60,85+$I40,0)))) /(IF($J40-$I40=0,VLOOKUP($C40,'(C.) Private owners, 6 estates'!$D$10:$DR$60,7+$I40,0),IF($J40-$I40=1,VLOOKUP($C40,'(C.) Private owners, 6 estates'!$D$10:$DR$60,7+$I40,0)+VLOOKUP($C40,'(C.) Private owners, 6 estates'!$D$10:$DR$60,8+$I40,0),VLOOKUP($C40,'(C.) Private owners, 6 estates'!$D$10:$DR$60,7+$I40,0)+VLOOKUP($C40,'(C.) Private owners, 6 estates'!$D$10:$DR$60,8+$I40,0)+VLOOKUP($C40,'(C.) Private owners, 6 estates'!$D$10:$DR$60,9+$I40,0))))</f>
        <v>0</v>
      </c>
      <c r="Q40" s="259">
        <f>(IF($J40-$I40=0,VLOOKUP($C40,'(C.) Private owners, 6 estates'!$D$10:$DR$60,102+$I40,0),IF($J40-$I40=1,VLOOKUP($C40,'(C.) Private owners, 6 estates'!$D$10:$DR$60,102+$I40,0)+VLOOKUP($C40,'(C.) Private owners, 6 estates'!$D$10:$DR$60,103+$I40,0),VLOOKUP($C40,'(C.) Private owners, 6 estates'!$D$10:$DR$60,102+$I40,0)+VLOOKUP($C40,'(C.) Private owners, 6 estates'!$D$10:$DR$60,103+$I40,0)+VLOOKUP($C40,'(C.) Private owners, 6 estates'!$D$10:$DR$60,104+$I40,0)))) /(IF($J40-$I40=0,VLOOKUP($C40,'(C.) Private owners, 6 estates'!$D$10:$DR$60,7+$I40,0),IF($J40-$I40=1,VLOOKUP($C40,'(C.) Private owners, 6 estates'!$D$10:$DR$60,7+$I40,0)+VLOOKUP($C40,'(C.) Private owners, 6 estates'!$D$10:$DR$60,8+$I40,0),VLOOKUP($C40,'(C.) Private owners, 6 estates'!$D$10:$DR$60,7+$I40,0)+VLOOKUP($C40,'(C.) Private owners, 6 estates'!$D$10:$DR$60,8+$I40,0)+VLOOKUP($C40,'(C.) Private owners, 6 estates'!$D$10:$DR$60,9+$I40,0))))</f>
        <v>0</v>
      </c>
      <c r="R40" s="414">
        <f t="shared" si="13"/>
        <v>0</v>
      </c>
      <c r="T40" s="210">
        <f t="shared" si="0"/>
        <v>10.285714285714285</v>
      </c>
      <c r="U40" s="210">
        <f t="shared" si="1"/>
        <v>664852.31999999983</v>
      </c>
      <c r="V40" s="281">
        <f t="shared" si="2"/>
        <v>0</v>
      </c>
      <c r="W40" s="281">
        <f t="shared" si="3"/>
        <v>0</v>
      </c>
      <c r="X40" s="210">
        <f t="shared" si="4"/>
        <v>1.7142857142857142</v>
      </c>
      <c r="Y40" s="210">
        <f t="shared" si="5"/>
        <v>110808.71999999997</v>
      </c>
      <c r="Z40" s="210">
        <f t="shared" si="6"/>
        <v>0</v>
      </c>
      <c r="AA40" s="210">
        <f t="shared" si="7"/>
        <v>0</v>
      </c>
      <c r="AB40" s="210">
        <f t="shared" si="8"/>
        <v>0</v>
      </c>
      <c r="AC40" s="210">
        <f t="shared" si="9"/>
        <v>0</v>
      </c>
      <c r="AD40" s="369">
        <f t="shared" si="10"/>
        <v>0</v>
      </c>
      <c r="AE40" s="369">
        <f t="shared" si="11"/>
        <v>0</v>
      </c>
    </row>
    <row r="41" spans="1:31">
      <c r="A41" s="49">
        <v>43</v>
      </c>
      <c r="B41" s="279">
        <v>3</v>
      </c>
      <c r="C41" s="28" t="s">
        <v>413</v>
      </c>
      <c r="D41" s="210">
        <f>'(B.) Opyt'' non-urb lands'!BT30</f>
        <v>3</v>
      </c>
      <c r="E41" s="515"/>
      <c r="F41" s="210">
        <f>'(B.) Opyt'' non-urb lands'!BW30</f>
        <v>210306</v>
      </c>
      <c r="G41" s="212">
        <f t="shared" si="12"/>
        <v>70102</v>
      </c>
      <c r="H41" s="37"/>
      <c r="I41" s="281">
        <v>17</v>
      </c>
      <c r="J41" s="210">
        <v>17</v>
      </c>
      <c r="M41" s="259">
        <f>(IF($J41-$I41=0,VLOOKUP($C41,'(C.) Private owners, 6 estates'!$D$10:$DR$60,26+$I41,0),IF($J41-$I41=1,VLOOKUP($C41,'(C.) Private owners, 6 estates'!$D$10:$DR$60,26+$I41,0)+VLOOKUP($C41,'(C.) Private owners, 6 estates'!$D$10:$DR$60,27+$I41,0),VLOOKUP($C41,'(C.) Private owners, 6 estates'!$D$10:$DR$60,26+$I41,0)+VLOOKUP($C41,'(C.) Private owners, 6 estates'!$D$10:$DR$60,27+$I41,0)+VLOOKUP($C41,'(C.) Private owners, 6 estates'!$D$10:$DR$60,28+$I41,0)))) /(IF($J41-$I41=0,VLOOKUP($C41,'(C.) Private owners, 6 estates'!$D$10:$DR$60,7+$I41,0),IF($J41-$I41=1,VLOOKUP($C41,'(C.) Private owners, 6 estates'!$D$10:$DR$60,7+$I41,0)+VLOOKUP($C41,'(C.) Private owners, 6 estates'!$D$10:$DR$60,8+$I41,0),VLOOKUP($C41,'(C.) Private owners, 6 estates'!$D$10:$DR$60,7+$I41,0)+VLOOKUP($C41,'(C.) Private owners, 6 estates'!$D$10:$DR$60,8+$I41,0)+VLOOKUP($C41,'(C.) Private owners, 6 estates'!$D$10:$DR$60,9+$I41,0))))</f>
        <v>0.8571428571428571</v>
      </c>
      <c r="N41" s="259">
        <f>(IF($J41-$I41=0,VLOOKUP($C41,'(C.) Private owners, 6 estates'!$D$10:$DR$60,45+$I41,0),IF($J41-$I41=1,VLOOKUP($C41,'(C.) Private owners, 6 estates'!$D$10:$DR$60,45+$I41,0)+VLOOKUP($C41,'(C.) Private owners, 6 estates'!$D$10:$DR$60,46+$I41,0),VLOOKUP($C41,'(C.) Private owners, 6 estates'!$D$10:$DR$60,45+$I41,0)+VLOOKUP($C41,'(C.) Private owners, 6 estates'!$D$10:$DR$60,46+$I41,0)+VLOOKUP($C41,'(C.) Private owners, 6 estates'!$D$10:$DR$60,47+$I41,0)))) /(IF($J41-$I41=0,VLOOKUP($C41,'(C.) Private owners, 6 estates'!$D$10:$DR$60,7+$I41,0),IF($J41-$I41=1,VLOOKUP($C41,'(C.) Private owners, 6 estates'!$D$10:$DR$60,7+$I41,0)+VLOOKUP($C41,'(C.) Private owners, 6 estates'!$D$10:$DR$60,8+$I41,0),VLOOKUP($C41,'(C.) Private owners, 6 estates'!$D$10:$DR$60,7+$I41,0)+VLOOKUP($C41,'(C.) Private owners, 6 estates'!$D$10:$DR$60,8+$I41,0)+VLOOKUP($C41,'(C.) Private owners, 6 estates'!$D$10:$DR$60,9+$I41,0))))</f>
        <v>0</v>
      </c>
      <c r="O41" s="259">
        <f>(IF($J41-$I41=0,VLOOKUP($C41,'(C.) Private owners, 6 estates'!$D$10:$DR$60,64+$I41,0),IF($J41-$I41=1,VLOOKUP($C41,'(C.) Private owners, 6 estates'!$D$10:$DR$60,64+$I41,0)+VLOOKUP($C41,'(C.) Private owners, 6 estates'!$D$10:$DR$60,65+$I41,0),VLOOKUP($C41,'(C.) Private owners, 6 estates'!$D$10:$DR$60,64+$I41,0)+VLOOKUP($C41,'(C.) Private owners, 6 estates'!$D$10:$DR$60,65+$I41,0)+VLOOKUP($C41,'(C.) Private owners, 6 estates'!$D$10:$DR$60,66+$I41,0)))) /(IF($J41-$I41=0,VLOOKUP($C41,'(C.) Private owners, 6 estates'!$D$10:$DR$60,7+$I41,0),IF($J41-$I41=1,VLOOKUP($C41,'(C.) Private owners, 6 estates'!$D$10:$DR$60,7+$I41,0)+VLOOKUP($C41,'(C.) Private owners, 6 estates'!$D$10:$DR$60,8+$I41,0),VLOOKUP($C41,'(C.) Private owners, 6 estates'!$D$10:$DR$60,7+$I41,0)+VLOOKUP($C41,'(C.) Private owners, 6 estates'!$D$10:$DR$60,8+$I41,0)+VLOOKUP($C41,'(C.) Private owners, 6 estates'!$D$10:$DR$60,9+$I41,0))))</f>
        <v>0.14285714285714285</v>
      </c>
      <c r="P41" s="259">
        <f>(IF($J41-$I41=0,VLOOKUP($C41,'(C.) Private owners, 6 estates'!$D$10:$DR$60,83+$I41,0),IF($J41-$I41=1,VLOOKUP($C41,'(C.) Private owners, 6 estates'!$D$10:$DR$60,83+$I41,0)+VLOOKUP($C41,'(C.) Private owners, 6 estates'!$D$10:$DR$60,84+$I41,0),VLOOKUP($C41,'(C.) Private owners, 6 estates'!$D$10:$DR$60,83+$I41,0)+VLOOKUP($C41,'(C.) Private owners, 6 estates'!$D$10:$DR$60,84+$I41,0)+VLOOKUP($C41,'(C.) Private owners, 6 estates'!$D$10:$DR$60,85+$I41,0)))) /(IF($J41-$I41=0,VLOOKUP($C41,'(C.) Private owners, 6 estates'!$D$10:$DR$60,7+$I41,0),IF($J41-$I41=1,VLOOKUP($C41,'(C.) Private owners, 6 estates'!$D$10:$DR$60,7+$I41,0)+VLOOKUP($C41,'(C.) Private owners, 6 estates'!$D$10:$DR$60,8+$I41,0),VLOOKUP($C41,'(C.) Private owners, 6 estates'!$D$10:$DR$60,7+$I41,0)+VLOOKUP($C41,'(C.) Private owners, 6 estates'!$D$10:$DR$60,8+$I41,0)+VLOOKUP($C41,'(C.) Private owners, 6 estates'!$D$10:$DR$60,9+$I41,0))))</f>
        <v>0</v>
      </c>
      <c r="Q41" s="259">
        <f>(IF($J41-$I41=0,VLOOKUP($C41,'(C.) Private owners, 6 estates'!$D$10:$DR$60,102+$I41,0),IF($J41-$I41=1,VLOOKUP($C41,'(C.) Private owners, 6 estates'!$D$10:$DR$60,102+$I41,0)+VLOOKUP($C41,'(C.) Private owners, 6 estates'!$D$10:$DR$60,103+$I41,0),VLOOKUP($C41,'(C.) Private owners, 6 estates'!$D$10:$DR$60,102+$I41,0)+VLOOKUP($C41,'(C.) Private owners, 6 estates'!$D$10:$DR$60,103+$I41,0)+VLOOKUP($C41,'(C.) Private owners, 6 estates'!$D$10:$DR$60,104+$I41,0)))) /(IF($J41-$I41=0,VLOOKUP($C41,'(C.) Private owners, 6 estates'!$D$10:$DR$60,7+$I41,0),IF($J41-$I41=1,VLOOKUP($C41,'(C.) Private owners, 6 estates'!$D$10:$DR$60,7+$I41,0)+VLOOKUP($C41,'(C.) Private owners, 6 estates'!$D$10:$DR$60,8+$I41,0),VLOOKUP($C41,'(C.) Private owners, 6 estates'!$D$10:$DR$60,7+$I41,0)+VLOOKUP($C41,'(C.) Private owners, 6 estates'!$D$10:$DR$60,8+$I41,0)+VLOOKUP($C41,'(C.) Private owners, 6 estates'!$D$10:$DR$60,9+$I41,0))))</f>
        <v>0</v>
      </c>
      <c r="R41" s="414">
        <f t="shared" si="13"/>
        <v>0</v>
      </c>
      <c r="T41" s="210">
        <f t="shared" si="0"/>
        <v>2.5714285714285712</v>
      </c>
      <c r="U41" s="210">
        <f t="shared" si="1"/>
        <v>180262.28571428571</v>
      </c>
      <c r="V41" s="281">
        <f t="shared" si="2"/>
        <v>0</v>
      </c>
      <c r="W41" s="281">
        <f t="shared" si="3"/>
        <v>0</v>
      </c>
      <c r="X41" s="210">
        <f t="shared" si="4"/>
        <v>0.42857142857142855</v>
      </c>
      <c r="Y41" s="210">
        <f t="shared" si="5"/>
        <v>30043.714285714283</v>
      </c>
      <c r="Z41" s="210">
        <f t="shared" si="6"/>
        <v>0</v>
      </c>
      <c r="AA41" s="210">
        <f t="shared" si="7"/>
        <v>0</v>
      </c>
      <c r="AB41" s="210">
        <f t="shared" si="8"/>
        <v>0</v>
      </c>
      <c r="AC41" s="210">
        <f t="shared" si="9"/>
        <v>0</v>
      </c>
      <c r="AD41" s="369">
        <f t="shared" si="10"/>
        <v>0</v>
      </c>
      <c r="AE41" s="369">
        <f t="shared" si="11"/>
        <v>0</v>
      </c>
    </row>
    <row r="42" spans="1:31">
      <c r="A42" s="49">
        <v>50</v>
      </c>
      <c r="B42" s="279">
        <v>3</v>
      </c>
      <c r="C42" s="29" t="s">
        <v>321</v>
      </c>
      <c r="D42" s="210">
        <f>'(B.) Opyt'' non-urb lands'!BT31</f>
        <v>3</v>
      </c>
      <c r="E42" s="515"/>
      <c r="F42" s="210">
        <f>'(B.) Opyt'' non-urb lands'!BW31</f>
        <v>268419.36</v>
      </c>
      <c r="G42" s="212">
        <f t="shared" si="12"/>
        <v>89473.12</v>
      </c>
      <c r="H42" s="37"/>
      <c r="I42" s="281">
        <v>17</v>
      </c>
      <c r="J42" s="210">
        <v>17</v>
      </c>
      <c r="M42" s="259">
        <f>(IF($J42-$I42=0,VLOOKUP($C42,'(C.) Private owners, 6 estates'!$D$10:$DR$60,26+$I42,0),IF($J42-$I42=1,VLOOKUP($C42,'(C.) Private owners, 6 estates'!$D$10:$DR$60,26+$I42,0)+VLOOKUP($C42,'(C.) Private owners, 6 estates'!$D$10:$DR$60,27+$I42,0),VLOOKUP($C42,'(C.) Private owners, 6 estates'!$D$10:$DR$60,26+$I42,0)+VLOOKUP($C42,'(C.) Private owners, 6 estates'!$D$10:$DR$60,27+$I42,0)+VLOOKUP($C42,'(C.) Private owners, 6 estates'!$D$10:$DR$60,28+$I42,0)))) /(IF($J42-$I42=0,VLOOKUP($C42,'(C.) Private owners, 6 estates'!$D$10:$DR$60,7+$I42,0),IF($J42-$I42=1,VLOOKUP($C42,'(C.) Private owners, 6 estates'!$D$10:$DR$60,7+$I42,0)+VLOOKUP($C42,'(C.) Private owners, 6 estates'!$D$10:$DR$60,8+$I42,0),VLOOKUP($C42,'(C.) Private owners, 6 estates'!$D$10:$DR$60,7+$I42,0)+VLOOKUP($C42,'(C.) Private owners, 6 estates'!$D$10:$DR$60,8+$I42,0)+VLOOKUP($C42,'(C.) Private owners, 6 estates'!$D$10:$DR$60,9+$I42,0))))</f>
        <v>0.83333333333333337</v>
      </c>
      <c r="N42" s="259">
        <f>(IF($J42-$I42=0,VLOOKUP($C42,'(C.) Private owners, 6 estates'!$D$10:$DR$60,45+$I42,0),IF($J42-$I42=1,VLOOKUP($C42,'(C.) Private owners, 6 estates'!$D$10:$DR$60,45+$I42,0)+VLOOKUP($C42,'(C.) Private owners, 6 estates'!$D$10:$DR$60,46+$I42,0),VLOOKUP($C42,'(C.) Private owners, 6 estates'!$D$10:$DR$60,45+$I42,0)+VLOOKUP($C42,'(C.) Private owners, 6 estates'!$D$10:$DR$60,46+$I42,0)+VLOOKUP($C42,'(C.) Private owners, 6 estates'!$D$10:$DR$60,47+$I42,0)))) /(IF($J42-$I42=0,VLOOKUP($C42,'(C.) Private owners, 6 estates'!$D$10:$DR$60,7+$I42,0),IF($J42-$I42=1,VLOOKUP($C42,'(C.) Private owners, 6 estates'!$D$10:$DR$60,7+$I42,0)+VLOOKUP($C42,'(C.) Private owners, 6 estates'!$D$10:$DR$60,8+$I42,0),VLOOKUP($C42,'(C.) Private owners, 6 estates'!$D$10:$DR$60,7+$I42,0)+VLOOKUP($C42,'(C.) Private owners, 6 estates'!$D$10:$DR$60,8+$I42,0)+VLOOKUP($C42,'(C.) Private owners, 6 estates'!$D$10:$DR$60,9+$I42,0))))</f>
        <v>0</v>
      </c>
      <c r="O42" s="259">
        <f>(IF($J42-$I42=0,VLOOKUP($C42,'(C.) Private owners, 6 estates'!$D$10:$DR$60,64+$I42,0),IF($J42-$I42=1,VLOOKUP($C42,'(C.) Private owners, 6 estates'!$D$10:$DR$60,64+$I42,0)+VLOOKUP($C42,'(C.) Private owners, 6 estates'!$D$10:$DR$60,65+$I42,0),VLOOKUP($C42,'(C.) Private owners, 6 estates'!$D$10:$DR$60,64+$I42,0)+VLOOKUP($C42,'(C.) Private owners, 6 estates'!$D$10:$DR$60,65+$I42,0)+VLOOKUP($C42,'(C.) Private owners, 6 estates'!$D$10:$DR$60,66+$I42,0)))) /(IF($J42-$I42=0,VLOOKUP($C42,'(C.) Private owners, 6 estates'!$D$10:$DR$60,7+$I42,0),IF($J42-$I42=1,VLOOKUP($C42,'(C.) Private owners, 6 estates'!$D$10:$DR$60,7+$I42,0)+VLOOKUP($C42,'(C.) Private owners, 6 estates'!$D$10:$DR$60,8+$I42,0),VLOOKUP($C42,'(C.) Private owners, 6 estates'!$D$10:$DR$60,7+$I42,0)+VLOOKUP($C42,'(C.) Private owners, 6 estates'!$D$10:$DR$60,8+$I42,0)+VLOOKUP($C42,'(C.) Private owners, 6 estates'!$D$10:$DR$60,9+$I42,0))))</f>
        <v>0.16666666666666666</v>
      </c>
      <c r="P42" s="259">
        <f>(IF($J42-$I42=0,VLOOKUP($C42,'(C.) Private owners, 6 estates'!$D$10:$DR$60,83+$I42,0),IF($J42-$I42=1,VLOOKUP($C42,'(C.) Private owners, 6 estates'!$D$10:$DR$60,83+$I42,0)+VLOOKUP($C42,'(C.) Private owners, 6 estates'!$D$10:$DR$60,84+$I42,0),VLOOKUP($C42,'(C.) Private owners, 6 estates'!$D$10:$DR$60,83+$I42,0)+VLOOKUP($C42,'(C.) Private owners, 6 estates'!$D$10:$DR$60,84+$I42,0)+VLOOKUP($C42,'(C.) Private owners, 6 estates'!$D$10:$DR$60,85+$I42,0)))) /(IF($J42-$I42=0,VLOOKUP($C42,'(C.) Private owners, 6 estates'!$D$10:$DR$60,7+$I42,0),IF($J42-$I42=1,VLOOKUP($C42,'(C.) Private owners, 6 estates'!$D$10:$DR$60,7+$I42,0)+VLOOKUP($C42,'(C.) Private owners, 6 estates'!$D$10:$DR$60,8+$I42,0),VLOOKUP($C42,'(C.) Private owners, 6 estates'!$D$10:$DR$60,7+$I42,0)+VLOOKUP($C42,'(C.) Private owners, 6 estates'!$D$10:$DR$60,8+$I42,0)+VLOOKUP($C42,'(C.) Private owners, 6 estates'!$D$10:$DR$60,9+$I42,0))))</f>
        <v>0</v>
      </c>
      <c r="Q42" s="259">
        <f>(IF($J42-$I42=0,VLOOKUP($C42,'(C.) Private owners, 6 estates'!$D$10:$DR$60,102+$I42,0),IF($J42-$I42=1,VLOOKUP($C42,'(C.) Private owners, 6 estates'!$D$10:$DR$60,102+$I42,0)+VLOOKUP($C42,'(C.) Private owners, 6 estates'!$D$10:$DR$60,103+$I42,0),VLOOKUP($C42,'(C.) Private owners, 6 estates'!$D$10:$DR$60,102+$I42,0)+VLOOKUP($C42,'(C.) Private owners, 6 estates'!$D$10:$DR$60,103+$I42,0)+VLOOKUP($C42,'(C.) Private owners, 6 estates'!$D$10:$DR$60,104+$I42,0)))) /(IF($J42-$I42=0,VLOOKUP($C42,'(C.) Private owners, 6 estates'!$D$10:$DR$60,7+$I42,0),IF($J42-$I42=1,VLOOKUP($C42,'(C.) Private owners, 6 estates'!$D$10:$DR$60,7+$I42,0)+VLOOKUP($C42,'(C.) Private owners, 6 estates'!$D$10:$DR$60,8+$I42,0),VLOOKUP($C42,'(C.) Private owners, 6 estates'!$D$10:$DR$60,7+$I42,0)+VLOOKUP($C42,'(C.) Private owners, 6 estates'!$D$10:$DR$60,8+$I42,0)+VLOOKUP($C42,'(C.) Private owners, 6 estates'!$D$10:$DR$60,9+$I42,0))))</f>
        <v>0</v>
      </c>
      <c r="R42" s="414">
        <f t="shared" si="13"/>
        <v>0</v>
      </c>
      <c r="T42" s="210">
        <f t="shared" si="0"/>
        <v>2.5</v>
      </c>
      <c r="U42" s="210">
        <f t="shared" si="1"/>
        <v>223682.8</v>
      </c>
      <c r="V42" s="281">
        <f t="shared" si="2"/>
        <v>0</v>
      </c>
      <c r="W42" s="281">
        <f t="shared" si="3"/>
        <v>0</v>
      </c>
      <c r="X42" s="210">
        <f t="shared" si="4"/>
        <v>0.5</v>
      </c>
      <c r="Y42" s="210">
        <f t="shared" si="5"/>
        <v>44736.56</v>
      </c>
      <c r="Z42" s="210">
        <f t="shared" si="6"/>
        <v>0</v>
      </c>
      <c r="AA42" s="210">
        <f t="shared" si="7"/>
        <v>0</v>
      </c>
      <c r="AB42" s="210">
        <f t="shared" si="8"/>
        <v>0</v>
      </c>
      <c r="AC42" s="210">
        <f t="shared" si="9"/>
        <v>0</v>
      </c>
      <c r="AD42" s="369">
        <f t="shared" si="10"/>
        <v>0</v>
      </c>
      <c r="AE42" s="369">
        <f t="shared" si="11"/>
        <v>0</v>
      </c>
    </row>
    <row r="43" spans="1:31">
      <c r="A43" s="49">
        <v>9</v>
      </c>
      <c r="B43" s="279">
        <v>4</v>
      </c>
      <c r="C43" s="28" t="s">
        <v>739</v>
      </c>
      <c r="D43" s="210">
        <f>'(B.) Opyt'' non-urb lands'!BT32</f>
        <v>23</v>
      </c>
      <c r="E43" s="515"/>
      <c r="F43" s="210">
        <f>'(B.) Opyt'' non-urb lands'!BW32</f>
        <v>3043155.3</v>
      </c>
      <c r="G43" s="212">
        <f t="shared" si="12"/>
        <v>132311.1</v>
      </c>
      <c r="H43" s="37"/>
      <c r="I43" s="281">
        <v>17</v>
      </c>
      <c r="J43" s="210">
        <v>17</v>
      </c>
      <c r="M43" s="259">
        <f>(IF($J43-$I43=0,VLOOKUP($C43,'(C.) Private owners, 6 estates'!$D$10:$DR$60,26+$I43,0),IF($J43-$I43=1,VLOOKUP($C43,'(C.) Private owners, 6 estates'!$D$10:$DR$60,26+$I43,0)+VLOOKUP($C43,'(C.) Private owners, 6 estates'!$D$10:$DR$60,27+$I43,0),VLOOKUP($C43,'(C.) Private owners, 6 estates'!$D$10:$DR$60,26+$I43,0)+VLOOKUP($C43,'(C.) Private owners, 6 estates'!$D$10:$DR$60,27+$I43,0)+VLOOKUP($C43,'(C.) Private owners, 6 estates'!$D$10:$DR$60,28+$I43,0)))) /(IF($J43-$I43=0,VLOOKUP($C43,'(C.) Private owners, 6 estates'!$D$10:$DR$60,7+$I43,0),IF($J43-$I43=1,VLOOKUP($C43,'(C.) Private owners, 6 estates'!$D$10:$DR$60,7+$I43,0)+VLOOKUP($C43,'(C.) Private owners, 6 estates'!$D$10:$DR$60,8+$I43,0),VLOOKUP($C43,'(C.) Private owners, 6 estates'!$D$10:$DR$60,7+$I43,0)+VLOOKUP($C43,'(C.) Private owners, 6 estates'!$D$10:$DR$60,8+$I43,0)+VLOOKUP($C43,'(C.) Private owners, 6 estates'!$D$10:$DR$60,9+$I43,0))))</f>
        <v>0.9375</v>
      </c>
      <c r="N43" s="259">
        <f>(IF($J43-$I43=0,VLOOKUP($C43,'(C.) Private owners, 6 estates'!$D$10:$DR$60,45+$I43,0),IF($J43-$I43=1,VLOOKUP($C43,'(C.) Private owners, 6 estates'!$D$10:$DR$60,45+$I43,0)+VLOOKUP($C43,'(C.) Private owners, 6 estates'!$D$10:$DR$60,46+$I43,0),VLOOKUP($C43,'(C.) Private owners, 6 estates'!$D$10:$DR$60,45+$I43,0)+VLOOKUP($C43,'(C.) Private owners, 6 estates'!$D$10:$DR$60,46+$I43,0)+VLOOKUP($C43,'(C.) Private owners, 6 estates'!$D$10:$DR$60,47+$I43,0)))) /(IF($J43-$I43=0,VLOOKUP($C43,'(C.) Private owners, 6 estates'!$D$10:$DR$60,7+$I43,0),IF($J43-$I43=1,VLOOKUP($C43,'(C.) Private owners, 6 estates'!$D$10:$DR$60,7+$I43,0)+VLOOKUP($C43,'(C.) Private owners, 6 estates'!$D$10:$DR$60,8+$I43,0),VLOOKUP($C43,'(C.) Private owners, 6 estates'!$D$10:$DR$60,7+$I43,0)+VLOOKUP($C43,'(C.) Private owners, 6 estates'!$D$10:$DR$60,8+$I43,0)+VLOOKUP($C43,'(C.) Private owners, 6 estates'!$D$10:$DR$60,9+$I43,0))))</f>
        <v>0</v>
      </c>
      <c r="O43" s="259">
        <f>(IF($J43-$I43=0,VLOOKUP($C43,'(C.) Private owners, 6 estates'!$D$10:$DR$60,64+$I43,0),IF($J43-$I43=1,VLOOKUP($C43,'(C.) Private owners, 6 estates'!$D$10:$DR$60,64+$I43,0)+VLOOKUP($C43,'(C.) Private owners, 6 estates'!$D$10:$DR$60,65+$I43,0),VLOOKUP($C43,'(C.) Private owners, 6 estates'!$D$10:$DR$60,64+$I43,0)+VLOOKUP($C43,'(C.) Private owners, 6 estates'!$D$10:$DR$60,65+$I43,0)+VLOOKUP($C43,'(C.) Private owners, 6 estates'!$D$10:$DR$60,66+$I43,0)))) /(IF($J43-$I43=0,VLOOKUP($C43,'(C.) Private owners, 6 estates'!$D$10:$DR$60,7+$I43,0),IF($J43-$I43=1,VLOOKUP($C43,'(C.) Private owners, 6 estates'!$D$10:$DR$60,7+$I43,0)+VLOOKUP($C43,'(C.) Private owners, 6 estates'!$D$10:$DR$60,8+$I43,0),VLOOKUP($C43,'(C.) Private owners, 6 estates'!$D$10:$DR$60,7+$I43,0)+VLOOKUP($C43,'(C.) Private owners, 6 estates'!$D$10:$DR$60,8+$I43,0)+VLOOKUP($C43,'(C.) Private owners, 6 estates'!$D$10:$DR$60,9+$I43,0))))</f>
        <v>6.25E-2</v>
      </c>
      <c r="P43" s="259">
        <f>(IF($J43-$I43=0,VLOOKUP($C43,'(C.) Private owners, 6 estates'!$D$10:$DR$60,83+$I43,0),IF($J43-$I43=1,VLOOKUP($C43,'(C.) Private owners, 6 estates'!$D$10:$DR$60,83+$I43,0)+VLOOKUP($C43,'(C.) Private owners, 6 estates'!$D$10:$DR$60,84+$I43,0),VLOOKUP($C43,'(C.) Private owners, 6 estates'!$D$10:$DR$60,83+$I43,0)+VLOOKUP($C43,'(C.) Private owners, 6 estates'!$D$10:$DR$60,84+$I43,0)+VLOOKUP($C43,'(C.) Private owners, 6 estates'!$D$10:$DR$60,85+$I43,0)))) /(IF($J43-$I43=0,VLOOKUP($C43,'(C.) Private owners, 6 estates'!$D$10:$DR$60,7+$I43,0),IF($J43-$I43=1,VLOOKUP($C43,'(C.) Private owners, 6 estates'!$D$10:$DR$60,7+$I43,0)+VLOOKUP($C43,'(C.) Private owners, 6 estates'!$D$10:$DR$60,8+$I43,0),VLOOKUP($C43,'(C.) Private owners, 6 estates'!$D$10:$DR$60,7+$I43,0)+VLOOKUP($C43,'(C.) Private owners, 6 estates'!$D$10:$DR$60,8+$I43,0)+VLOOKUP($C43,'(C.) Private owners, 6 estates'!$D$10:$DR$60,9+$I43,0))))</f>
        <v>0</v>
      </c>
      <c r="Q43" s="259">
        <f>(IF($J43-$I43=0,VLOOKUP($C43,'(C.) Private owners, 6 estates'!$D$10:$DR$60,102+$I43,0),IF($J43-$I43=1,VLOOKUP($C43,'(C.) Private owners, 6 estates'!$D$10:$DR$60,102+$I43,0)+VLOOKUP($C43,'(C.) Private owners, 6 estates'!$D$10:$DR$60,103+$I43,0),VLOOKUP($C43,'(C.) Private owners, 6 estates'!$D$10:$DR$60,102+$I43,0)+VLOOKUP($C43,'(C.) Private owners, 6 estates'!$D$10:$DR$60,103+$I43,0)+VLOOKUP($C43,'(C.) Private owners, 6 estates'!$D$10:$DR$60,104+$I43,0)))) /(IF($J43-$I43=0,VLOOKUP($C43,'(C.) Private owners, 6 estates'!$D$10:$DR$60,7+$I43,0),IF($J43-$I43=1,VLOOKUP($C43,'(C.) Private owners, 6 estates'!$D$10:$DR$60,7+$I43,0)+VLOOKUP($C43,'(C.) Private owners, 6 estates'!$D$10:$DR$60,8+$I43,0),VLOOKUP($C43,'(C.) Private owners, 6 estates'!$D$10:$DR$60,7+$I43,0)+VLOOKUP($C43,'(C.) Private owners, 6 estates'!$D$10:$DR$60,8+$I43,0)+VLOOKUP($C43,'(C.) Private owners, 6 estates'!$D$10:$DR$60,9+$I43,0))))</f>
        <v>0</v>
      </c>
      <c r="R43" s="414">
        <f t="shared" si="13"/>
        <v>0</v>
      </c>
      <c r="T43" s="210">
        <f t="shared" si="0"/>
        <v>21.5625</v>
      </c>
      <c r="U43" s="210">
        <f t="shared" si="1"/>
        <v>2852958.09375</v>
      </c>
      <c r="V43" s="281">
        <f t="shared" si="2"/>
        <v>0</v>
      </c>
      <c r="W43" s="281">
        <f t="shared" si="3"/>
        <v>0</v>
      </c>
      <c r="X43" s="210">
        <f t="shared" si="4"/>
        <v>1.4375</v>
      </c>
      <c r="Y43" s="210">
        <f t="shared" si="5"/>
        <v>190197.20625000002</v>
      </c>
      <c r="Z43" s="210">
        <f t="shared" si="6"/>
        <v>0</v>
      </c>
      <c r="AA43" s="210">
        <f t="shared" si="7"/>
        <v>0</v>
      </c>
      <c r="AB43" s="210">
        <f t="shared" si="8"/>
        <v>0</v>
      </c>
      <c r="AC43" s="210">
        <f t="shared" si="9"/>
        <v>0</v>
      </c>
      <c r="AD43" s="369">
        <f t="shared" si="10"/>
        <v>0</v>
      </c>
      <c r="AE43" s="369">
        <f t="shared" si="11"/>
        <v>0</v>
      </c>
    </row>
    <row r="44" spans="1:31">
      <c r="A44" s="49">
        <v>20</v>
      </c>
      <c r="B44" s="279">
        <v>4</v>
      </c>
      <c r="C44" s="28" t="s">
        <v>251</v>
      </c>
      <c r="D44" s="210">
        <f>'(B.) Opyt'' non-urb lands'!BT33</f>
        <v>18</v>
      </c>
      <c r="E44" s="515"/>
      <c r="F44" s="210">
        <f>'(B.) Opyt'' non-urb lands'!BW33</f>
        <v>2129946.7799999998</v>
      </c>
      <c r="G44" s="212">
        <f t="shared" si="12"/>
        <v>118330.37666666665</v>
      </c>
      <c r="H44" s="37"/>
      <c r="I44" s="281">
        <v>16</v>
      </c>
      <c r="J44" s="210">
        <v>17</v>
      </c>
      <c r="M44" s="259">
        <f>(IF($J44-$I44=0,VLOOKUP($C44,'(C.) Private owners, 6 estates'!$D$10:$DR$60,26+$I44,0),IF($J44-$I44=1,VLOOKUP($C44,'(C.) Private owners, 6 estates'!$D$10:$DR$60,26+$I44,0)+VLOOKUP($C44,'(C.) Private owners, 6 estates'!$D$10:$DR$60,27+$I44,0),VLOOKUP($C44,'(C.) Private owners, 6 estates'!$D$10:$DR$60,26+$I44,0)+VLOOKUP($C44,'(C.) Private owners, 6 estates'!$D$10:$DR$60,27+$I44,0)+VLOOKUP($C44,'(C.) Private owners, 6 estates'!$D$10:$DR$60,28+$I44,0)))) /(IF($J44-$I44=0,VLOOKUP($C44,'(C.) Private owners, 6 estates'!$D$10:$DR$60,7+$I44,0),IF($J44-$I44=1,VLOOKUP($C44,'(C.) Private owners, 6 estates'!$D$10:$DR$60,7+$I44,0)+VLOOKUP($C44,'(C.) Private owners, 6 estates'!$D$10:$DR$60,8+$I44,0),VLOOKUP($C44,'(C.) Private owners, 6 estates'!$D$10:$DR$60,7+$I44,0)+VLOOKUP($C44,'(C.) Private owners, 6 estates'!$D$10:$DR$60,8+$I44,0)+VLOOKUP($C44,'(C.) Private owners, 6 estates'!$D$10:$DR$60,9+$I44,0))))</f>
        <v>1</v>
      </c>
      <c r="N44" s="259">
        <f>(IF($J44-$I44=0,VLOOKUP($C44,'(C.) Private owners, 6 estates'!$D$10:$DR$60,45+$I44,0),IF($J44-$I44=1,VLOOKUP($C44,'(C.) Private owners, 6 estates'!$D$10:$DR$60,45+$I44,0)+VLOOKUP($C44,'(C.) Private owners, 6 estates'!$D$10:$DR$60,46+$I44,0),VLOOKUP($C44,'(C.) Private owners, 6 estates'!$D$10:$DR$60,45+$I44,0)+VLOOKUP($C44,'(C.) Private owners, 6 estates'!$D$10:$DR$60,46+$I44,0)+VLOOKUP($C44,'(C.) Private owners, 6 estates'!$D$10:$DR$60,47+$I44,0)))) /(IF($J44-$I44=0,VLOOKUP($C44,'(C.) Private owners, 6 estates'!$D$10:$DR$60,7+$I44,0),IF($J44-$I44=1,VLOOKUP($C44,'(C.) Private owners, 6 estates'!$D$10:$DR$60,7+$I44,0)+VLOOKUP($C44,'(C.) Private owners, 6 estates'!$D$10:$DR$60,8+$I44,0),VLOOKUP($C44,'(C.) Private owners, 6 estates'!$D$10:$DR$60,7+$I44,0)+VLOOKUP($C44,'(C.) Private owners, 6 estates'!$D$10:$DR$60,8+$I44,0)+VLOOKUP($C44,'(C.) Private owners, 6 estates'!$D$10:$DR$60,9+$I44,0))))</f>
        <v>0</v>
      </c>
      <c r="O44" s="259">
        <f>(IF($J44-$I44=0,VLOOKUP($C44,'(C.) Private owners, 6 estates'!$D$10:$DR$60,64+$I44,0),IF($J44-$I44=1,VLOOKUP($C44,'(C.) Private owners, 6 estates'!$D$10:$DR$60,64+$I44,0)+VLOOKUP($C44,'(C.) Private owners, 6 estates'!$D$10:$DR$60,65+$I44,0),VLOOKUP($C44,'(C.) Private owners, 6 estates'!$D$10:$DR$60,64+$I44,0)+VLOOKUP($C44,'(C.) Private owners, 6 estates'!$D$10:$DR$60,65+$I44,0)+VLOOKUP($C44,'(C.) Private owners, 6 estates'!$D$10:$DR$60,66+$I44,0)))) /(IF($J44-$I44=0,VLOOKUP($C44,'(C.) Private owners, 6 estates'!$D$10:$DR$60,7+$I44,0),IF($J44-$I44=1,VLOOKUP($C44,'(C.) Private owners, 6 estates'!$D$10:$DR$60,7+$I44,0)+VLOOKUP($C44,'(C.) Private owners, 6 estates'!$D$10:$DR$60,8+$I44,0),VLOOKUP($C44,'(C.) Private owners, 6 estates'!$D$10:$DR$60,7+$I44,0)+VLOOKUP($C44,'(C.) Private owners, 6 estates'!$D$10:$DR$60,8+$I44,0)+VLOOKUP($C44,'(C.) Private owners, 6 estates'!$D$10:$DR$60,9+$I44,0))))</f>
        <v>0</v>
      </c>
      <c r="P44" s="259">
        <f>(IF($J44-$I44=0,VLOOKUP($C44,'(C.) Private owners, 6 estates'!$D$10:$DR$60,83+$I44,0),IF($J44-$I44=1,VLOOKUP($C44,'(C.) Private owners, 6 estates'!$D$10:$DR$60,83+$I44,0)+VLOOKUP($C44,'(C.) Private owners, 6 estates'!$D$10:$DR$60,84+$I44,0),VLOOKUP($C44,'(C.) Private owners, 6 estates'!$D$10:$DR$60,83+$I44,0)+VLOOKUP($C44,'(C.) Private owners, 6 estates'!$D$10:$DR$60,84+$I44,0)+VLOOKUP($C44,'(C.) Private owners, 6 estates'!$D$10:$DR$60,85+$I44,0)))) /(IF($J44-$I44=0,VLOOKUP($C44,'(C.) Private owners, 6 estates'!$D$10:$DR$60,7+$I44,0),IF($J44-$I44=1,VLOOKUP($C44,'(C.) Private owners, 6 estates'!$D$10:$DR$60,7+$I44,0)+VLOOKUP($C44,'(C.) Private owners, 6 estates'!$D$10:$DR$60,8+$I44,0),VLOOKUP($C44,'(C.) Private owners, 6 estates'!$D$10:$DR$60,7+$I44,0)+VLOOKUP($C44,'(C.) Private owners, 6 estates'!$D$10:$DR$60,8+$I44,0)+VLOOKUP($C44,'(C.) Private owners, 6 estates'!$D$10:$DR$60,9+$I44,0))))</f>
        <v>0</v>
      </c>
      <c r="Q44" s="259">
        <f>(IF($J44-$I44=0,VLOOKUP($C44,'(C.) Private owners, 6 estates'!$D$10:$DR$60,102+$I44,0),IF($J44-$I44=1,VLOOKUP($C44,'(C.) Private owners, 6 estates'!$D$10:$DR$60,102+$I44,0)+VLOOKUP($C44,'(C.) Private owners, 6 estates'!$D$10:$DR$60,103+$I44,0),VLOOKUP($C44,'(C.) Private owners, 6 estates'!$D$10:$DR$60,102+$I44,0)+VLOOKUP($C44,'(C.) Private owners, 6 estates'!$D$10:$DR$60,103+$I44,0)+VLOOKUP($C44,'(C.) Private owners, 6 estates'!$D$10:$DR$60,104+$I44,0)))) /(IF($J44-$I44=0,VLOOKUP($C44,'(C.) Private owners, 6 estates'!$D$10:$DR$60,7+$I44,0),IF($J44-$I44=1,VLOOKUP($C44,'(C.) Private owners, 6 estates'!$D$10:$DR$60,7+$I44,0)+VLOOKUP($C44,'(C.) Private owners, 6 estates'!$D$10:$DR$60,8+$I44,0),VLOOKUP($C44,'(C.) Private owners, 6 estates'!$D$10:$DR$60,7+$I44,0)+VLOOKUP($C44,'(C.) Private owners, 6 estates'!$D$10:$DR$60,8+$I44,0)+VLOOKUP($C44,'(C.) Private owners, 6 estates'!$D$10:$DR$60,9+$I44,0))))</f>
        <v>0</v>
      </c>
      <c r="R44" s="414">
        <f t="shared" si="13"/>
        <v>0</v>
      </c>
      <c r="T44" s="210">
        <f t="shared" si="0"/>
        <v>18</v>
      </c>
      <c r="U44" s="210">
        <f t="shared" si="1"/>
        <v>2129946.7799999998</v>
      </c>
      <c r="V44" s="281">
        <f t="shared" si="2"/>
        <v>0</v>
      </c>
      <c r="W44" s="281">
        <f t="shared" si="3"/>
        <v>0</v>
      </c>
      <c r="X44" s="210">
        <f t="shared" si="4"/>
        <v>0</v>
      </c>
      <c r="Y44" s="210">
        <f t="shared" si="5"/>
        <v>0</v>
      </c>
      <c r="Z44" s="210">
        <f t="shared" si="6"/>
        <v>0</v>
      </c>
      <c r="AA44" s="210">
        <f t="shared" si="7"/>
        <v>0</v>
      </c>
      <c r="AB44" s="210">
        <f t="shared" si="8"/>
        <v>0</v>
      </c>
      <c r="AC44" s="210">
        <f t="shared" si="9"/>
        <v>0</v>
      </c>
      <c r="AD44" s="369">
        <f t="shared" si="10"/>
        <v>0</v>
      </c>
      <c r="AE44" s="369">
        <f t="shared" si="11"/>
        <v>0</v>
      </c>
    </row>
    <row r="45" spans="1:31">
      <c r="A45" s="49">
        <v>29</v>
      </c>
      <c r="B45" s="279">
        <v>4</v>
      </c>
      <c r="C45" s="28" t="s">
        <v>371</v>
      </c>
      <c r="D45" s="210">
        <f>'(B.) Opyt'' non-urb lands'!BT34</f>
        <v>9</v>
      </c>
      <c r="E45" s="515"/>
      <c r="F45" s="210">
        <f>'(B.) Opyt'' non-urb lands'!BW34</f>
        <v>1494941.64</v>
      </c>
      <c r="G45" s="212">
        <f t="shared" si="12"/>
        <v>166104.62666666665</v>
      </c>
      <c r="H45" s="37"/>
      <c r="I45" s="281">
        <v>17</v>
      </c>
      <c r="J45" s="210">
        <v>17</v>
      </c>
      <c r="M45" s="259">
        <f>(IF($J45-$I45=0,VLOOKUP($C45,'(C.) Private owners, 6 estates'!$D$10:$DR$60,26+$I45,0),IF($J45-$I45=1,VLOOKUP($C45,'(C.) Private owners, 6 estates'!$D$10:$DR$60,26+$I45,0)+VLOOKUP($C45,'(C.) Private owners, 6 estates'!$D$10:$DR$60,27+$I45,0),VLOOKUP($C45,'(C.) Private owners, 6 estates'!$D$10:$DR$60,26+$I45,0)+VLOOKUP($C45,'(C.) Private owners, 6 estates'!$D$10:$DR$60,27+$I45,0)+VLOOKUP($C45,'(C.) Private owners, 6 estates'!$D$10:$DR$60,28+$I45,0)))) /(IF($J45-$I45=0,VLOOKUP($C45,'(C.) Private owners, 6 estates'!$D$10:$DR$60,7+$I45,0),IF($J45-$I45=1,VLOOKUP($C45,'(C.) Private owners, 6 estates'!$D$10:$DR$60,7+$I45,0)+VLOOKUP($C45,'(C.) Private owners, 6 estates'!$D$10:$DR$60,8+$I45,0),VLOOKUP($C45,'(C.) Private owners, 6 estates'!$D$10:$DR$60,7+$I45,0)+VLOOKUP($C45,'(C.) Private owners, 6 estates'!$D$10:$DR$60,8+$I45,0)+VLOOKUP($C45,'(C.) Private owners, 6 estates'!$D$10:$DR$60,9+$I45,0))))</f>
        <v>0.7142857142857143</v>
      </c>
      <c r="N45" s="259">
        <f>(IF($J45-$I45=0,VLOOKUP($C45,'(C.) Private owners, 6 estates'!$D$10:$DR$60,45+$I45,0),IF($J45-$I45=1,VLOOKUP($C45,'(C.) Private owners, 6 estates'!$D$10:$DR$60,45+$I45,0)+VLOOKUP($C45,'(C.) Private owners, 6 estates'!$D$10:$DR$60,46+$I45,0),VLOOKUP($C45,'(C.) Private owners, 6 estates'!$D$10:$DR$60,45+$I45,0)+VLOOKUP($C45,'(C.) Private owners, 6 estates'!$D$10:$DR$60,46+$I45,0)+VLOOKUP($C45,'(C.) Private owners, 6 estates'!$D$10:$DR$60,47+$I45,0)))) /(IF($J45-$I45=0,VLOOKUP($C45,'(C.) Private owners, 6 estates'!$D$10:$DR$60,7+$I45,0),IF($J45-$I45=1,VLOOKUP($C45,'(C.) Private owners, 6 estates'!$D$10:$DR$60,7+$I45,0)+VLOOKUP($C45,'(C.) Private owners, 6 estates'!$D$10:$DR$60,8+$I45,0),VLOOKUP($C45,'(C.) Private owners, 6 estates'!$D$10:$DR$60,7+$I45,0)+VLOOKUP($C45,'(C.) Private owners, 6 estates'!$D$10:$DR$60,8+$I45,0)+VLOOKUP($C45,'(C.) Private owners, 6 estates'!$D$10:$DR$60,9+$I45,0))))</f>
        <v>0</v>
      </c>
      <c r="O45" s="259">
        <f>(IF($J45-$I45=0,VLOOKUP($C45,'(C.) Private owners, 6 estates'!$D$10:$DR$60,64+$I45,0),IF($J45-$I45=1,VLOOKUP($C45,'(C.) Private owners, 6 estates'!$D$10:$DR$60,64+$I45,0)+VLOOKUP($C45,'(C.) Private owners, 6 estates'!$D$10:$DR$60,65+$I45,0),VLOOKUP($C45,'(C.) Private owners, 6 estates'!$D$10:$DR$60,64+$I45,0)+VLOOKUP($C45,'(C.) Private owners, 6 estates'!$D$10:$DR$60,65+$I45,0)+VLOOKUP($C45,'(C.) Private owners, 6 estates'!$D$10:$DR$60,66+$I45,0)))) /(IF($J45-$I45=0,VLOOKUP($C45,'(C.) Private owners, 6 estates'!$D$10:$DR$60,7+$I45,0),IF($J45-$I45=1,VLOOKUP($C45,'(C.) Private owners, 6 estates'!$D$10:$DR$60,7+$I45,0)+VLOOKUP($C45,'(C.) Private owners, 6 estates'!$D$10:$DR$60,8+$I45,0),VLOOKUP($C45,'(C.) Private owners, 6 estates'!$D$10:$DR$60,7+$I45,0)+VLOOKUP($C45,'(C.) Private owners, 6 estates'!$D$10:$DR$60,8+$I45,0)+VLOOKUP($C45,'(C.) Private owners, 6 estates'!$D$10:$DR$60,9+$I45,0))))</f>
        <v>0.14285714285714285</v>
      </c>
      <c r="P45" s="259">
        <f>(IF($J45-$I45=0,VLOOKUP($C45,'(C.) Private owners, 6 estates'!$D$10:$DR$60,83+$I45,0),IF($J45-$I45=1,VLOOKUP($C45,'(C.) Private owners, 6 estates'!$D$10:$DR$60,83+$I45,0)+VLOOKUP($C45,'(C.) Private owners, 6 estates'!$D$10:$DR$60,84+$I45,0),VLOOKUP($C45,'(C.) Private owners, 6 estates'!$D$10:$DR$60,83+$I45,0)+VLOOKUP($C45,'(C.) Private owners, 6 estates'!$D$10:$DR$60,84+$I45,0)+VLOOKUP($C45,'(C.) Private owners, 6 estates'!$D$10:$DR$60,85+$I45,0)))) /(IF($J45-$I45=0,VLOOKUP($C45,'(C.) Private owners, 6 estates'!$D$10:$DR$60,7+$I45,0),IF($J45-$I45=1,VLOOKUP($C45,'(C.) Private owners, 6 estates'!$D$10:$DR$60,7+$I45,0)+VLOOKUP($C45,'(C.) Private owners, 6 estates'!$D$10:$DR$60,8+$I45,0),VLOOKUP($C45,'(C.) Private owners, 6 estates'!$D$10:$DR$60,7+$I45,0)+VLOOKUP($C45,'(C.) Private owners, 6 estates'!$D$10:$DR$60,8+$I45,0)+VLOOKUP($C45,'(C.) Private owners, 6 estates'!$D$10:$DR$60,9+$I45,0))))</f>
        <v>0.14285714285714285</v>
      </c>
      <c r="Q45" s="259">
        <f>(IF($J45-$I45=0,VLOOKUP($C45,'(C.) Private owners, 6 estates'!$D$10:$DR$60,102+$I45,0),IF($J45-$I45=1,VLOOKUP($C45,'(C.) Private owners, 6 estates'!$D$10:$DR$60,102+$I45,0)+VLOOKUP($C45,'(C.) Private owners, 6 estates'!$D$10:$DR$60,103+$I45,0),VLOOKUP($C45,'(C.) Private owners, 6 estates'!$D$10:$DR$60,102+$I45,0)+VLOOKUP($C45,'(C.) Private owners, 6 estates'!$D$10:$DR$60,103+$I45,0)+VLOOKUP($C45,'(C.) Private owners, 6 estates'!$D$10:$DR$60,104+$I45,0)))) /(IF($J45-$I45=0,VLOOKUP($C45,'(C.) Private owners, 6 estates'!$D$10:$DR$60,7+$I45,0),IF($J45-$I45=1,VLOOKUP($C45,'(C.) Private owners, 6 estates'!$D$10:$DR$60,7+$I45,0)+VLOOKUP($C45,'(C.) Private owners, 6 estates'!$D$10:$DR$60,8+$I45,0),VLOOKUP($C45,'(C.) Private owners, 6 estates'!$D$10:$DR$60,7+$I45,0)+VLOOKUP($C45,'(C.) Private owners, 6 estates'!$D$10:$DR$60,8+$I45,0)+VLOOKUP($C45,'(C.) Private owners, 6 estates'!$D$10:$DR$60,9+$I45,0))))</f>
        <v>0</v>
      </c>
      <c r="R45" s="414">
        <f t="shared" si="13"/>
        <v>0</v>
      </c>
      <c r="T45" s="210">
        <f t="shared" si="0"/>
        <v>6.4285714285714288</v>
      </c>
      <c r="U45" s="210">
        <f t="shared" si="1"/>
        <v>1067815.4571428571</v>
      </c>
      <c r="V45" s="281">
        <f t="shared" si="2"/>
        <v>0</v>
      </c>
      <c r="W45" s="281">
        <f t="shared" si="3"/>
        <v>0</v>
      </c>
      <c r="X45" s="210">
        <f t="shared" si="4"/>
        <v>1.2857142857142856</v>
      </c>
      <c r="Y45" s="210">
        <f t="shared" si="5"/>
        <v>213563.09142857138</v>
      </c>
      <c r="Z45" s="210">
        <f t="shared" si="6"/>
        <v>1.2857142857142856</v>
      </c>
      <c r="AA45" s="210">
        <f t="shared" si="7"/>
        <v>213563.09142857138</v>
      </c>
      <c r="AB45" s="210">
        <f t="shared" si="8"/>
        <v>0</v>
      </c>
      <c r="AC45" s="210">
        <f t="shared" si="9"/>
        <v>0</v>
      </c>
      <c r="AD45" s="369">
        <f t="shared" si="10"/>
        <v>0</v>
      </c>
      <c r="AE45" s="369">
        <f t="shared" si="11"/>
        <v>0</v>
      </c>
    </row>
    <row r="46" spans="1:31">
      <c r="A46" s="49">
        <v>30</v>
      </c>
      <c r="B46" s="279">
        <v>4</v>
      </c>
      <c r="C46" s="28" t="s">
        <v>509</v>
      </c>
      <c r="D46" s="210">
        <f>'(B.) Opyt'' non-urb lands'!BT35</f>
        <v>10</v>
      </c>
      <c r="E46" s="515"/>
      <c r="F46" s="210">
        <f>'(B.) Opyt'' non-urb lands'!BW35</f>
        <v>1097882.3999999999</v>
      </c>
      <c r="G46" s="212">
        <f t="shared" si="12"/>
        <v>109788.23999999999</v>
      </c>
      <c r="H46" s="37"/>
      <c r="I46" s="281">
        <v>17</v>
      </c>
      <c r="J46" s="210">
        <v>17</v>
      </c>
      <c r="M46" s="259">
        <f>(IF($J46-$I46=0,VLOOKUP($C46,'(C.) Private owners, 6 estates'!$D$10:$DR$60,26+$I46,0),IF($J46-$I46=1,VLOOKUP($C46,'(C.) Private owners, 6 estates'!$D$10:$DR$60,26+$I46,0)+VLOOKUP($C46,'(C.) Private owners, 6 estates'!$D$10:$DR$60,27+$I46,0),VLOOKUP($C46,'(C.) Private owners, 6 estates'!$D$10:$DR$60,26+$I46,0)+VLOOKUP($C46,'(C.) Private owners, 6 estates'!$D$10:$DR$60,27+$I46,0)+VLOOKUP($C46,'(C.) Private owners, 6 estates'!$D$10:$DR$60,28+$I46,0)))) /(IF($J46-$I46=0,VLOOKUP($C46,'(C.) Private owners, 6 estates'!$D$10:$DR$60,7+$I46,0),IF($J46-$I46=1,VLOOKUP($C46,'(C.) Private owners, 6 estates'!$D$10:$DR$60,7+$I46,0)+VLOOKUP($C46,'(C.) Private owners, 6 estates'!$D$10:$DR$60,8+$I46,0),VLOOKUP($C46,'(C.) Private owners, 6 estates'!$D$10:$DR$60,7+$I46,0)+VLOOKUP($C46,'(C.) Private owners, 6 estates'!$D$10:$DR$60,8+$I46,0)+VLOOKUP($C46,'(C.) Private owners, 6 estates'!$D$10:$DR$60,9+$I46,0))))</f>
        <v>1</v>
      </c>
      <c r="N46" s="259">
        <f>(IF($J46-$I46=0,VLOOKUP($C46,'(C.) Private owners, 6 estates'!$D$10:$DR$60,45+$I46,0),IF($J46-$I46=1,VLOOKUP($C46,'(C.) Private owners, 6 estates'!$D$10:$DR$60,45+$I46,0)+VLOOKUP($C46,'(C.) Private owners, 6 estates'!$D$10:$DR$60,46+$I46,0),VLOOKUP($C46,'(C.) Private owners, 6 estates'!$D$10:$DR$60,45+$I46,0)+VLOOKUP($C46,'(C.) Private owners, 6 estates'!$D$10:$DR$60,46+$I46,0)+VLOOKUP($C46,'(C.) Private owners, 6 estates'!$D$10:$DR$60,47+$I46,0)))) /(IF($J46-$I46=0,VLOOKUP($C46,'(C.) Private owners, 6 estates'!$D$10:$DR$60,7+$I46,0),IF($J46-$I46=1,VLOOKUP($C46,'(C.) Private owners, 6 estates'!$D$10:$DR$60,7+$I46,0)+VLOOKUP($C46,'(C.) Private owners, 6 estates'!$D$10:$DR$60,8+$I46,0),VLOOKUP($C46,'(C.) Private owners, 6 estates'!$D$10:$DR$60,7+$I46,0)+VLOOKUP($C46,'(C.) Private owners, 6 estates'!$D$10:$DR$60,8+$I46,0)+VLOOKUP($C46,'(C.) Private owners, 6 estates'!$D$10:$DR$60,9+$I46,0))))</f>
        <v>0</v>
      </c>
      <c r="O46" s="259">
        <f>(IF($J46-$I46=0,VLOOKUP($C46,'(C.) Private owners, 6 estates'!$D$10:$DR$60,64+$I46,0),IF($J46-$I46=1,VLOOKUP($C46,'(C.) Private owners, 6 estates'!$D$10:$DR$60,64+$I46,0)+VLOOKUP($C46,'(C.) Private owners, 6 estates'!$D$10:$DR$60,65+$I46,0),VLOOKUP($C46,'(C.) Private owners, 6 estates'!$D$10:$DR$60,64+$I46,0)+VLOOKUP($C46,'(C.) Private owners, 6 estates'!$D$10:$DR$60,65+$I46,0)+VLOOKUP($C46,'(C.) Private owners, 6 estates'!$D$10:$DR$60,66+$I46,0)))) /(IF($J46-$I46=0,VLOOKUP($C46,'(C.) Private owners, 6 estates'!$D$10:$DR$60,7+$I46,0),IF($J46-$I46=1,VLOOKUP($C46,'(C.) Private owners, 6 estates'!$D$10:$DR$60,7+$I46,0)+VLOOKUP($C46,'(C.) Private owners, 6 estates'!$D$10:$DR$60,8+$I46,0),VLOOKUP($C46,'(C.) Private owners, 6 estates'!$D$10:$DR$60,7+$I46,0)+VLOOKUP($C46,'(C.) Private owners, 6 estates'!$D$10:$DR$60,8+$I46,0)+VLOOKUP($C46,'(C.) Private owners, 6 estates'!$D$10:$DR$60,9+$I46,0))))</f>
        <v>0</v>
      </c>
      <c r="P46" s="259">
        <f>(IF($J46-$I46=0,VLOOKUP($C46,'(C.) Private owners, 6 estates'!$D$10:$DR$60,83+$I46,0),IF($J46-$I46=1,VLOOKUP($C46,'(C.) Private owners, 6 estates'!$D$10:$DR$60,83+$I46,0)+VLOOKUP($C46,'(C.) Private owners, 6 estates'!$D$10:$DR$60,84+$I46,0),VLOOKUP($C46,'(C.) Private owners, 6 estates'!$D$10:$DR$60,83+$I46,0)+VLOOKUP($C46,'(C.) Private owners, 6 estates'!$D$10:$DR$60,84+$I46,0)+VLOOKUP($C46,'(C.) Private owners, 6 estates'!$D$10:$DR$60,85+$I46,0)))) /(IF($J46-$I46=0,VLOOKUP($C46,'(C.) Private owners, 6 estates'!$D$10:$DR$60,7+$I46,0),IF($J46-$I46=1,VLOOKUP($C46,'(C.) Private owners, 6 estates'!$D$10:$DR$60,7+$I46,0)+VLOOKUP($C46,'(C.) Private owners, 6 estates'!$D$10:$DR$60,8+$I46,0),VLOOKUP($C46,'(C.) Private owners, 6 estates'!$D$10:$DR$60,7+$I46,0)+VLOOKUP($C46,'(C.) Private owners, 6 estates'!$D$10:$DR$60,8+$I46,0)+VLOOKUP($C46,'(C.) Private owners, 6 estates'!$D$10:$DR$60,9+$I46,0))))</f>
        <v>0</v>
      </c>
      <c r="Q46" s="259">
        <f>(IF($J46-$I46=0,VLOOKUP($C46,'(C.) Private owners, 6 estates'!$D$10:$DR$60,102+$I46,0),IF($J46-$I46=1,VLOOKUP($C46,'(C.) Private owners, 6 estates'!$D$10:$DR$60,102+$I46,0)+VLOOKUP($C46,'(C.) Private owners, 6 estates'!$D$10:$DR$60,103+$I46,0),VLOOKUP($C46,'(C.) Private owners, 6 estates'!$D$10:$DR$60,102+$I46,0)+VLOOKUP($C46,'(C.) Private owners, 6 estates'!$D$10:$DR$60,103+$I46,0)+VLOOKUP($C46,'(C.) Private owners, 6 estates'!$D$10:$DR$60,104+$I46,0)))) /(IF($J46-$I46=0,VLOOKUP($C46,'(C.) Private owners, 6 estates'!$D$10:$DR$60,7+$I46,0),IF($J46-$I46=1,VLOOKUP($C46,'(C.) Private owners, 6 estates'!$D$10:$DR$60,7+$I46,0)+VLOOKUP($C46,'(C.) Private owners, 6 estates'!$D$10:$DR$60,8+$I46,0),VLOOKUP($C46,'(C.) Private owners, 6 estates'!$D$10:$DR$60,7+$I46,0)+VLOOKUP($C46,'(C.) Private owners, 6 estates'!$D$10:$DR$60,8+$I46,0)+VLOOKUP($C46,'(C.) Private owners, 6 estates'!$D$10:$DR$60,9+$I46,0))))</f>
        <v>0</v>
      </c>
      <c r="R46" s="414">
        <f t="shared" si="13"/>
        <v>0</v>
      </c>
      <c r="T46" s="210">
        <f t="shared" si="0"/>
        <v>10</v>
      </c>
      <c r="U46" s="210">
        <f t="shared" si="1"/>
        <v>1097882.3999999999</v>
      </c>
      <c r="V46" s="281">
        <f t="shared" si="2"/>
        <v>0</v>
      </c>
      <c r="W46" s="281">
        <f t="shared" si="3"/>
        <v>0</v>
      </c>
      <c r="X46" s="210">
        <f t="shared" si="4"/>
        <v>0</v>
      </c>
      <c r="Y46" s="210">
        <f t="shared" si="5"/>
        <v>0</v>
      </c>
      <c r="Z46" s="210">
        <f t="shared" si="6"/>
        <v>0</v>
      </c>
      <c r="AA46" s="210">
        <f t="shared" si="7"/>
        <v>0</v>
      </c>
      <c r="AB46" s="210">
        <f t="shared" si="8"/>
        <v>0</v>
      </c>
      <c r="AC46" s="210">
        <f t="shared" si="9"/>
        <v>0</v>
      </c>
      <c r="AD46" s="369">
        <f t="shared" si="10"/>
        <v>0</v>
      </c>
      <c r="AE46" s="369">
        <f t="shared" si="11"/>
        <v>0</v>
      </c>
    </row>
    <row r="47" spans="1:31">
      <c r="A47" s="49">
        <v>35</v>
      </c>
      <c r="B47" s="279">
        <v>4</v>
      </c>
      <c r="C47" s="28" t="s">
        <v>888</v>
      </c>
      <c r="D47" s="210">
        <f>'(B.) Opyt'' non-urb lands'!BT36</f>
        <v>9</v>
      </c>
      <c r="E47" s="515"/>
      <c r="F47" s="210">
        <f>'(B.) Opyt'' non-urb lands'!BW36</f>
        <v>901005.6</v>
      </c>
      <c r="G47" s="212">
        <f t="shared" si="12"/>
        <v>100111.73333333334</v>
      </c>
      <c r="H47" s="37"/>
      <c r="I47" s="281">
        <v>16</v>
      </c>
      <c r="J47" s="210">
        <v>17</v>
      </c>
      <c r="M47" s="259">
        <f>(IF($J47-$I47=0,VLOOKUP($C47,'(C.) Private owners, 6 estates'!$D$10:$DR$60,26+$I47,0),IF($J47-$I47=1,VLOOKUP($C47,'(C.) Private owners, 6 estates'!$D$10:$DR$60,26+$I47,0)+VLOOKUP($C47,'(C.) Private owners, 6 estates'!$D$10:$DR$60,27+$I47,0),VLOOKUP($C47,'(C.) Private owners, 6 estates'!$D$10:$DR$60,26+$I47,0)+VLOOKUP($C47,'(C.) Private owners, 6 estates'!$D$10:$DR$60,27+$I47,0)+VLOOKUP($C47,'(C.) Private owners, 6 estates'!$D$10:$DR$60,28+$I47,0)))) /(IF($J47-$I47=0,VLOOKUP($C47,'(C.) Private owners, 6 estates'!$D$10:$DR$60,7+$I47,0),IF($J47-$I47=1,VLOOKUP($C47,'(C.) Private owners, 6 estates'!$D$10:$DR$60,7+$I47,0)+VLOOKUP($C47,'(C.) Private owners, 6 estates'!$D$10:$DR$60,8+$I47,0),VLOOKUP($C47,'(C.) Private owners, 6 estates'!$D$10:$DR$60,7+$I47,0)+VLOOKUP($C47,'(C.) Private owners, 6 estates'!$D$10:$DR$60,8+$I47,0)+VLOOKUP($C47,'(C.) Private owners, 6 estates'!$D$10:$DR$60,9+$I47,0))))</f>
        <v>0.7857142857142857</v>
      </c>
      <c r="N47" s="259">
        <f>(IF($J47-$I47=0,VLOOKUP($C47,'(C.) Private owners, 6 estates'!$D$10:$DR$60,45+$I47,0),IF($J47-$I47=1,VLOOKUP($C47,'(C.) Private owners, 6 estates'!$D$10:$DR$60,45+$I47,0)+VLOOKUP($C47,'(C.) Private owners, 6 estates'!$D$10:$DR$60,46+$I47,0),VLOOKUP($C47,'(C.) Private owners, 6 estates'!$D$10:$DR$60,45+$I47,0)+VLOOKUP($C47,'(C.) Private owners, 6 estates'!$D$10:$DR$60,46+$I47,0)+VLOOKUP($C47,'(C.) Private owners, 6 estates'!$D$10:$DR$60,47+$I47,0)))) /(IF($J47-$I47=0,VLOOKUP($C47,'(C.) Private owners, 6 estates'!$D$10:$DR$60,7+$I47,0),IF($J47-$I47=1,VLOOKUP($C47,'(C.) Private owners, 6 estates'!$D$10:$DR$60,7+$I47,0)+VLOOKUP($C47,'(C.) Private owners, 6 estates'!$D$10:$DR$60,8+$I47,0),VLOOKUP($C47,'(C.) Private owners, 6 estates'!$D$10:$DR$60,7+$I47,0)+VLOOKUP($C47,'(C.) Private owners, 6 estates'!$D$10:$DR$60,8+$I47,0)+VLOOKUP($C47,'(C.) Private owners, 6 estates'!$D$10:$DR$60,9+$I47,0))))</f>
        <v>0</v>
      </c>
      <c r="O47" s="259">
        <f>(IF($J47-$I47=0,VLOOKUP($C47,'(C.) Private owners, 6 estates'!$D$10:$DR$60,64+$I47,0),IF($J47-$I47=1,VLOOKUP($C47,'(C.) Private owners, 6 estates'!$D$10:$DR$60,64+$I47,0)+VLOOKUP($C47,'(C.) Private owners, 6 estates'!$D$10:$DR$60,65+$I47,0),VLOOKUP($C47,'(C.) Private owners, 6 estates'!$D$10:$DR$60,64+$I47,0)+VLOOKUP($C47,'(C.) Private owners, 6 estates'!$D$10:$DR$60,65+$I47,0)+VLOOKUP($C47,'(C.) Private owners, 6 estates'!$D$10:$DR$60,66+$I47,0)))) /(IF($J47-$I47=0,VLOOKUP($C47,'(C.) Private owners, 6 estates'!$D$10:$DR$60,7+$I47,0),IF($J47-$I47=1,VLOOKUP($C47,'(C.) Private owners, 6 estates'!$D$10:$DR$60,7+$I47,0)+VLOOKUP($C47,'(C.) Private owners, 6 estates'!$D$10:$DR$60,8+$I47,0),VLOOKUP($C47,'(C.) Private owners, 6 estates'!$D$10:$DR$60,7+$I47,0)+VLOOKUP($C47,'(C.) Private owners, 6 estates'!$D$10:$DR$60,8+$I47,0)+VLOOKUP($C47,'(C.) Private owners, 6 estates'!$D$10:$DR$60,9+$I47,0))))</f>
        <v>0.21428571428571427</v>
      </c>
      <c r="P47" s="259">
        <f>(IF($J47-$I47=0,VLOOKUP($C47,'(C.) Private owners, 6 estates'!$D$10:$DR$60,83+$I47,0),IF($J47-$I47=1,VLOOKUP($C47,'(C.) Private owners, 6 estates'!$D$10:$DR$60,83+$I47,0)+VLOOKUP($C47,'(C.) Private owners, 6 estates'!$D$10:$DR$60,84+$I47,0),VLOOKUP($C47,'(C.) Private owners, 6 estates'!$D$10:$DR$60,83+$I47,0)+VLOOKUP($C47,'(C.) Private owners, 6 estates'!$D$10:$DR$60,84+$I47,0)+VLOOKUP($C47,'(C.) Private owners, 6 estates'!$D$10:$DR$60,85+$I47,0)))) /(IF($J47-$I47=0,VLOOKUP($C47,'(C.) Private owners, 6 estates'!$D$10:$DR$60,7+$I47,0),IF($J47-$I47=1,VLOOKUP($C47,'(C.) Private owners, 6 estates'!$D$10:$DR$60,7+$I47,0)+VLOOKUP($C47,'(C.) Private owners, 6 estates'!$D$10:$DR$60,8+$I47,0),VLOOKUP($C47,'(C.) Private owners, 6 estates'!$D$10:$DR$60,7+$I47,0)+VLOOKUP($C47,'(C.) Private owners, 6 estates'!$D$10:$DR$60,8+$I47,0)+VLOOKUP($C47,'(C.) Private owners, 6 estates'!$D$10:$DR$60,9+$I47,0))))</f>
        <v>0</v>
      </c>
      <c r="Q47" s="259">
        <f>(IF($J47-$I47=0,VLOOKUP($C47,'(C.) Private owners, 6 estates'!$D$10:$DR$60,102+$I47,0),IF($J47-$I47=1,VLOOKUP($C47,'(C.) Private owners, 6 estates'!$D$10:$DR$60,102+$I47,0)+VLOOKUP($C47,'(C.) Private owners, 6 estates'!$D$10:$DR$60,103+$I47,0),VLOOKUP($C47,'(C.) Private owners, 6 estates'!$D$10:$DR$60,102+$I47,0)+VLOOKUP($C47,'(C.) Private owners, 6 estates'!$D$10:$DR$60,103+$I47,0)+VLOOKUP($C47,'(C.) Private owners, 6 estates'!$D$10:$DR$60,104+$I47,0)))) /(IF($J47-$I47=0,VLOOKUP($C47,'(C.) Private owners, 6 estates'!$D$10:$DR$60,7+$I47,0),IF($J47-$I47=1,VLOOKUP($C47,'(C.) Private owners, 6 estates'!$D$10:$DR$60,7+$I47,0)+VLOOKUP($C47,'(C.) Private owners, 6 estates'!$D$10:$DR$60,8+$I47,0),VLOOKUP($C47,'(C.) Private owners, 6 estates'!$D$10:$DR$60,7+$I47,0)+VLOOKUP($C47,'(C.) Private owners, 6 estates'!$D$10:$DR$60,8+$I47,0)+VLOOKUP($C47,'(C.) Private owners, 6 estates'!$D$10:$DR$60,9+$I47,0))))</f>
        <v>0</v>
      </c>
      <c r="R47" s="414">
        <f t="shared" si="13"/>
        <v>0</v>
      </c>
      <c r="T47" s="210">
        <f t="shared" si="0"/>
        <v>7.0714285714285712</v>
      </c>
      <c r="U47" s="210">
        <f t="shared" si="1"/>
        <v>707932.97142857139</v>
      </c>
      <c r="V47" s="281">
        <f t="shared" si="2"/>
        <v>0</v>
      </c>
      <c r="W47" s="281">
        <f t="shared" si="3"/>
        <v>0</v>
      </c>
      <c r="X47" s="210">
        <f t="shared" si="4"/>
        <v>1.9285714285714284</v>
      </c>
      <c r="Y47" s="210">
        <f t="shared" si="5"/>
        <v>193072.62857142856</v>
      </c>
      <c r="Z47" s="210">
        <f t="shared" si="6"/>
        <v>0</v>
      </c>
      <c r="AA47" s="210">
        <f t="shared" si="7"/>
        <v>0</v>
      </c>
      <c r="AB47" s="210">
        <f t="shared" si="8"/>
        <v>0</v>
      </c>
      <c r="AC47" s="210">
        <f t="shared" si="9"/>
        <v>0</v>
      </c>
      <c r="AD47" s="369">
        <f t="shared" si="10"/>
        <v>0</v>
      </c>
      <c r="AE47" s="369">
        <f t="shared" si="11"/>
        <v>0</v>
      </c>
    </row>
    <row r="48" spans="1:31">
      <c r="A48" s="49">
        <v>38</v>
      </c>
      <c r="B48" s="279">
        <v>4</v>
      </c>
      <c r="C48" s="28" t="s">
        <v>889</v>
      </c>
      <c r="D48" s="210">
        <f>'(B.) Opyt'' non-urb lands'!BT37</f>
        <v>29</v>
      </c>
      <c r="E48" s="515"/>
      <c r="F48" s="210">
        <f>'(B.) Opyt'' non-urb lands'!BW37</f>
        <v>2951273.52</v>
      </c>
      <c r="G48" s="212">
        <f t="shared" si="12"/>
        <v>101768.05241379311</v>
      </c>
      <c r="H48" s="37"/>
      <c r="I48" s="281">
        <v>17</v>
      </c>
      <c r="J48" s="210">
        <v>17</v>
      </c>
      <c r="M48" s="259">
        <f>(IF($J48-$I48=0,VLOOKUP($C48,'(C.) Private owners, 6 estates'!$D$10:$DR$60,26+$I48,0),IF($J48-$I48=1,VLOOKUP($C48,'(C.) Private owners, 6 estates'!$D$10:$DR$60,26+$I48,0)+VLOOKUP($C48,'(C.) Private owners, 6 estates'!$D$10:$DR$60,27+$I48,0),VLOOKUP($C48,'(C.) Private owners, 6 estates'!$D$10:$DR$60,26+$I48,0)+VLOOKUP($C48,'(C.) Private owners, 6 estates'!$D$10:$DR$60,27+$I48,0)+VLOOKUP($C48,'(C.) Private owners, 6 estates'!$D$10:$DR$60,28+$I48,0)))) /(IF($J48-$I48=0,VLOOKUP($C48,'(C.) Private owners, 6 estates'!$D$10:$DR$60,7+$I48,0),IF($J48-$I48=1,VLOOKUP($C48,'(C.) Private owners, 6 estates'!$D$10:$DR$60,7+$I48,0)+VLOOKUP($C48,'(C.) Private owners, 6 estates'!$D$10:$DR$60,8+$I48,0),VLOOKUP($C48,'(C.) Private owners, 6 estates'!$D$10:$DR$60,7+$I48,0)+VLOOKUP($C48,'(C.) Private owners, 6 estates'!$D$10:$DR$60,8+$I48,0)+VLOOKUP($C48,'(C.) Private owners, 6 estates'!$D$10:$DR$60,9+$I48,0))))</f>
        <v>0.89473684210526316</v>
      </c>
      <c r="N48" s="259">
        <f>(IF($J48-$I48=0,VLOOKUP($C48,'(C.) Private owners, 6 estates'!$D$10:$DR$60,45+$I48,0),IF($J48-$I48=1,VLOOKUP($C48,'(C.) Private owners, 6 estates'!$D$10:$DR$60,45+$I48,0)+VLOOKUP($C48,'(C.) Private owners, 6 estates'!$D$10:$DR$60,46+$I48,0),VLOOKUP($C48,'(C.) Private owners, 6 estates'!$D$10:$DR$60,45+$I48,0)+VLOOKUP($C48,'(C.) Private owners, 6 estates'!$D$10:$DR$60,46+$I48,0)+VLOOKUP($C48,'(C.) Private owners, 6 estates'!$D$10:$DR$60,47+$I48,0)))) /(IF($J48-$I48=0,VLOOKUP($C48,'(C.) Private owners, 6 estates'!$D$10:$DR$60,7+$I48,0),IF($J48-$I48=1,VLOOKUP($C48,'(C.) Private owners, 6 estates'!$D$10:$DR$60,7+$I48,0)+VLOOKUP($C48,'(C.) Private owners, 6 estates'!$D$10:$DR$60,8+$I48,0),VLOOKUP($C48,'(C.) Private owners, 6 estates'!$D$10:$DR$60,7+$I48,0)+VLOOKUP($C48,'(C.) Private owners, 6 estates'!$D$10:$DR$60,8+$I48,0)+VLOOKUP($C48,'(C.) Private owners, 6 estates'!$D$10:$DR$60,9+$I48,0))))</f>
        <v>0</v>
      </c>
      <c r="O48" s="259">
        <f>(IF($J48-$I48=0,VLOOKUP($C48,'(C.) Private owners, 6 estates'!$D$10:$DR$60,64+$I48,0),IF($J48-$I48=1,VLOOKUP($C48,'(C.) Private owners, 6 estates'!$D$10:$DR$60,64+$I48,0)+VLOOKUP($C48,'(C.) Private owners, 6 estates'!$D$10:$DR$60,65+$I48,0),VLOOKUP($C48,'(C.) Private owners, 6 estates'!$D$10:$DR$60,64+$I48,0)+VLOOKUP($C48,'(C.) Private owners, 6 estates'!$D$10:$DR$60,65+$I48,0)+VLOOKUP($C48,'(C.) Private owners, 6 estates'!$D$10:$DR$60,66+$I48,0)))) /(IF($J48-$I48=0,VLOOKUP($C48,'(C.) Private owners, 6 estates'!$D$10:$DR$60,7+$I48,0),IF($J48-$I48=1,VLOOKUP($C48,'(C.) Private owners, 6 estates'!$D$10:$DR$60,7+$I48,0)+VLOOKUP($C48,'(C.) Private owners, 6 estates'!$D$10:$DR$60,8+$I48,0),VLOOKUP($C48,'(C.) Private owners, 6 estates'!$D$10:$DR$60,7+$I48,0)+VLOOKUP($C48,'(C.) Private owners, 6 estates'!$D$10:$DR$60,8+$I48,0)+VLOOKUP($C48,'(C.) Private owners, 6 estates'!$D$10:$DR$60,9+$I48,0))))</f>
        <v>0.10526315789473684</v>
      </c>
      <c r="P48" s="259">
        <f>(IF($J48-$I48=0,VLOOKUP($C48,'(C.) Private owners, 6 estates'!$D$10:$DR$60,83+$I48,0),IF($J48-$I48=1,VLOOKUP($C48,'(C.) Private owners, 6 estates'!$D$10:$DR$60,83+$I48,0)+VLOOKUP($C48,'(C.) Private owners, 6 estates'!$D$10:$DR$60,84+$I48,0),VLOOKUP($C48,'(C.) Private owners, 6 estates'!$D$10:$DR$60,83+$I48,0)+VLOOKUP($C48,'(C.) Private owners, 6 estates'!$D$10:$DR$60,84+$I48,0)+VLOOKUP($C48,'(C.) Private owners, 6 estates'!$D$10:$DR$60,85+$I48,0)))) /(IF($J48-$I48=0,VLOOKUP($C48,'(C.) Private owners, 6 estates'!$D$10:$DR$60,7+$I48,0),IF($J48-$I48=1,VLOOKUP($C48,'(C.) Private owners, 6 estates'!$D$10:$DR$60,7+$I48,0)+VLOOKUP($C48,'(C.) Private owners, 6 estates'!$D$10:$DR$60,8+$I48,0),VLOOKUP($C48,'(C.) Private owners, 6 estates'!$D$10:$DR$60,7+$I48,0)+VLOOKUP($C48,'(C.) Private owners, 6 estates'!$D$10:$DR$60,8+$I48,0)+VLOOKUP($C48,'(C.) Private owners, 6 estates'!$D$10:$DR$60,9+$I48,0))))</f>
        <v>0</v>
      </c>
      <c r="Q48" s="259">
        <f>(IF($J48-$I48=0,VLOOKUP($C48,'(C.) Private owners, 6 estates'!$D$10:$DR$60,102+$I48,0),IF($J48-$I48=1,VLOOKUP($C48,'(C.) Private owners, 6 estates'!$D$10:$DR$60,102+$I48,0)+VLOOKUP($C48,'(C.) Private owners, 6 estates'!$D$10:$DR$60,103+$I48,0),VLOOKUP($C48,'(C.) Private owners, 6 estates'!$D$10:$DR$60,102+$I48,0)+VLOOKUP($C48,'(C.) Private owners, 6 estates'!$D$10:$DR$60,103+$I48,0)+VLOOKUP($C48,'(C.) Private owners, 6 estates'!$D$10:$DR$60,104+$I48,0)))) /(IF($J48-$I48=0,VLOOKUP($C48,'(C.) Private owners, 6 estates'!$D$10:$DR$60,7+$I48,0),IF($J48-$I48=1,VLOOKUP($C48,'(C.) Private owners, 6 estates'!$D$10:$DR$60,7+$I48,0)+VLOOKUP($C48,'(C.) Private owners, 6 estates'!$D$10:$DR$60,8+$I48,0),VLOOKUP($C48,'(C.) Private owners, 6 estates'!$D$10:$DR$60,7+$I48,0)+VLOOKUP($C48,'(C.) Private owners, 6 estates'!$D$10:$DR$60,8+$I48,0)+VLOOKUP($C48,'(C.) Private owners, 6 estates'!$D$10:$DR$60,9+$I48,0))))</f>
        <v>0</v>
      </c>
      <c r="R48" s="414">
        <f t="shared" si="13"/>
        <v>0</v>
      </c>
      <c r="T48" s="210">
        <f t="shared" si="0"/>
        <v>25.94736842105263</v>
      </c>
      <c r="U48" s="210">
        <f t="shared" si="1"/>
        <v>2640613.1494736839</v>
      </c>
      <c r="V48" s="281">
        <f t="shared" si="2"/>
        <v>0</v>
      </c>
      <c r="W48" s="281">
        <f t="shared" si="3"/>
        <v>0</v>
      </c>
      <c r="X48" s="210">
        <f t="shared" si="4"/>
        <v>3.0526315789473681</v>
      </c>
      <c r="Y48" s="210">
        <f t="shared" si="5"/>
        <v>310660.37052631576</v>
      </c>
      <c r="Z48" s="210">
        <f t="shared" si="6"/>
        <v>0</v>
      </c>
      <c r="AA48" s="210">
        <f t="shared" si="7"/>
        <v>0</v>
      </c>
      <c r="AB48" s="210">
        <f t="shared" si="8"/>
        <v>0</v>
      </c>
      <c r="AC48" s="210">
        <f t="shared" si="9"/>
        <v>0</v>
      </c>
      <c r="AD48" s="369">
        <f t="shared" si="10"/>
        <v>0</v>
      </c>
      <c r="AE48" s="369">
        <f t="shared" si="11"/>
        <v>0</v>
      </c>
    </row>
    <row r="49" spans="1:31">
      <c r="A49" s="49">
        <v>39</v>
      </c>
      <c r="B49" s="279">
        <v>4</v>
      </c>
      <c r="C49" s="28" t="s">
        <v>366</v>
      </c>
      <c r="D49" s="210">
        <f>'(B.) Opyt'' non-urb lands'!BT38</f>
        <v>9</v>
      </c>
      <c r="E49" s="515"/>
      <c r="F49" s="210">
        <f>'(B.) Opyt'' non-urb lands'!BW38</f>
        <v>998048.7</v>
      </c>
      <c r="G49" s="212">
        <f t="shared" si="12"/>
        <v>110894.29999999999</v>
      </c>
      <c r="H49" s="37"/>
      <c r="I49" s="281">
        <v>17</v>
      </c>
      <c r="J49" s="210">
        <v>17</v>
      </c>
      <c r="M49" s="259">
        <f>(IF($J49-$I49=0,VLOOKUP($C49,'(C.) Private owners, 6 estates'!$D$10:$DR$60,26+$I49,0),IF($J49-$I49=1,VLOOKUP($C49,'(C.) Private owners, 6 estates'!$D$10:$DR$60,26+$I49,0)+VLOOKUP($C49,'(C.) Private owners, 6 estates'!$D$10:$DR$60,27+$I49,0),VLOOKUP($C49,'(C.) Private owners, 6 estates'!$D$10:$DR$60,26+$I49,0)+VLOOKUP($C49,'(C.) Private owners, 6 estates'!$D$10:$DR$60,27+$I49,0)+VLOOKUP($C49,'(C.) Private owners, 6 estates'!$D$10:$DR$60,28+$I49,0)))) /(IF($J49-$I49=0,VLOOKUP($C49,'(C.) Private owners, 6 estates'!$D$10:$DR$60,7+$I49,0),IF($J49-$I49=1,VLOOKUP($C49,'(C.) Private owners, 6 estates'!$D$10:$DR$60,7+$I49,0)+VLOOKUP($C49,'(C.) Private owners, 6 estates'!$D$10:$DR$60,8+$I49,0),VLOOKUP($C49,'(C.) Private owners, 6 estates'!$D$10:$DR$60,7+$I49,0)+VLOOKUP($C49,'(C.) Private owners, 6 estates'!$D$10:$DR$60,8+$I49,0)+VLOOKUP($C49,'(C.) Private owners, 6 estates'!$D$10:$DR$60,9+$I49,0))))</f>
        <v>0.7142857142857143</v>
      </c>
      <c r="N49" s="259">
        <f>(IF($J49-$I49=0,VLOOKUP($C49,'(C.) Private owners, 6 estates'!$D$10:$DR$60,45+$I49,0),IF($J49-$I49=1,VLOOKUP($C49,'(C.) Private owners, 6 estates'!$D$10:$DR$60,45+$I49,0)+VLOOKUP($C49,'(C.) Private owners, 6 estates'!$D$10:$DR$60,46+$I49,0),VLOOKUP($C49,'(C.) Private owners, 6 estates'!$D$10:$DR$60,45+$I49,0)+VLOOKUP($C49,'(C.) Private owners, 6 estates'!$D$10:$DR$60,46+$I49,0)+VLOOKUP($C49,'(C.) Private owners, 6 estates'!$D$10:$DR$60,47+$I49,0)))) /(IF($J49-$I49=0,VLOOKUP($C49,'(C.) Private owners, 6 estates'!$D$10:$DR$60,7+$I49,0),IF($J49-$I49=1,VLOOKUP($C49,'(C.) Private owners, 6 estates'!$D$10:$DR$60,7+$I49,0)+VLOOKUP($C49,'(C.) Private owners, 6 estates'!$D$10:$DR$60,8+$I49,0),VLOOKUP($C49,'(C.) Private owners, 6 estates'!$D$10:$DR$60,7+$I49,0)+VLOOKUP($C49,'(C.) Private owners, 6 estates'!$D$10:$DR$60,8+$I49,0)+VLOOKUP($C49,'(C.) Private owners, 6 estates'!$D$10:$DR$60,9+$I49,0))))</f>
        <v>0</v>
      </c>
      <c r="O49" s="259">
        <f>(IF($J49-$I49=0,VLOOKUP($C49,'(C.) Private owners, 6 estates'!$D$10:$DR$60,64+$I49,0),IF($J49-$I49=1,VLOOKUP($C49,'(C.) Private owners, 6 estates'!$D$10:$DR$60,64+$I49,0)+VLOOKUP($C49,'(C.) Private owners, 6 estates'!$D$10:$DR$60,65+$I49,0),VLOOKUP($C49,'(C.) Private owners, 6 estates'!$D$10:$DR$60,64+$I49,0)+VLOOKUP($C49,'(C.) Private owners, 6 estates'!$D$10:$DR$60,65+$I49,0)+VLOOKUP($C49,'(C.) Private owners, 6 estates'!$D$10:$DR$60,66+$I49,0)))) /(IF($J49-$I49=0,VLOOKUP($C49,'(C.) Private owners, 6 estates'!$D$10:$DR$60,7+$I49,0),IF($J49-$I49=1,VLOOKUP($C49,'(C.) Private owners, 6 estates'!$D$10:$DR$60,7+$I49,0)+VLOOKUP($C49,'(C.) Private owners, 6 estates'!$D$10:$DR$60,8+$I49,0),VLOOKUP($C49,'(C.) Private owners, 6 estates'!$D$10:$DR$60,7+$I49,0)+VLOOKUP($C49,'(C.) Private owners, 6 estates'!$D$10:$DR$60,8+$I49,0)+VLOOKUP($C49,'(C.) Private owners, 6 estates'!$D$10:$DR$60,9+$I49,0))))</f>
        <v>0.2857142857142857</v>
      </c>
      <c r="P49" s="259">
        <f>(IF($J49-$I49=0,VLOOKUP($C49,'(C.) Private owners, 6 estates'!$D$10:$DR$60,83+$I49,0),IF($J49-$I49=1,VLOOKUP($C49,'(C.) Private owners, 6 estates'!$D$10:$DR$60,83+$I49,0)+VLOOKUP($C49,'(C.) Private owners, 6 estates'!$D$10:$DR$60,84+$I49,0),VLOOKUP($C49,'(C.) Private owners, 6 estates'!$D$10:$DR$60,83+$I49,0)+VLOOKUP($C49,'(C.) Private owners, 6 estates'!$D$10:$DR$60,84+$I49,0)+VLOOKUP($C49,'(C.) Private owners, 6 estates'!$D$10:$DR$60,85+$I49,0)))) /(IF($J49-$I49=0,VLOOKUP($C49,'(C.) Private owners, 6 estates'!$D$10:$DR$60,7+$I49,0),IF($J49-$I49=1,VLOOKUP($C49,'(C.) Private owners, 6 estates'!$D$10:$DR$60,7+$I49,0)+VLOOKUP($C49,'(C.) Private owners, 6 estates'!$D$10:$DR$60,8+$I49,0),VLOOKUP($C49,'(C.) Private owners, 6 estates'!$D$10:$DR$60,7+$I49,0)+VLOOKUP($C49,'(C.) Private owners, 6 estates'!$D$10:$DR$60,8+$I49,0)+VLOOKUP($C49,'(C.) Private owners, 6 estates'!$D$10:$DR$60,9+$I49,0))))</f>
        <v>0</v>
      </c>
      <c r="Q49" s="259">
        <f>(IF($J49-$I49=0,VLOOKUP($C49,'(C.) Private owners, 6 estates'!$D$10:$DR$60,102+$I49,0),IF($J49-$I49=1,VLOOKUP($C49,'(C.) Private owners, 6 estates'!$D$10:$DR$60,102+$I49,0)+VLOOKUP($C49,'(C.) Private owners, 6 estates'!$D$10:$DR$60,103+$I49,0),VLOOKUP($C49,'(C.) Private owners, 6 estates'!$D$10:$DR$60,102+$I49,0)+VLOOKUP($C49,'(C.) Private owners, 6 estates'!$D$10:$DR$60,103+$I49,0)+VLOOKUP($C49,'(C.) Private owners, 6 estates'!$D$10:$DR$60,104+$I49,0)))) /(IF($J49-$I49=0,VLOOKUP($C49,'(C.) Private owners, 6 estates'!$D$10:$DR$60,7+$I49,0),IF($J49-$I49=1,VLOOKUP($C49,'(C.) Private owners, 6 estates'!$D$10:$DR$60,7+$I49,0)+VLOOKUP($C49,'(C.) Private owners, 6 estates'!$D$10:$DR$60,8+$I49,0),VLOOKUP($C49,'(C.) Private owners, 6 estates'!$D$10:$DR$60,7+$I49,0)+VLOOKUP($C49,'(C.) Private owners, 6 estates'!$D$10:$DR$60,8+$I49,0)+VLOOKUP($C49,'(C.) Private owners, 6 estates'!$D$10:$DR$60,9+$I49,0))))</f>
        <v>0</v>
      </c>
      <c r="R49" s="414">
        <f t="shared" si="13"/>
        <v>0</v>
      </c>
      <c r="T49" s="210">
        <f t="shared" si="0"/>
        <v>6.4285714285714288</v>
      </c>
      <c r="U49" s="210">
        <f t="shared" si="1"/>
        <v>712891.92857142852</v>
      </c>
      <c r="V49" s="281">
        <f t="shared" si="2"/>
        <v>0</v>
      </c>
      <c r="W49" s="281">
        <f t="shared" si="3"/>
        <v>0</v>
      </c>
      <c r="X49" s="210">
        <f t="shared" si="4"/>
        <v>2.5714285714285712</v>
      </c>
      <c r="Y49" s="210">
        <f t="shared" si="5"/>
        <v>285156.77142857137</v>
      </c>
      <c r="Z49" s="210">
        <f t="shared" si="6"/>
        <v>0</v>
      </c>
      <c r="AA49" s="210">
        <f t="shared" si="7"/>
        <v>0</v>
      </c>
      <c r="AB49" s="210">
        <f t="shared" si="8"/>
        <v>0</v>
      </c>
      <c r="AC49" s="210">
        <f t="shared" si="9"/>
        <v>0</v>
      </c>
      <c r="AD49" s="369">
        <f t="shared" si="10"/>
        <v>0</v>
      </c>
      <c r="AE49" s="369">
        <f t="shared" si="11"/>
        <v>0</v>
      </c>
    </row>
    <row r="50" spans="1:31">
      <c r="A50" s="49">
        <v>42</v>
      </c>
      <c r="B50" s="279">
        <v>4</v>
      </c>
      <c r="C50" s="28" t="s">
        <v>360</v>
      </c>
      <c r="D50" s="210">
        <f>'(B.) Opyt'' non-urb lands'!BT39</f>
        <v>25</v>
      </c>
      <c r="E50" s="515"/>
      <c r="F50" s="210">
        <f>'(B.) Opyt'' non-urb lands'!BW39</f>
        <v>2521876.56</v>
      </c>
      <c r="G50" s="212">
        <f t="shared" si="12"/>
        <v>100875.0624</v>
      </c>
      <c r="H50" s="37"/>
      <c r="I50" s="281">
        <v>16</v>
      </c>
      <c r="J50" s="210">
        <v>17</v>
      </c>
      <c r="M50" s="259">
        <f>(IF($J50-$I50=0,VLOOKUP($C50,'(C.) Private owners, 6 estates'!$D$10:$DR$60,26+$I50,0),IF($J50-$I50=1,VLOOKUP($C50,'(C.) Private owners, 6 estates'!$D$10:$DR$60,26+$I50,0)+VLOOKUP($C50,'(C.) Private owners, 6 estates'!$D$10:$DR$60,27+$I50,0),VLOOKUP($C50,'(C.) Private owners, 6 estates'!$D$10:$DR$60,26+$I50,0)+VLOOKUP($C50,'(C.) Private owners, 6 estates'!$D$10:$DR$60,27+$I50,0)+VLOOKUP($C50,'(C.) Private owners, 6 estates'!$D$10:$DR$60,28+$I50,0)))) /(IF($J50-$I50=0,VLOOKUP($C50,'(C.) Private owners, 6 estates'!$D$10:$DR$60,7+$I50,0),IF($J50-$I50=1,VLOOKUP($C50,'(C.) Private owners, 6 estates'!$D$10:$DR$60,7+$I50,0)+VLOOKUP($C50,'(C.) Private owners, 6 estates'!$D$10:$DR$60,8+$I50,0),VLOOKUP($C50,'(C.) Private owners, 6 estates'!$D$10:$DR$60,7+$I50,0)+VLOOKUP($C50,'(C.) Private owners, 6 estates'!$D$10:$DR$60,8+$I50,0)+VLOOKUP($C50,'(C.) Private owners, 6 estates'!$D$10:$DR$60,9+$I50,0))))</f>
        <v>0.83870967741935487</v>
      </c>
      <c r="N50" s="259">
        <f>(IF($J50-$I50=0,VLOOKUP($C50,'(C.) Private owners, 6 estates'!$D$10:$DR$60,45+$I50,0),IF($J50-$I50=1,VLOOKUP($C50,'(C.) Private owners, 6 estates'!$D$10:$DR$60,45+$I50,0)+VLOOKUP($C50,'(C.) Private owners, 6 estates'!$D$10:$DR$60,46+$I50,0),VLOOKUP($C50,'(C.) Private owners, 6 estates'!$D$10:$DR$60,45+$I50,0)+VLOOKUP($C50,'(C.) Private owners, 6 estates'!$D$10:$DR$60,46+$I50,0)+VLOOKUP($C50,'(C.) Private owners, 6 estates'!$D$10:$DR$60,47+$I50,0)))) /(IF($J50-$I50=0,VLOOKUP($C50,'(C.) Private owners, 6 estates'!$D$10:$DR$60,7+$I50,0),IF($J50-$I50=1,VLOOKUP($C50,'(C.) Private owners, 6 estates'!$D$10:$DR$60,7+$I50,0)+VLOOKUP($C50,'(C.) Private owners, 6 estates'!$D$10:$DR$60,8+$I50,0),VLOOKUP($C50,'(C.) Private owners, 6 estates'!$D$10:$DR$60,7+$I50,0)+VLOOKUP($C50,'(C.) Private owners, 6 estates'!$D$10:$DR$60,8+$I50,0)+VLOOKUP($C50,'(C.) Private owners, 6 estates'!$D$10:$DR$60,9+$I50,0))))</f>
        <v>0</v>
      </c>
      <c r="O50" s="259">
        <f>(IF($J50-$I50=0,VLOOKUP($C50,'(C.) Private owners, 6 estates'!$D$10:$DR$60,64+$I50,0),IF($J50-$I50=1,VLOOKUP($C50,'(C.) Private owners, 6 estates'!$D$10:$DR$60,64+$I50,0)+VLOOKUP($C50,'(C.) Private owners, 6 estates'!$D$10:$DR$60,65+$I50,0),VLOOKUP($C50,'(C.) Private owners, 6 estates'!$D$10:$DR$60,64+$I50,0)+VLOOKUP($C50,'(C.) Private owners, 6 estates'!$D$10:$DR$60,65+$I50,0)+VLOOKUP($C50,'(C.) Private owners, 6 estates'!$D$10:$DR$60,66+$I50,0)))) /(IF($J50-$I50=0,VLOOKUP($C50,'(C.) Private owners, 6 estates'!$D$10:$DR$60,7+$I50,0),IF($J50-$I50=1,VLOOKUP($C50,'(C.) Private owners, 6 estates'!$D$10:$DR$60,7+$I50,0)+VLOOKUP($C50,'(C.) Private owners, 6 estates'!$D$10:$DR$60,8+$I50,0),VLOOKUP($C50,'(C.) Private owners, 6 estates'!$D$10:$DR$60,7+$I50,0)+VLOOKUP($C50,'(C.) Private owners, 6 estates'!$D$10:$DR$60,8+$I50,0)+VLOOKUP($C50,'(C.) Private owners, 6 estates'!$D$10:$DR$60,9+$I50,0))))</f>
        <v>0.16129032258064516</v>
      </c>
      <c r="P50" s="259">
        <f>(IF($J50-$I50=0,VLOOKUP($C50,'(C.) Private owners, 6 estates'!$D$10:$DR$60,83+$I50,0),IF($J50-$I50=1,VLOOKUP($C50,'(C.) Private owners, 6 estates'!$D$10:$DR$60,83+$I50,0)+VLOOKUP($C50,'(C.) Private owners, 6 estates'!$D$10:$DR$60,84+$I50,0),VLOOKUP($C50,'(C.) Private owners, 6 estates'!$D$10:$DR$60,83+$I50,0)+VLOOKUP($C50,'(C.) Private owners, 6 estates'!$D$10:$DR$60,84+$I50,0)+VLOOKUP($C50,'(C.) Private owners, 6 estates'!$D$10:$DR$60,85+$I50,0)))) /(IF($J50-$I50=0,VLOOKUP($C50,'(C.) Private owners, 6 estates'!$D$10:$DR$60,7+$I50,0),IF($J50-$I50=1,VLOOKUP($C50,'(C.) Private owners, 6 estates'!$D$10:$DR$60,7+$I50,0)+VLOOKUP($C50,'(C.) Private owners, 6 estates'!$D$10:$DR$60,8+$I50,0),VLOOKUP($C50,'(C.) Private owners, 6 estates'!$D$10:$DR$60,7+$I50,0)+VLOOKUP($C50,'(C.) Private owners, 6 estates'!$D$10:$DR$60,8+$I50,0)+VLOOKUP($C50,'(C.) Private owners, 6 estates'!$D$10:$DR$60,9+$I50,0))))</f>
        <v>0</v>
      </c>
      <c r="Q50" s="259">
        <f>(IF($J50-$I50=0,VLOOKUP($C50,'(C.) Private owners, 6 estates'!$D$10:$DR$60,102+$I50,0),IF($J50-$I50=1,VLOOKUP($C50,'(C.) Private owners, 6 estates'!$D$10:$DR$60,102+$I50,0)+VLOOKUP($C50,'(C.) Private owners, 6 estates'!$D$10:$DR$60,103+$I50,0),VLOOKUP($C50,'(C.) Private owners, 6 estates'!$D$10:$DR$60,102+$I50,0)+VLOOKUP($C50,'(C.) Private owners, 6 estates'!$D$10:$DR$60,103+$I50,0)+VLOOKUP($C50,'(C.) Private owners, 6 estates'!$D$10:$DR$60,104+$I50,0)))) /(IF($J50-$I50=0,VLOOKUP($C50,'(C.) Private owners, 6 estates'!$D$10:$DR$60,7+$I50,0),IF($J50-$I50=1,VLOOKUP($C50,'(C.) Private owners, 6 estates'!$D$10:$DR$60,7+$I50,0)+VLOOKUP($C50,'(C.) Private owners, 6 estates'!$D$10:$DR$60,8+$I50,0),VLOOKUP($C50,'(C.) Private owners, 6 estates'!$D$10:$DR$60,7+$I50,0)+VLOOKUP($C50,'(C.) Private owners, 6 estates'!$D$10:$DR$60,8+$I50,0)+VLOOKUP($C50,'(C.) Private owners, 6 estates'!$D$10:$DR$60,9+$I50,0))))</f>
        <v>0</v>
      </c>
      <c r="R50" s="414">
        <f t="shared" si="13"/>
        <v>0</v>
      </c>
      <c r="T50" s="210">
        <f t="shared" si="0"/>
        <v>20.967741935483872</v>
      </c>
      <c r="U50" s="210">
        <f t="shared" si="1"/>
        <v>2115122.276129032</v>
      </c>
      <c r="V50" s="281">
        <f t="shared" si="2"/>
        <v>0</v>
      </c>
      <c r="W50" s="281">
        <f t="shared" si="3"/>
        <v>0</v>
      </c>
      <c r="X50" s="210">
        <f t="shared" si="4"/>
        <v>4.032258064516129</v>
      </c>
      <c r="Y50" s="210">
        <f t="shared" si="5"/>
        <v>406754.28387096775</v>
      </c>
      <c r="Z50" s="210">
        <f t="shared" si="6"/>
        <v>0</v>
      </c>
      <c r="AA50" s="210">
        <f t="shared" si="7"/>
        <v>0</v>
      </c>
      <c r="AB50" s="210">
        <f t="shared" si="8"/>
        <v>0</v>
      </c>
      <c r="AC50" s="210">
        <f t="shared" si="9"/>
        <v>0</v>
      </c>
      <c r="AD50" s="369">
        <f t="shared" si="10"/>
        <v>0</v>
      </c>
      <c r="AE50" s="369">
        <f t="shared" si="11"/>
        <v>0</v>
      </c>
    </row>
    <row r="51" spans="1:31">
      <c r="A51" s="49">
        <v>44</v>
      </c>
      <c r="B51" s="279">
        <v>4</v>
      </c>
      <c r="C51" s="29" t="s">
        <v>414</v>
      </c>
      <c r="D51" s="210">
        <f>'(B.) Opyt'' non-urb lands'!BT40</f>
        <v>5</v>
      </c>
      <c r="E51" s="515"/>
      <c r="F51" s="210">
        <f>'(B.) Opyt'' non-urb lands'!BW40</f>
        <v>464910.48</v>
      </c>
      <c r="G51" s="212">
        <f t="shared" si="12"/>
        <v>92982.09599999999</v>
      </c>
      <c r="H51" s="37"/>
      <c r="I51" s="281">
        <v>17</v>
      </c>
      <c r="J51" s="210">
        <v>17</v>
      </c>
      <c r="M51" s="259">
        <f>(IF($J51-$I51=0,VLOOKUP($C51,'(C.) Private owners, 6 estates'!$D$10:$DR$60,26+$I51,0),IF($J51-$I51=1,VLOOKUP($C51,'(C.) Private owners, 6 estates'!$D$10:$DR$60,26+$I51,0)+VLOOKUP($C51,'(C.) Private owners, 6 estates'!$D$10:$DR$60,27+$I51,0),VLOOKUP($C51,'(C.) Private owners, 6 estates'!$D$10:$DR$60,26+$I51,0)+VLOOKUP($C51,'(C.) Private owners, 6 estates'!$D$10:$DR$60,27+$I51,0)+VLOOKUP($C51,'(C.) Private owners, 6 estates'!$D$10:$DR$60,28+$I51,0)))) /(IF($J51-$I51=0,VLOOKUP($C51,'(C.) Private owners, 6 estates'!$D$10:$DR$60,7+$I51,0),IF($J51-$I51=1,VLOOKUP($C51,'(C.) Private owners, 6 estates'!$D$10:$DR$60,7+$I51,0)+VLOOKUP($C51,'(C.) Private owners, 6 estates'!$D$10:$DR$60,8+$I51,0),VLOOKUP($C51,'(C.) Private owners, 6 estates'!$D$10:$DR$60,7+$I51,0)+VLOOKUP($C51,'(C.) Private owners, 6 estates'!$D$10:$DR$60,8+$I51,0)+VLOOKUP($C51,'(C.) Private owners, 6 estates'!$D$10:$DR$60,9+$I51,0))))</f>
        <v>1</v>
      </c>
      <c r="N51" s="259">
        <f>(IF($J51-$I51=0,VLOOKUP($C51,'(C.) Private owners, 6 estates'!$D$10:$DR$60,45+$I51,0),IF($J51-$I51=1,VLOOKUP($C51,'(C.) Private owners, 6 estates'!$D$10:$DR$60,45+$I51,0)+VLOOKUP($C51,'(C.) Private owners, 6 estates'!$D$10:$DR$60,46+$I51,0),VLOOKUP($C51,'(C.) Private owners, 6 estates'!$D$10:$DR$60,45+$I51,0)+VLOOKUP($C51,'(C.) Private owners, 6 estates'!$D$10:$DR$60,46+$I51,0)+VLOOKUP($C51,'(C.) Private owners, 6 estates'!$D$10:$DR$60,47+$I51,0)))) /(IF($J51-$I51=0,VLOOKUP($C51,'(C.) Private owners, 6 estates'!$D$10:$DR$60,7+$I51,0),IF($J51-$I51=1,VLOOKUP($C51,'(C.) Private owners, 6 estates'!$D$10:$DR$60,7+$I51,0)+VLOOKUP($C51,'(C.) Private owners, 6 estates'!$D$10:$DR$60,8+$I51,0),VLOOKUP($C51,'(C.) Private owners, 6 estates'!$D$10:$DR$60,7+$I51,0)+VLOOKUP($C51,'(C.) Private owners, 6 estates'!$D$10:$DR$60,8+$I51,0)+VLOOKUP($C51,'(C.) Private owners, 6 estates'!$D$10:$DR$60,9+$I51,0))))</f>
        <v>0</v>
      </c>
      <c r="O51" s="259">
        <f>(IF($J51-$I51=0,VLOOKUP($C51,'(C.) Private owners, 6 estates'!$D$10:$DR$60,64+$I51,0),IF($J51-$I51=1,VLOOKUP($C51,'(C.) Private owners, 6 estates'!$D$10:$DR$60,64+$I51,0)+VLOOKUP($C51,'(C.) Private owners, 6 estates'!$D$10:$DR$60,65+$I51,0),VLOOKUP($C51,'(C.) Private owners, 6 estates'!$D$10:$DR$60,64+$I51,0)+VLOOKUP($C51,'(C.) Private owners, 6 estates'!$D$10:$DR$60,65+$I51,0)+VLOOKUP($C51,'(C.) Private owners, 6 estates'!$D$10:$DR$60,66+$I51,0)))) /(IF($J51-$I51=0,VLOOKUP($C51,'(C.) Private owners, 6 estates'!$D$10:$DR$60,7+$I51,0),IF($J51-$I51=1,VLOOKUP($C51,'(C.) Private owners, 6 estates'!$D$10:$DR$60,7+$I51,0)+VLOOKUP($C51,'(C.) Private owners, 6 estates'!$D$10:$DR$60,8+$I51,0),VLOOKUP($C51,'(C.) Private owners, 6 estates'!$D$10:$DR$60,7+$I51,0)+VLOOKUP($C51,'(C.) Private owners, 6 estates'!$D$10:$DR$60,8+$I51,0)+VLOOKUP($C51,'(C.) Private owners, 6 estates'!$D$10:$DR$60,9+$I51,0))))</f>
        <v>0</v>
      </c>
      <c r="P51" s="259">
        <f>(IF($J51-$I51=0,VLOOKUP($C51,'(C.) Private owners, 6 estates'!$D$10:$DR$60,83+$I51,0),IF($J51-$I51=1,VLOOKUP($C51,'(C.) Private owners, 6 estates'!$D$10:$DR$60,83+$I51,0)+VLOOKUP($C51,'(C.) Private owners, 6 estates'!$D$10:$DR$60,84+$I51,0),VLOOKUP($C51,'(C.) Private owners, 6 estates'!$D$10:$DR$60,83+$I51,0)+VLOOKUP($C51,'(C.) Private owners, 6 estates'!$D$10:$DR$60,84+$I51,0)+VLOOKUP($C51,'(C.) Private owners, 6 estates'!$D$10:$DR$60,85+$I51,0)))) /(IF($J51-$I51=0,VLOOKUP($C51,'(C.) Private owners, 6 estates'!$D$10:$DR$60,7+$I51,0),IF($J51-$I51=1,VLOOKUP($C51,'(C.) Private owners, 6 estates'!$D$10:$DR$60,7+$I51,0)+VLOOKUP($C51,'(C.) Private owners, 6 estates'!$D$10:$DR$60,8+$I51,0),VLOOKUP($C51,'(C.) Private owners, 6 estates'!$D$10:$DR$60,7+$I51,0)+VLOOKUP($C51,'(C.) Private owners, 6 estates'!$D$10:$DR$60,8+$I51,0)+VLOOKUP($C51,'(C.) Private owners, 6 estates'!$D$10:$DR$60,9+$I51,0))))</f>
        <v>0</v>
      </c>
      <c r="Q51" s="259">
        <f>(IF($J51-$I51=0,VLOOKUP($C51,'(C.) Private owners, 6 estates'!$D$10:$DR$60,102+$I51,0),IF($J51-$I51=1,VLOOKUP($C51,'(C.) Private owners, 6 estates'!$D$10:$DR$60,102+$I51,0)+VLOOKUP($C51,'(C.) Private owners, 6 estates'!$D$10:$DR$60,103+$I51,0),VLOOKUP($C51,'(C.) Private owners, 6 estates'!$D$10:$DR$60,102+$I51,0)+VLOOKUP($C51,'(C.) Private owners, 6 estates'!$D$10:$DR$60,103+$I51,0)+VLOOKUP($C51,'(C.) Private owners, 6 estates'!$D$10:$DR$60,104+$I51,0)))) /(IF($J51-$I51=0,VLOOKUP($C51,'(C.) Private owners, 6 estates'!$D$10:$DR$60,7+$I51,0),IF($J51-$I51=1,VLOOKUP($C51,'(C.) Private owners, 6 estates'!$D$10:$DR$60,7+$I51,0)+VLOOKUP($C51,'(C.) Private owners, 6 estates'!$D$10:$DR$60,8+$I51,0),VLOOKUP($C51,'(C.) Private owners, 6 estates'!$D$10:$DR$60,7+$I51,0)+VLOOKUP($C51,'(C.) Private owners, 6 estates'!$D$10:$DR$60,8+$I51,0)+VLOOKUP($C51,'(C.) Private owners, 6 estates'!$D$10:$DR$60,9+$I51,0))))</f>
        <v>0</v>
      </c>
      <c r="R51" s="414">
        <f t="shared" si="13"/>
        <v>0</v>
      </c>
      <c r="T51" s="210">
        <f t="shared" si="0"/>
        <v>5</v>
      </c>
      <c r="U51" s="210">
        <f t="shared" si="1"/>
        <v>464910.48</v>
      </c>
      <c r="V51" s="281">
        <f t="shared" si="2"/>
        <v>0</v>
      </c>
      <c r="W51" s="281">
        <f t="shared" si="3"/>
        <v>0</v>
      </c>
      <c r="X51" s="210">
        <f t="shared" si="4"/>
        <v>0</v>
      </c>
      <c r="Y51" s="210">
        <f t="shared" si="5"/>
        <v>0</v>
      </c>
      <c r="Z51" s="210">
        <f t="shared" si="6"/>
        <v>0</v>
      </c>
      <c r="AA51" s="210">
        <f t="shared" si="7"/>
        <v>0</v>
      </c>
      <c r="AB51" s="210">
        <f t="shared" si="8"/>
        <v>0</v>
      </c>
      <c r="AC51" s="210">
        <f t="shared" si="9"/>
        <v>0</v>
      </c>
      <c r="AD51" s="369">
        <f t="shared" si="10"/>
        <v>0</v>
      </c>
      <c r="AE51" s="369">
        <f t="shared" si="11"/>
        <v>0</v>
      </c>
    </row>
    <row r="52" spans="1:31">
      <c r="A52" s="49">
        <v>33</v>
      </c>
      <c r="B52" s="279">
        <v>5</v>
      </c>
      <c r="C52" s="28" t="s">
        <v>1234</v>
      </c>
      <c r="D52" s="210">
        <f>'(B.) Opyt'' non-urb lands'!BT41</f>
        <v>15</v>
      </c>
      <c r="E52" s="515"/>
      <c r="F52" s="210">
        <f>'(B.) Opyt'' non-urb lands'!BW41</f>
        <v>2115895.6799999997</v>
      </c>
      <c r="G52" s="212">
        <f t="shared" si="12"/>
        <v>141059.71199999997</v>
      </c>
      <c r="H52" s="37"/>
      <c r="I52" s="281">
        <v>16</v>
      </c>
      <c r="J52" s="210">
        <v>17</v>
      </c>
      <c r="M52" s="259">
        <f>(IF($J52-$I52=0,VLOOKUP($C52,'(C.) Private owners, 6 estates'!$D$10:$DR$60,26+$I52,0),IF($J52-$I52=1,VLOOKUP($C52,'(C.) Private owners, 6 estates'!$D$10:$DR$60,26+$I52,0)+VLOOKUP($C52,'(C.) Private owners, 6 estates'!$D$10:$DR$60,27+$I52,0),VLOOKUP($C52,'(C.) Private owners, 6 estates'!$D$10:$DR$60,26+$I52,0)+VLOOKUP($C52,'(C.) Private owners, 6 estates'!$D$10:$DR$60,27+$I52,0)+VLOOKUP($C52,'(C.) Private owners, 6 estates'!$D$10:$DR$60,28+$I52,0)))) /(IF($J52-$I52=0,VLOOKUP($C52,'(C.) Private owners, 6 estates'!$D$10:$DR$60,7+$I52,0),IF($J52-$I52=1,VLOOKUP($C52,'(C.) Private owners, 6 estates'!$D$10:$DR$60,7+$I52,0)+VLOOKUP($C52,'(C.) Private owners, 6 estates'!$D$10:$DR$60,8+$I52,0),VLOOKUP($C52,'(C.) Private owners, 6 estates'!$D$10:$DR$60,7+$I52,0)+VLOOKUP($C52,'(C.) Private owners, 6 estates'!$D$10:$DR$60,8+$I52,0)+VLOOKUP($C52,'(C.) Private owners, 6 estates'!$D$10:$DR$60,9+$I52,0))))</f>
        <v>1</v>
      </c>
      <c r="N52" s="259">
        <f>(IF($J52-$I52=0,VLOOKUP($C52,'(C.) Private owners, 6 estates'!$D$10:$DR$60,45+$I52,0),IF($J52-$I52=1,VLOOKUP($C52,'(C.) Private owners, 6 estates'!$D$10:$DR$60,45+$I52,0)+VLOOKUP($C52,'(C.) Private owners, 6 estates'!$D$10:$DR$60,46+$I52,0),VLOOKUP($C52,'(C.) Private owners, 6 estates'!$D$10:$DR$60,45+$I52,0)+VLOOKUP($C52,'(C.) Private owners, 6 estates'!$D$10:$DR$60,46+$I52,0)+VLOOKUP($C52,'(C.) Private owners, 6 estates'!$D$10:$DR$60,47+$I52,0)))) /(IF($J52-$I52=0,VLOOKUP($C52,'(C.) Private owners, 6 estates'!$D$10:$DR$60,7+$I52,0),IF($J52-$I52=1,VLOOKUP($C52,'(C.) Private owners, 6 estates'!$D$10:$DR$60,7+$I52,0)+VLOOKUP($C52,'(C.) Private owners, 6 estates'!$D$10:$DR$60,8+$I52,0),VLOOKUP($C52,'(C.) Private owners, 6 estates'!$D$10:$DR$60,7+$I52,0)+VLOOKUP($C52,'(C.) Private owners, 6 estates'!$D$10:$DR$60,8+$I52,0)+VLOOKUP($C52,'(C.) Private owners, 6 estates'!$D$10:$DR$60,9+$I52,0))))</f>
        <v>0</v>
      </c>
      <c r="O52" s="259">
        <f>(IF($J52-$I52=0,VLOOKUP($C52,'(C.) Private owners, 6 estates'!$D$10:$DR$60,64+$I52,0),IF($J52-$I52=1,VLOOKUP($C52,'(C.) Private owners, 6 estates'!$D$10:$DR$60,64+$I52,0)+VLOOKUP($C52,'(C.) Private owners, 6 estates'!$D$10:$DR$60,65+$I52,0),VLOOKUP($C52,'(C.) Private owners, 6 estates'!$D$10:$DR$60,64+$I52,0)+VLOOKUP($C52,'(C.) Private owners, 6 estates'!$D$10:$DR$60,65+$I52,0)+VLOOKUP($C52,'(C.) Private owners, 6 estates'!$D$10:$DR$60,66+$I52,0)))) /(IF($J52-$I52=0,VLOOKUP($C52,'(C.) Private owners, 6 estates'!$D$10:$DR$60,7+$I52,0),IF($J52-$I52=1,VLOOKUP($C52,'(C.) Private owners, 6 estates'!$D$10:$DR$60,7+$I52,0)+VLOOKUP($C52,'(C.) Private owners, 6 estates'!$D$10:$DR$60,8+$I52,0),VLOOKUP($C52,'(C.) Private owners, 6 estates'!$D$10:$DR$60,7+$I52,0)+VLOOKUP($C52,'(C.) Private owners, 6 estates'!$D$10:$DR$60,8+$I52,0)+VLOOKUP($C52,'(C.) Private owners, 6 estates'!$D$10:$DR$60,9+$I52,0))))</f>
        <v>0</v>
      </c>
      <c r="P52" s="259">
        <f>(IF($J52-$I52=0,VLOOKUP($C52,'(C.) Private owners, 6 estates'!$D$10:$DR$60,83+$I52,0),IF($J52-$I52=1,VLOOKUP($C52,'(C.) Private owners, 6 estates'!$D$10:$DR$60,83+$I52,0)+VLOOKUP($C52,'(C.) Private owners, 6 estates'!$D$10:$DR$60,84+$I52,0),VLOOKUP($C52,'(C.) Private owners, 6 estates'!$D$10:$DR$60,83+$I52,0)+VLOOKUP($C52,'(C.) Private owners, 6 estates'!$D$10:$DR$60,84+$I52,0)+VLOOKUP($C52,'(C.) Private owners, 6 estates'!$D$10:$DR$60,85+$I52,0)))) /(IF($J52-$I52=0,VLOOKUP($C52,'(C.) Private owners, 6 estates'!$D$10:$DR$60,7+$I52,0),IF($J52-$I52=1,VLOOKUP($C52,'(C.) Private owners, 6 estates'!$D$10:$DR$60,7+$I52,0)+VLOOKUP($C52,'(C.) Private owners, 6 estates'!$D$10:$DR$60,8+$I52,0),VLOOKUP($C52,'(C.) Private owners, 6 estates'!$D$10:$DR$60,7+$I52,0)+VLOOKUP($C52,'(C.) Private owners, 6 estates'!$D$10:$DR$60,8+$I52,0)+VLOOKUP($C52,'(C.) Private owners, 6 estates'!$D$10:$DR$60,9+$I52,0))))</f>
        <v>0</v>
      </c>
      <c r="Q52" s="259">
        <f>(IF($J52-$I52=0,VLOOKUP($C52,'(C.) Private owners, 6 estates'!$D$10:$DR$60,102+$I52,0),IF($J52-$I52=1,VLOOKUP($C52,'(C.) Private owners, 6 estates'!$D$10:$DR$60,102+$I52,0)+VLOOKUP($C52,'(C.) Private owners, 6 estates'!$D$10:$DR$60,103+$I52,0),VLOOKUP($C52,'(C.) Private owners, 6 estates'!$D$10:$DR$60,102+$I52,0)+VLOOKUP($C52,'(C.) Private owners, 6 estates'!$D$10:$DR$60,103+$I52,0)+VLOOKUP($C52,'(C.) Private owners, 6 estates'!$D$10:$DR$60,104+$I52,0)))) /(IF($J52-$I52=0,VLOOKUP($C52,'(C.) Private owners, 6 estates'!$D$10:$DR$60,7+$I52,0),IF($J52-$I52=1,VLOOKUP($C52,'(C.) Private owners, 6 estates'!$D$10:$DR$60,7+$I52,0)+VLOOKUP($C52,'(C.) Private owners, 6 estates'!$D$10:$DR$60,8+$I52,0),VLOOKUP($C52,'(C.) Private owners, 6 estates'!$D$10:$DR$60,7+$I52,0)+VLOOKUP($C52,'(C.) Private owners, 6 estates'!$D$10:$DR$60,8+$I52,0)+VLOOKUP($C52,'(C.) Private owners, 6 estates'!$D$10:$DR$60,9+$I52,0))))</f>
        <v>0</v>
      </c>
      <c r="R52" s="414">
        <f t="shared" si="13"/>
        <v>0</v>
      </c>
      <c r="T52" s="210">
        <f t="shared" si="0"/>
        <v>15</v>
      </c>
      <c r="U52" s="210">
        <f t="shared" si="1"/>
        <v>2115895.6799999997</v>
      </c>
      <c r="V52" s="281">
        <f t="shared" si="2"/>
        <v>0</v>
      </c>
      <c r="W52" s="281">
        <f t="shared" si="3"/>
        <v>0</v>
      </c>
      <c r="X52" s="210">
        <f t="shared" si="4"/>
        <v>0</v>
      </c>
      <c r="Y52" s="210">
        <f t="shared" si="5"/>
        <v>0</v>
      </c>
      <c r="Z52" s="210">
        <f t="shared" si="6"/>
        <v>0</v>
      </c>
      <c r="AA52" s="210">
        <f t="shared" si="7"/>
        <v>0</v>
      </c>
      <c r="AB52" s="210">
        <f t="shared" si="8"/>
        <v>0</v>
      </c>
      <c r="AC52" s="210">
        <f t="shared" si="9"/>
        <v>0</v>
      </c>
      <c r="AD52" s="369">
        <f t="shared" si="10"/>
        <v>0</v>
      </c>
      <c r="AE52" s="369">
        <f t="shared" si="11"/>
        <v>0</v>
      </c>
    </row>
    <row r="53" spans="1:31">
      <c r="A53" s="49">
        <v>46</v>
      </c>
      <c r="B53" s="279">
        <v>5</v>
      </c>
      <c r="C53" s="28" t="s">
        <v>713</v>
      </c>
      <c r="D53" s="210">
        <f>'(B.) Opyt'' non-urb lands'!BT42</f>
        <v>17</v>
      </c>
      <c r="E53" s="515"/>
      <c r="F53" s="210">
        <f>'(B.) Opyt'' non-urb lands'!BW42</f>
        <v>1739023.44</v>
      </c>
      <c r="G53" s="212">
        <f t="shared" si="12"/>
        <v>102295.49647058823</v>
      </c>
      <c r="H53" s="37"/>
      <c r="I53" s="281">
        <v>16</v>
      </c>
      <c r="J53" s="210">
        <v>17</v>
      </c>
      <c r="M53" s="259">
        <f>(IF($J53-$I53=0,VLOOKUP($C53,'(C.) Private owners, 6 estates'!$D$10:$DR$60,26+$I53,0),IF($J53-$I53=1,VLOOKUP($C53,'(C.) Private owners, 6 estates'!$D$10:$DR$60,26+$I53,0)+VLOOKUP($C53,'(C.) Private owners, 6 estates'!$D$10:$DR$60,27+$I53,0),VLOOKUP($C53,'(C.) Private owners, 6 estates'!$D$10:$DR$60,26+$I53,0)+VLOOKUP($C53,'(C.) Private owners, 6 estates'!$D$10:$DR$60,27+$I53,0)+VLOOKUP($C53,'(C.) Private owners, 6 estates'!$D$10:$DR$60,28+$I53,0)))) /(IF($J53-$I53=0,VLOOKUP($C53,'(C.) Private owners, 6 estates'!$D$10:$DR$60,7+$I53,0),IF($J53-$I53=1,VLOOKUP($C53,'(C.) Private owners, 6 estates'!$D$10:$DR$60,7+$I53,0)+VLOOKUP($C53,'(C.) Private owners, 6 estates'!$D$10:$DR$60,8+$I53,0),VLOOKUP($C53,'(C.) Private owners, 6 estates'!$D$10:$DR$60,7+$I53,0)+VLOOKUP($C53,'(C.) Private owners, 6 estates'!$D$10:$DR$60,8+$I53,0)+VLOOKUP($C53,'(C.) Private owners, 6 estates'!$D$10:$DR$60,9+$I53,0))))</f>
        <v>0.8571428571428571</v>
      </c>
      <c r="N53" s="259">
        <f>(IF($J53-$I53=0,VLOOKUP($C53,'(C.) Private owners, 6 estates'!$D$10:$DR$60,45+$I53,0),IF($J53-$I53=1,VLOOKUP($C53,'(C.) Private owners, 6 estates'!$D$10:$DR$60,45+$I53,0)+VLOOKUP($C53,'(C.) Private owners, 6 estates'!$D$10:$DR$60,46+$I53,0),VLOOKUP($C53,'(C.) Private owners, 6 estates'!$D$10:$DR$60,45+$I53,0)+VLOOKUP($C53,'(C.) Private owners, 6 estates'!$D$10:$DR$60,46+$I53,0)+VLOOKUP($C53,'(C.) Private owners, 6 estates'!$D$10:$DR$60,47+$I53,0)))) /(IF($J53-$I53=0,VLOOKUP($C53,'(C.) Private owners, 6 estates'!$D$10:$DR$60,7+$I53,0),IF($J53-$I53=1,VLOOKUP($C53,'(C.) Private owners, 6 estates'!$D$10:$DR$60,7+$I53,0)+VLOOKUP($C53,'(C.) Private owners, 6 estates'!$D$10:$DR$60,8+$I53,0),VLOOKUP($C53,'(C.) Private owners, 6 estates'!$D$10:$DR$60,7+$I53,0)+VLOOKUP($C53,'(C.) Private owners, 6 estates'!$D$10:$DR$60,8+$I53,0)+VLOOKUP($C53,'(C.) Private owners, 6 estates'!$D$10:$DR$60,9+$I53,0))))</f>
        <v>0</v>
      </c>
      <c r="O53" s="259">
        <f>(IF($J53-$I53=0,VLOOKUP($C53,'(C.) Private owners, 6 estates'!$D$10:$DR$60,64+$I53,0),IF($J53-$I53=1,VLOOKUP($C53,'(C.) Private owners, 6 estates'!$D$10:$DR$60,64+$I53,0)+VLOOKUP($C53,'(C.) Private owners, 6 estates'!$D$10:$DR$60,65+$I53,0),VLOOKUP($C53,'(C.) Private owners, 6 estates'!$D$10:$DR$60,64+$I53,0)+VLOOKUP($C53,'(C.) Private owners, 6 estates'!$D$10:$DR$60,65+$I53,0)+VLOOKUP($C53,'(C.) Private owners, 6 estates'!$D$10:$DR$60,66+$I53,0)))) /(IF($J53-$I53=0,VLOOKUP($C53,'(C.) Private owners, 6 estates'!$D$10:$DR$60,7+$I53,0),IF($J53-$I53=1,VLOOKUP($C53,'(C.) Private owners, 6 estates'!$D$10:$DR$60,7+$I53,0)+VLOOKUP($C53,'(C.) Private owners, 6 estates'!$D$10:$DR$60,8+$I53,0),VLOOKUP($C53,'(C.) Private owners, 6 estates'!$D$10:$DR$60,7+$I53,0)+VLOOKUP($C53,'(C.) Private owners, 6 estates'!$D$10:$DR$60,8+$I53,0)+VLOOKUP($C53,'(C.) Private owners, 6 estates'!$D$10:$DR$60,9+$I53,0))))</f>
        <v>0.14285714285714285</v>
      </c>
      <c r="P53" s="259">
        <f>(IF($J53-$I53=0,VLOOKUP($C53,'(C.) Private owners, 6 estates'!$D$10:$DR$60,83+$I53,0),IF($J53-$I53=1,VLOOKUP($C53,'(C.) Private owners, 6 estates'!$D$10:$DR$60,83+$I53,0)+VLOOKUP($C53,'(C.) Private owners, 6 estates'!$D$10:$DR$60,84+$I53,0),VLOOKUP($C53,'(C.) Private owners, 6 estates'!$D$10:$DR$60,83+$I53,0)+VLOOKUP($C53,'(C.) Private owners, 6 estates'!$D$10:$DR$60,84+$I53,0)+VLOOKUP($C53,'(C.) Private owners, 6 estates'!$D$10:$DR$60,85+$I53,0)))) /(IF($J53-$I53=0,VLOOKUP($C53,'(C.) Private owners, 6 estates'!$D$10:$DR$60,7+$I53,0),IF($J53-$I53=1,VLOOKUP($C53,'(C.) Private owners, 6 estates'!$D$10:$DR$60,7+$I53,0)+VLOOKUP($C53,'(C.) Private owners, 6 estates'!$D$10:$DR$60,8+$I53,0),VLOOKUP($C53,'(C.) Private owners, 6 estates'!$D$10:$DR$60,7+$I53,0)+VLOOKUP($C53,'(C.) Private owners, 6 estates'!$D$10:$DR$60,8+$I53,0)+VLOOKUP($C53,'(C.) Private owners, 6 estates'!$D$10:$DR$60,9+$I53,0))))</f>
        <v>0</v>
      </c>
      <c r="Q53" s="259">
        <f>(IF($J53-$I53=0,VLOOKUP($C53,'(C.) Private owners, 6 estates'!$D$10:$DR$60,102+$I53,0),IF($J53-$I53=1,VLOOKUP($C53,'(C.) Private owners, 6 estates'!$D$10:$DR$60,102+$I53,0)+VLOOKUP($C53,'(C.) Private owners, 6 estates'!$D$10:$DR$60,103+$I53,0),VLOOKUP($C53,'(C.) Private owners, 6 estates'!$D$10:$DR$60,102+$I53,0)+VLOOKUP($C53,'(C.) Private owners, 6 estates'!$D$10:$DR$60,103+$I53,0)+VLOOKUP($C53,'(C.) Private owners, 6 estates'!$D$10:$DR$60,104+$I53,0)))) /(IF($J53-$I53=0,VLOOKUP($C53,'(C.) Private owners, 6 estates'!$D$10:$DR$60,7+$I53,0),IF($J53-$I53=1,VLOOKUP($C53,'(C.) Private owners, 6 estates'!$D$10:$DR$60,7+$I53,0)+VLOOKUP($C53,'(C.) Private owners, 6 estates'!$D$10:$DR$60,8+$I53,0),VLOOKUP($C53,'(C.) Private owners, 6 estates'!$D$10:$DR$60,7+$I53,0)+VLOOKUP($C53,'(C.) Private owners, 6 estates'!$D$10:$DR$60,8+$I53,0)+VLOOKUP($C53,'(C.) Private owners, 6 estates'!$D$10:$DR$60,9+$I53,0))))</f>
        <v>0</v>
      </c>
      <c r="R53" s="414">
        <f t="shared" si="13"/>
        <v>0</v>
      </c>
      <c r="T53" s="210">
        <f t="shared" si="0"/>
        <v>14.571428571428571</v>
      </c>
      <c r="U53" s="210">
        <f t="shared" si="1"/>
        <v>1490591.5199999998</v>
      </c>
      <c r="V53" s="281">
        <f t="shared" si="2"/>
        <v>0</v>
      </c>
      <c r="W53" s="281">
        <f t="shared" si="3"/>
        <v>0</v>
      </c>
      <c r="X53" s="210">
        <f t="shared" si="4"/>
        <v>2.4285714285714284</v>
      </c>
      <c r="Y53" s="210">
        <f t="shared" si="5"/>
        <v>248431.91999999995</v>
      </c>
      <c r="Z53" s="210">
        <f t="shared" si="6"/>
        <v>0</v>
      </c>
      <c r="AA53" s="210">
        <f t="shared" si="7"/>
        <v>0</v>
      </c>
      <c r="AB53" s="210">
        <f t="shared" si="8"/>
        <v>0</v>
      </c>
      <c r="AC53" s="210">
        <f t="shared" si="9"/>
        <v>0</v>
      </c>
      <c r="AD53" s="369">
        <f t="shared" si="10"/>
        <v>0</v>
      </c>
      <c r="AE53" s="369">
        <f t="shared" si="11"/>
        <v>0</v>
      </c>
    </row>
    <row r="54" spans="1:31">
      <c r="A54" s="49">
        <v>48</v>
      </c>
      <c r="B54" s="279">
        <v>5</v>
      </c>
      <c r="C54" s="29" t="s">
        <v>425</v>
      </c>
      <c r="D54" s="210">
        <f>'(B.) Opyt'' non-urb lands'!BT43</f>
        <v>9</v>
      </c>
      <c r="E54" s="515"/>
      <c r="F54" s="210">
        <f>'(B.) Opyt'' non-urb lands'!BW43</f>
        <v>702547.91999999993</v>
      </c>
      <c r="G54" s="212">
        <f t="shared" si="12"/>
        <v>78060.87999999999</v>
      </c>
      <c r="H54" s="37"/>
      <c r="I54" s="281">
        <v>16</v>
      </c>
      <c r="J54" s="210">
        <v>17</v>
      </c>
      <c r="M54" s="259">
        <f>(IF($J54-$I54=0,VLOOKUP($C54,'(C.) Private owners, 6 estates'!$D$10:$DR$60,26+$I54,0),IF($J54-$I54=1,VLOOKUP($C54,'(C.) Private owners, 6 estates'!$D$10:$DR$60,26+$I54,0)+VLOOKUP($C54,'(C.) Private owners, 6 estates'!$D$10:$DR$60,27+$I54,0),VLOOKUP($C54,'(C.) Private owners, 6 estates'!$D$10:$DR$60,26+$I54,0)+VLOOKUP($C54,'(C.) Private owners, 6 estates'!$D$10:$DR$60,27+$I54,0)+VLOOKUP($C54,'(C.) Private owners, 6 estates'!$D$10:$DR$60,28+$I54,0)))) /(IF($J54-$I54=0,VLOOKUP($C54,'(C.) Private owners, 6 estates'!$D$10:$DR$60,7+$I54,0),IF($J54-$I54=1,VLOOKUP($C54,'(C.) Private owners, 6 estates'!$D$10:$DR$60,7+$I54,0)+VLOOKUP($C54,'(C.) Private owners, 6 estates'!$D$10:$DR$60,8+$I54,0),VLOOKUP($C54,'(C.) Private owners, 6 estates'!$D$10:$DR$60,7+$I54,0)+VLOOKUP($C54,'(C.) Private owners, 6 estates'!$D$10:$DR$60,8+$I54,0)+VLOOKUP($C54,'(C.) Private owners, 6 estates'!$D$10:$DR$60,9+$I54,0))))</f>
        <v>0.8571428571428571</v>
      </c>
      <c r="N54" s="259">
        <f>(IF($J54-$I54=0,VLOOKUP($C54,'(C.) Private owners, 6 estates'!$D$10:$DR$60,45+$I54,0),IF($J54-$I54=1,VLOOKUP($C54,'(C.) Private owners, 6 estates'!$D$10:$DR$60,45+$I54,0)+VLOOKUP($C54,'(C.) Private owners, 6 estates'!$D$10:$DR$60,46+$I54,0),VLOOKUP($C54,'(C.) Private owners, 6 estates'!$D$10:$DR$60,45+$I54,0)+VLOOKUP($C54,'(C.) Private owners, 6 estates'!$D$10:$DR$60,46+$I54,0)+VLOOKUP($C54,'(C.) Private owners, 6 estates'!$D$10:$DR$60,47+$I54,0)))) /(IF($J54-$I54=0,VLOOKUP($C54,'(C.) Private owners, 6 estates'!$D$10:$DR$60,7+$I54,0),IF($J54-$I54=1,VLOOKUP($C54,'(C.) Private owners, 6 estates'!$D$10:$DR$60,7+$I54,0)+VLOOKUP($C54,'(C.) Private owners, 6 estates'!$D$10:$DR$60,8+$I54,0),VLOOKUP($C54,'(C.) Private owners, 6 estates'!$D$10:$DR$60,7+$I54,0)+VLOOKUP($C54,'(C.) Private owners, 6 estates'!$D$10:$DR$60,8+$I54,0)+VLOOKUP($C54,'(C.) Private owners, 6 estates'!$D$10:$DR$60,9+$I54,0))))</f>
        <v>0</v>
      </c>
      <c r="O54" s="259">
        <f>(IF($J54-$I54=0,VLOOKUP($C54,'(C.) Private owners, 6 estates'!$D$10:$DR$60,64+$I54,0),IF($J54-$I54=1,VLOOKUP($C54,'(C.) Private owners, 6 estates'!$D$10:$DR$60,64+$I54,0)+VLOOKUP($C54,'(C.) Private owners, 6 estates'!$D$10:$DR$60,65+$I54,0),VLOOKUP($C54,'(C.) Private owners, 6 estates'!$D$10:$DR$60,64+$I54,0)+VLOOKUP($C54,'(C.) Private owners, 6 estates'!$D$10:$DR$60,65+$I54,0)+VLOOKUP($C54,'(C.) Private owners, 6 estates'!$D$10:$DR$60,66+$I54,0)))) /(IF($J54-$I54=0,VLOOKUP($C54,'(C.) Private owners, 6 estates'!$D$10:$DR$60,7+$I54,0),IF($J54-$I54=1,VLOOKUP($C54,'(C.) Private owners, 6 estates'!$D$10:$DR$60,7+$I54,0)+VLOOKUP($C54,'(C.) Private owners, 6 estates'!$D$10:$DR$60,8+$I54,0),VLOOKUP($C54,'(C.) Private owners, 6 estates'!$D$10:$DR$60,7+$I54,0)+VLOOKUP($C54,'(C.) Private owners, 6 estates'!$D$10:$DR$60,8+$I54,0)+VLOOKUP($C54,'(C.) Private owners, 6 estates'!$D$10:$DR$60,9+$I54,0))))</f>
        <v>7.1428571428571425E-2</v>
      </c>
      <c r="P54" s="259">
        <f>(IF($J54-$I54=0,VLOOKUP($C54,'(C.) Private owners, 6 estates'!$D$10:$DR$60,83+$I54,0),IF($J54-$I54=1,VLOOKUP($C54,'(C.) Private owners, 6 estates'!$D$10:$DR$60,83+$I54,0)+VLOOKUP($C54,'(C.) Private owners, 6 estates'!$D$10:$DR$60,84+$I54,0),VLOOKUP($C54,'(C.) Private owners, 6 estates'!$D$10:$DR$60,83+$I54,0)+VLOOKUP($C54,'(C.) Private owners, 6 estates'!$D$10:$DR$60,84+$I54,0)+VLOOKUP($C54,'(C.) Private owners, 6 estates'!$D$10:$DR$60,85+$I54,0)))) /(IF($J54-$I54=0,VLOOKUP($C54,'(C.) Private owners, 6 estates'!$D$10:$DR$60,7+$I54,0),IF($J54-$I54=1,VLOOKUP($C54,'(C.) Private owners, 6 estates'!$D$10:$DR$60,7+$I54,0)+VLOOKUP($C54,'(C.) Private owners, 6 estates'!$D$10:$DR$60,8+$I54,0),VLOOKUP($C54,'(C.) Private owners, 6 estates'!$D$10:$DR$60,7+$I54,0)+VLOOKUP($C54,'(C.) Private owners, 6 estates'!$D$10:$DR$60,8+$I54,0)+VLOOKUP($C54,'(C.) Private owners, 6 estates'!$D$10:$DR$60,9+$I54,0))))</f>
        <v>7.1428571428571425E-2</v>
      </c>
      <c r="Q54" s="259">
        <f>(IF($J54-$I54=0,VLOOKUP($C54,'(C.) Private owners, 6 estates'!$D$10:$DR$60,102+$I54,0),IF($J54-$I54=1,VLOOKUP($C54,'(C.) Private owners, 6 estates'!$D$10:$DR$60,102+$I54,0)+VLOOKUP($C54,'(C.) Private owners, 6 estates'!$D$10:$DR$60,103+$I54,0),VLOOKUP($C54,'(C.) Private owners, 6 estates'!$D$10:$DR$60,102+$I54,0)+VLOOKUP($C54,'(C.) Private owners, 6 estates'!$D$10:$DR$60,103+$I54,0)+VLOOKUP($C54,'(C.) Private owners, 6 estates'!$D$10:$DR$60,104+$I54,0)))) /(IF($J54-$I54=0,VLOOKUP($C54,'(C.) Private owners, 6 estates'!$D$10:$DR$60,7+$I54,0),IF($J54-$I54=1,VLOOKUP($C54,'(C.) Private owners, 6 estates'!$D$10:$DR$60,7+$I54,0)+VLOOKUP($C54,'(C.) Private owners, 6 estates'!$D$10:$DR$60,8+$I54,0),VLOOKUP($C54,'(C.) Private owners, 6 estates'!$D$10:$DR$60,7+$I54,0)+VLOOKUP($C54,'(C.) Private owners, 6 estates'!$D$10:$DR$60,8+$I54,0)+VLOOKUP($C54,'(C.) Private owners, 6 estates'!$D$10:$DR$60,9+$I54,0))))</f>
        <v>0</v>
      </c>
      <c r="R54" s="414">
        <f t="shared" si="13"/>
        <v>0</v>
      </c>
      <c r="T54" s="210">
        <f t="shared" si="0"/>
        <v>7.7142857142857135</v>
      </c>
      <c r="U54" s="210">
        <f t="shared" si="1"/>
        <v>602183.93142857135</v>
      </c>
      <c r="V54" s="281">
        <f t="shared" si="2"/>
        <v>0</v>
      </c>
      <c r="W54" s="281">
        <f t="shared" si="3"/>
        <v>0</v>
      </c>
      <c r="X54" s="210">
        <f t="shared" si="4"/>
        <v>0.64285714285714279</v>
      </c>
      <c r="Y54" s="210">
        <f t="shared" si="5"/>
        <v>50181.994285714274</v>
      </c>
      <c r="Z54" s="210">
        <f t="shared" si="6"/>
        <v>0.64285714285714279</v>
      </c>
      <c r="AA54" s="210">
        <f t="shared" si="7"/>
        <v>50181.994285714274</v>
      </c>
      <c r="AB54" s="210">
        <f t="shared" si="8"/>
        <v>0</v>
      </c>
      <c r="AC54" s="210">
        <f t="shared" si="9"/>
        <v>0</v>
      </c>
      <c r="AD54" s="369">
        <f t="shared" si="10"/>
        <v>0</v>
      </c>
      <c r="AE54" s="369">
        <f t="shared" si="11"/>
        <v>0</v>
      </c>
    </row>
    <row r="55" spans="1:31">
      <c r="A55" s="49">
        <v>19</v>
      </c>
      <c r="B55" s="279">
        <v>6</v>
      </c>
      <c r="C55" s="28" t="s">
        <v>471</v>
      </c>
      <c r="D55" s="210">
        <f>'(B.) Opyt'' non-urb lands'!BT44</f>
        <v>13</v>
      </c>
      <c r="E55" s="515"/>
      <c r="F55" s="210">
        <f>'(B.) Opyt'' non-urb lands'!BW44</f>
        <v>1036710</v>
      </c>
      <c r="G55" s="212">
        <f t="shared" si="12"/>
        <v>79746.923076923078</v>
      </c>
      <c r="H55" s="37"/>
      <c r="I55" s="281">
        <v>17</v>
      </c>
      <c r="J55" s="210">
        <v>17</v>
      </c>
      <c r="M55" s="259">
        <f>(IF($J55-$I55=0,VLOOKUP($C55,'(C.) Private owners, 6 estates'!$D$10:$DR$60,26+$I55,0),IF($J55-$I55=1,VLOOKUP($C55,'(C.) Private owners, 6 estates'!$D$10:$DR$60,26+$I55,0)+VLOOKUP($C55,'(C.) Private owners, 6 estates'!$D$10:$DR$60,27+$I55,0),VLOOKUP($C55,'(C.) Private owners, 6 estates'!$D$10:$DR$60,26+$I55,0)+VLOOKUP($C55,'(C.) Private owners, 6 estates'!$D$10:$DR$60,27+$I55,0)+VLOOKUP($C55,'(C.) Private owners, 6 estates'!$D$10:$DR$60,28+$I55,0)))) /(IF($J55-$I55=0,VLOOKUP($C55,'(C.) Private owners, 6 estates'!$D$10:$DR$60,7+$I55,0),IF($J55-$I55=1,VLOOKUP($C55,'(C.) Private owners, 6 estates'!$D$10:$DR$60,7+$I55,0)+VLOOKUP($C55,'(C.) Private owners, 6 estates'!$D$10:$DR$60,8+$I55,0),VLOOKUP($C55,'(C.) Private owners, 6 estates'!$D$10:$DR$60,7+$I55,0)+VLOOKUP($C55,'(C.) Private owners, 6 estates'!$D$10:$DR$60,8+$I55,0)+VLOOKUP($C55,'(C.) Private owners, 6 estates'!$D$10:$DR$60,9+$I55,0))))</f>
        <v>1</v>
      </c>
      <c r="N55" s="259">
        <f>(IF($J55-$I55=0,VLOOKUP($C55,'(C.) Private owners, 6 estates'!$D$10:$DR$60,45+$I55,0),IF($J55-$I55=1,VLOOKUP($C55,'(C.) Private owners, 6 estates'!$D$10:$DR$60,45+$I55,0)+VLOOKUP($C55,'(C.) Private owners, 6 estates'!$D$10:$DR$60,46+$I55,0),VLOOKUP($C55,'(C.) Private owners, 6 estates'!$D$10:$DR$60,45+$I55,0)+VLOOKUP($C55,'(C.) Private owners, 6 estates'!$D$10:$DR$60,46+$I55,0)+VLOOKUP($C55,'(C.) Private owners, 6 estates'!$D$10:$DR$60,47+$I55,0)))) /(IF($J55-$I55=0,VLOOKUP($C55,'(C.) Private owners, 6 estates'!$D$10:$DR$60,7+$I55,0),IF($J55-$I55=1,VLOOKUP($C55,'(C.) Private owners, 6 estates'!$D$10:$DR$60,7+$I55,0)+VLOOKUP($C55,'(C.) Private owners, 6 estates'!$D$10:$DR$60,8+$I55,0),VLOOKUP($C55,'(C.) Private owners, 6 estates'!$D$10:$DR$60,7+$I55,0)+VLOOKUP($C55,'(C.) Private owners, 6 estates'!$D$10:$DR$60,8+$I55,0)+VLOOKUP($C55,'(C.) Private owners, 6 estates'!$D$10:$DR$60,9+$I55,0))))</f>
        <v>0</v>
      </c>
      <c r="O55" s="259">
        <f>(IF($J55-$I55=0,VLOOKUP($C55,'(C.) Private owners, 6 estates'!$D$10:$DR$60,64+$I55,0),IF($J55-$I55=1,VLOOKUP($C55,'(C.) Private owners, 6 estates'!$D$10:$DR$60,64+$I55,0)+VLOOKUP($C55,'(C.) Private owners, 6 estates'!$D$10:$DR$60,65+$I55,0),VLOOKUP($C55,'(C.) Private owners, 6 estates'!$D$10:$DR$60,64+$I55,0)+VLOOKUP($C55,'(C.) Private owners, 6 estates'!$D$10:$DR$60,65+$I55,0)+VLOOKUP($C55,'(C.) Private owners, 6 estates'!$D$10:$DR$60,66+$I55,0)))) /(IF($J55-$I55=0,VLOOKUP($C55,'(C.) Private owners, 6 estates'!$D$10:$DR$60,7+$I55,0),IF($J55-$I55=1,VLOOKUP($C55,'(C.) Private owners, 6 estates'!$D$10:$DR$60,7+$I55,0)+VLOOKUP($C55,'(C.) Private owners, 6 estates'!$D$10:$DR$60,8+$I55,0),VLOOKUP($C55,'(C.) Private owners, 6 estates'!$D$10:$DR$60,7+$I55,0)+VLOOKUP($C55,'(C.) Private owners, 6 estates'!$D$10:$DR$60,8+$I55,0)+VLOOKUP($C55,'(C.) Private owners, 6 estates'!$D$10:$DR$60,9+$I55,0))))</f>
        <v>0</v>
      </c>
      <c r="P55" s="259">
        <f>(IF($J55-$I55=0,VLOOKUP($C55,'(C.) Private owners, 6 estates'!$D$10:$DR$60,83+$I55,0),IF($J55-$I55=1,VLOOKUP($C55,'(C.) Private owners, 6 estates'!$D$10:$DR$60,83+$I55,0)+VLOOKUP($C55,'(C.) Private owners, 6 estates'!$D$10:$DR$60,84+$I55,0),VLOOKUP($C55,'(C.) Private owners, 6 estates'!$D$10:$DR$60,83+$I55,0)+VLOOKUP($C55,'(C.) Private owners, 6 estates'!$D$10:$DR$60,84+$I55,0)+VLOOKUP($C55,'(C.) Private owners, 6 estates'!$D$10:$DR$60,85+$I55,0)))) /(IF($J55-$I55=0,VLOOKUP($C55,'(C.) Private owners, 6 estates'!$D$10:$DR$60,7+$I55,0),IF($J55-$I55=1,VLOOKUP($C55,'(C.) Private owners, 6 estates'!$D$10:$DR$60,7+$I55,0)+VLOOKUP($C55,'(C.) Private owners, 6 estates'!$D$10:$DR$60,8+$I55,0),VLOOKUP($C55,'(C.) Private owners, 6 estates'!$D$10:$DR$60,7+$I55,0)+VLOOKUP($C55,'(C.) Private owners, 6 estates'!$D$10:$DR$60,8+$I55,0)+VLOOKUP($C55,'(C.) Private owners, 6 estates'!$D$10:$DR$60,9+$I55,0))))</f>
        <v>0</v>
      </c>
      <c r="Q55" s="259">
        <f>(IF($J55-$I55=0,VLOOKUP($C55,'(C.) Private owners, 6 estates'!$D$10:$DR$60,102+$I55,0),IF($J55-$I55=1,VLOOKUP($C55,'(C.) Private owners, 6 estates'!$D$10:$DR$60,102+$I55,0)+VLOOKUP($C55,'(C.) Private owners, 6 estates'!$D$10:$DR$60,103+$I55,0),VLOOKUP($C55,'(C.) Private owners, 6 estates'!$D$10:$DR$60,102+$I55,0)+VLOOKUP($C55,'(C.) Private owners, 6 estates'!$D$10:$DR$60,103+$I55,0)+VLOOKUP($C55,'(C.) Private owners, 6 estates'!$D$10:$DR$60,104+$I55,0)))) /(IF($J55-$I55=0,VLOOKUP($C55,'(C.) Private owners, 6 estates'!$D$10:$DR$60,7+$I55,0),IF($J55-$I55=1,VLOOKUP($C55,'(C.) Private owners, 6 estates'!$D$10:$DR$60,7+$I55,0)+VLOOKUP($C55,'(C.) Private owners, 6 estates'!$D$10:$DR$60,8+$I55,0),VLOOKUP($C55,'(C.) Private owners, 6 estates'!$D$10:$DR$60,7+$I55,0)+VLOOKUP($C55,'(C.) Private owners, 6 estates'!$D$10:$DR$60,8+$I55,0)+VLOOKUP($C55,'(C.) Private owners, 6 estates'!$D$10:$DR$60,9+$I55,0))))</f>
        <v>0</v>
      </c>
      <c r="R55" s="414">
        <f t="shared" si="13"/>
        <v>0</v>
      </c>
      <c r="T55" s="210">
        <f t="shared" si="0"/>
        <v>13</v>
      </c>
      <c r="U55" s="210">
        <f t="shared" si="1"/>
        <v>1036710</v>
      </c>
      <c r="V55" s="281">
        <f t="shared" si="2"/>
        <v>0</v>
      </c>
      <c r="W55" s="281">
        <f t="shared" si="3"/>
        <v>0</v>
      </c>
      <c r="X55" s="210">
        <f t="shared" si="4"/>
        <v>0</v>
      </c>
      <c r="Y55" s="210">
        <f t="shared" si="5"/>
        <v>0</v>
      </c>
      <c r="Z55" s="210">
        <f t="shared" si="6"/>
        <v>0</v>
      </c>
      <c r="AA55" s="210">
        <f t="shared" si="7"/>
        <v>0</v>
      </c>
      <c r="AB55" s="210">
        <f t="shared" si="8"/>
        <v>0</v>
      </c>
      <c r="AC55" s="210">
        <f t="shared" si="9"/>
        <v>0</v>
      </c>
      <c r="AD55" s="369">
        <f t="shared" si="10"/>
        <v>0</v>
      </c>
      <c r="AE55" s="369">
        <f t="shared" si="11"/>
        <v>0</v>
      </c>
    </row>
    <row r="56" spans="1:31">
      <c r="A56" s="49">
        <v>21</v>
      </c>
      <c r="B56" s="279">
        <v>6</v>
      </c>
      <c r="C56" s="28" t="s">
        <v>597</v>
      </c>
      <c r="D56" s="210">
        <f>'(B.) Opyt'' non-urb lands'!BT45</f>
        <v>7</v>
      </c>
      <c r="E56" s="515"/>
      <c r="F56" s="210">
        <f>'(B.) Opyt'' non-urb lands'!BW45</f>
        <v>518215.5</v>
      </c>
      <c r="G56" s="212">
        <f t="shared" si="12"/>
        <v>74030.78571428571</v>
      </c>
      <c r="H56" s="37"/>
      <c r="I56" s="281">
        <v>17</v>
      </c>
      <c r="J56" s="210">
        <v>17</v>
      </c>
      <c r="M56" s="259">
        <f>(IF($J56-$I56=0,VLOOKUP($C56,'(C.) Private owners, 6 estates'!$D$10:$DR$60,26+$I56,0),IF($J56-$I56=1,VLOOKUP($C56,'(C.) Private owners, 6 estates'!$D$10:$DR$60,26+$I56,0)+VLOOKUP($C56,'(C.) Private owners, 6 estates'!$D$10:$DR$60,27+$I56,0),VLOOKUP($C56,'(C.) Private owners, 6 estates'!$D$10:$DR$60,26+$I56,0)+VLOOKUP($C56,'(C.) Private owners, 6 estates'!$D$10:$DR$60,27+$I56,0)+VLOOKUP($C56,'(C.) Private owners, 6 estates'!$D$10:$DR$60,28+$I56,0)))) /(IF($J56-$I56=0,VLOOKUP($C56,'(C.) Private owners, 6 estates'!$D$10:$DR$60,7+$I56,0),IF($J56-$I56=1,VLOOKUP($C56,'(C.) Private owners, 6 estates'!$D$10:$DR$60,7+$I56,0)+VLOOKUP($C56,'(C.) Private owners, 6 estates'!$D$10:$DR$60,8+$I56,0),VLOOKUP($C56,'(C.) Private owners, 6 estates'!$D$10:$DR$60,7+$I56,0)+VLOOKUP($C56,'(C.) Private owners, 6 estates'!$D$10:$DR$60,8+$I56,0)+VLOOKUP($C56,'(C.) Private owners, 6 estates'!$D$10:$DR$60,9+$I56,0))))</f>
        <v>1</v>
      </c>
      <c r="N56" s="259">
        <f>(IF($J56-$I56=0,VLOOKUP($C56,'(C.) Private owners, 6 estates'!$D$10:$DR$60,45+$I56,0),IF($J56-$I56=1,VLOOKUP($C56,'(C.) Private owners, 6 estates'!$D$10:$DR$60,45+$I56,0)+VLOOKUP($C56,'(C.) Private owners, 6 estates'!$D$10:$DR$60,46+$I56,0),VLOOKUP($C56,'(C.) Private owners, 6 estates'!$D$10:$DR$60,45+$I56,0)+VLOOKUP($C56,'(C.) Private owners, 6 estates'!$D$10:$DR$60,46+$I56,0)+VLOOKUP($C56,'(C.) Private owners, 6 estates'!$D$10:$DR$60,47+$I56,0)))) /(IF($J56-$I56=0,VLOOKUP($C56,'(C.) Private owners, 6 estates'!$D$10:$DR$60,7+$I56,0),IF($J56-$I56=1,VLOOKUP($C56,'(C.) Private owners, 6 estates'!$D$10:$DR$60,7+$I56,0)+VLOOKUP($C56,'(C.) Private owners, 6 estates'!$D$10:$DR$60,8+$I56,0),VLOOKUP($C56,'(C.) Private owners, 6 estates'!$D$10:$DR$60,7+$I56,0)+VLOOKUP($C56,'(C.) Private owners, 6 estates'!$D$10:$DR$60,8+$I56,0)+VLOOKUP($C56,'(C.) Private owners, 6 estates'!$D$10:$DR$60,9+$I56,0))))</f>
        <v>0</v>
      </c>
      <c r="O56" s="259">
        <f>(IF($J56-$I56=0,VLOOKUP($C56,'(C.) Private owners, 6 estates'!$D$10:$DR$60,64+$I56,0),IF($J56-$I56=1,VLOOKUP($C56,'(C.) Private owners, 6 estates'!$D$10:$DR$60,64+$I56,0)+VLOOKUP($C56,'(C.) Private owners, 6 estates'!$D$10:$DR$60,65+$I56,0),VLOOKUP($C56,'(C.) Private owners, 6 estates'!$D$10:$DR$60,64+$I56,0)+VLOOKUP($C56,'(C.) Private owners, 6 estates'!$D$10:$DR$60,65+$I56,0)+VLOOKUP($C56,'(C.) Private owners, 6 estates'!$D$10:$DR$60,66+$I56,0)))) /(IF($J56-$I56=0,VLOOKUP($C56,'(C.) Private owners, 6 estates'!$D$10:$DR$60,7+$I56,0),IF($J56-$I56=1,VLOOKUP($C56,'(C.) Private owners, 6 estates'!$D$10:$DR$60,7+$I56,0)+VLOOKUP($C56,'(C.) Private owners, 6 estates'!$D$10:$DR$60,8+$I56,0),VLOOKUP($C56,'(C.) Private owners, 6 estates'!$D$10:$DR$60,7+$I56,0)+VLOOKUP($C56,'(C.) Private owners, 6 estates'!$D$10:$DR$60,8+$I56,0)+VLOOKUP($C56,'(C.) Private owners, 6 estates'!$D$10:$DR$60,9+$I56,0))))</f>
        <v>0</v>
      </c>
      <c r="P56" s="259">
        <f>(IF($J56-$I56=0,VLOOKUP($C56,'(C.) Private owners, 6 estates'!$D$10:$DR$60,83+$I56,0),IF($J56-$I56=1,VLOOKUP($C56,'(C.) Private owners, 6 estates'!$D$10:$DR$60,83+$I56,0)+VLOOKUP($C56,'(C.) Private owners, 6 estates'!$D$10:$DR$60,84+$I56,0),VLOOKUP($C56,'(C.) Private owners, 6 estates'!$D$10:$DR$60,83+$I56,0)+VLOOKUP($C56,'(C.) Private owners, 6 estates'!$D$10:$DR$60,84+$I56,0)+VLOOKUP($C56,'(C.) Private owners, 6 estates'!$D$10:$DR$60,85+$I56,0)))) /(IF($J56-$I56=0,VLOOKUP($C56,'(C.) Private owners, 6 estates'!$D$10:$DR$60,7+$I56,0),IF($J56-$I56=1,VLOOKUP($C56,'(C.) Private owners, 6 estates'!$D$10:$DR$60,7+$I56,0)+VLOOKUP($C56,'(C.) Private owners, 6 estates'!$D$10:$DR$60,8+$I56,0),VLOOKUP($C56,'(C.) Private owners, 6 estates'!$D$10:$DR$60,7+$I56,0)+VLOOKUP($C56,'(C.) Private owners, 6 estates'!$D$10:$DR$60,8+$I56,0)+VLOOKUP($C56,'(C.) Private owners, 6 estates'!$D$10:$DR$60,9+$I56,0))))</f>
        <v>0</v>
      </c>
      <c r="Q56" s="259">
        <f>(IF($J56-$I56=0,VLOOKUP($C56,'(C.) Private owners, 6 estates'!$D$10:$DR$60,102+$I56,0),IF($J56-$I56=1,VLOOKUP($C56,'(C.) Private owners, 6 estates'!$D$10:$DR$60,102+$I56,0)+VLOOKUP($C56,'(C.) Private owners, 6 estates'!$D$10:$DR$60,103+$I56,0),VLOOKUP($C56,'(C.) Private owners, 6 estates'!$D$10:$DR$60,102+$I56,0)+VLOOKUP($C56,'(C.) Private owners, 6 estates'!$D$10:$DR$60,103+$I56,0)+VLOOKUP($C56,'(C.) Private owners, 6 estates'!$D$10:$DR$60,104+$I56,0)))) /(IF($J56-$I56=0,VLOOKUP($C56,'(C.) Private owners, 6 estates'!$D$10:$DR$60,7+$I56,0),IF($J56-$I56=1,VLOOKUP($C56,'(C.) Private owners, 6 estates'!$D$10:$DR$60,7+$I56,0)+VLOOKUP($C56,'(C.) Private owners, 6 estates'!$D$10:$DR$60,8+$I56,0),VLOOKUP($C56,'(C.) Private owners, 6 estates'!$D$10:$DR$60,7+$I56,0)+VLOOKUP($C56,'(C.) Private owners, 6 estates'!$D$10:$DR$60,8+$I56,0)+VLOOKUP($C56,'(C.) Private owners, 6 estates'!$D$10:$DR$60,9+$I56,0))))</f>
        <v>0</v>
      </c>
      <c r="R56" s="414">
        <f t="shared" si="13"/>
        <v>0</v>
      </c>
      <c r="T56" s="210">
        <f t="shared" si="0"/>
        <v>7</v>
      </c>
      <c r="U56" s="210">
        <f t="shared" si="1"/>
        <v>518215.5</v>
      </c>
      <c r="V56" s="281">
        <f t="shared" si="2"/>
        <v>0</v>
      </c>
      <c r="W56" s="281">
        <f t="shared" si="3"/>
        <v>0</v>
      </c>
      <c r="X56" s="210">
        <f t="shared" si="4"/>
        <v>0</v>
      </c>
      <c r="Y56" s="210">
        <f t="shared" si="5"/>
        <v>0</v>
      </c>
      <c r="Z56" s="210">
        <f t="shared" si="6"/>
        <v>0</v>
      </c>
      <c r="AA56" s="210">
        <f t="shared" si="7"/>
        <v>0</v>
      </c>
      <c r="AB56" s="210">
        <f t="shared" si="8"/>
        <v>0</v>
      </c>
      <c r="AC56" s="210">
        <f t="shared" si="9"/>
        <v>0</v>
      </c>
      <c r="AD56" s="369">
        <f t="shared" si="10"/>
        <v>0</v>
      </c>
      <c r="AE56" s="369">
        <f t="shared" si="11"/>
        <v>0</v>
      </c>
    </row>
    <row r="57" spans="1:31">
      <c r="A57" s="49">
        <v>49</v>
      </c>
      <c r="B57" s="279">
        <v>6</v>
      </c>
      <c r="C57" s="29" t="s">
        <v>953</v>
      </c>
      <c r="D57" s="210">
        <f>'(B.) Opyt'' non-urb lands'!BT46</f>
        <v>2</v>
      </c>
      <c r="E57" s="515"/>
      <c r="F57" s="210">
        <f>'(B.) Opyt'' non-urb lands'!BW46</f>
        <v>193032.95999999999</v>
      </c>
      <c r="G57" s="212">
        <f t="shared" si="12"/>
        <v>96516.479999999996</v>
      </c>
      <c r="H57" s="37"/>
      <c r="I57" s="281">
        <v>17</v>
      </c>
      <c r="J57" s="210">
        <v>17</v>
      </c>
      <c r="M57" s="259">
        <f>(IF($J57-$I57=0,VLOOKUP($C57,'(C.) Private owners, 6 estates'!$D$10:$DR$60,26+$I57,0),IF($J57-$I57=1,VLOOKUP($C57,'(C.) Private owners, 6 estates'!$D$10:$DR$60,26+$I57,0)+VLOOKUP($C57,'(C.) Private owners, 6 estates'!$D$10:$DR$60,27+$I57,0),VLOOKUP($C57,'(C.) Private owners, 6 estates'!$D$10:$DR$60,26+$I57,0)+VLOOKUP($C57,'(C.) Private owners, 6 estates'!$D$10:$DR$60,27+$I57,0)+VLOOKUP($C57,'(C.) Private owners, 6 estates'!$D$10:$DR$60,28+$I57,0)))) /(IF($J57-$I57=0,VLOOKUP($C57,'(C.) Private owners, 6 estates'!$D$10:$DR$60,7+$I57,0),IF($J57-$I57=1,VLOOKUP($C57,'(C.) Private owners, 6 estates'!$D$10:$DR$60,7+$I57,0)+VLOOKUP($C57,'(C.) Private owners, 6 estates'!$D$10:$DR$60,8+$I57,0),VLOOKUP($C57,'(C.) Private owners, 6 estates'!$D$10:$DR$60,7+$I57,0)+VLOOKUP($C57,'(C.) Private owners, 6 estates'!$D$10:$DR$60,8+$I57,0)+VLOOKUP($C57,'(C.) Private owners, 6 estates'!$D$10:$DR$60,9+$I57,0))))</f>
        <v>1</v>
      </c>
      <c r="N57" s="259">
        <f>(IF($J57-$I57=0,VLOOKUP($C57,'(C.) Private owners, 6 estates'!$D$10:$DR$60,45+$I57,0),IF($J57-$I57=1,VLOOKUP($C57,'(C.) Private owners, 6 estates'!$D$10:$DR$60,45+$I57,0)+VLOOKUP($C57,'(C.) Private owners, 6 estates'!$D$10:$DR$60,46+$I57,0),VLOOKUP($C57,'(C.) Private owners, 6 estates'!$D$10:$DR$60,45+$I57,0)+VLOOKUP($C57,'(C.) Private owners, 6 estates'!$D$10:$DR$60,46+$I57,0)+VLOOKUP($C57,'(C.) Private owners, 6 estates'!$D$10:$DR$60,47+$I57,0)))) /(IF($J57-$I57=0,VLOOKUP($C57,'(C.) Private owners, 6 estates'!$D$10:$DR$60,7+$I57,0),IF($J57-$I57=1,VLOOKUP($C57,'(C.) Private owners, 6 estates'!$D$10:$DR$60,7+$I57,0)+VLOOKUP($C57,'(C.) Private owners, 6 estates'!$D$10:$DR$60,8+$I57,0),VLOOKUP($C57,'(C.) Private owners, 6 estates'!$D$10:$DR$60,7+$I57,0)+VLOOKUP($C57,'(C.) Private owners, 6 estates'!$D$10:$DR$60,8+$I57,0)+VLOOKUP($C57,'(C.) Private owners, 6 estates'!$D$10:$DR$60,9+$I57,0))))</f>
        <v>0</v>
      </c>
      <c r="O57" s="259">
        <f>(IF($J57-$I57=0,VLOOKUP($C57,'(C.) Private owners, 6 estates'!$D$10:$DR$60,64+$I57,0),IF($J57-$I57=1,VLOOKUP($C57,'(C.) Private owners, 6 estates'!$D$10:$DR$60,64+$I57,0)+VLOOKUP($C57,'(C.) Private owners, 6 estates'!$D$10:$DR$60,65+$I57,0),VLOOKUP($C57,'(C.) Private owners, 6 estates'!$D$10:$DR$60,64+$I57,0)+VLOOKUP($C57,'(C.) Private owners, 6 estates'!$D$10:$DR$60,65+$I57,0)+VLOOKUP($C57,'(C.) Private owners, 6 estates'!$D$10:$DR$60,66+$I57,0)))) /(IF($J57-$I57=0,VLOOKUP($C57,'(C.) Private owners, 6 estates'!$D$10:$DR$60,7+$I57,0),IF($J57-$I57=1,VLOOKUP($C57,'(C.) Private owners, 6 estates'!$D$10:$DR$60,7+$I57,0)+VLOOKUP($C57,'(C.) Private owners, 6 estates'!$D$10:$DR$60,8+$I57,0),VLOOKUP($C57,'(C.) Private owners, 6 estates'!$D$10:$DR$60,7+$I57,0)+VLOOKUP($C57,'(C.) Private owners, 6 estates'!$D$10:$DR$60,8+$I57,0)+VLOOKUP($C57,'(C.) Private owners, 6 estates'!$D$10:$DR$60,9+$I57,0))))</f>
        <v>0</v>
      </c>
      <c r="P57" s="259">
        <f>(IF($J57-$I57=0,VLOOKUP($C57,'(C.) Private owners, 6 estates'!$D$10:$DR$60,83+$I57,0),IF($J57-$I57=1,VLOOKUP($C57,'(C.) Private owners, 6 estates'!$D$10:$DR$60,83+$I57,0)+VLOOKUP($C57,'(C.) Private owners, 6 estates'!$D$10:$DR$60,84+$I57,0),VLOOKUP($C57,'(C.) Private owners, 6 estates'!$D$10:$DR$60,83+$I57,0)+VLOOKUP($C57,'(C.) Private owners, 6 estates'!$D$10:$DR$60,84+$I57,0)+VLOOKUP($C57,'(C.) Private owners, 6 estates'!$D$10:$DR$60,85+$I57,0)))) /(IF($J57-$I57=0,VLOOKUP($C57,'(C.) Private owners, 6 estates'!$D$10:$DR$60,7+$I57,0),IF($J57-$I57=1,VLOOKUP($C57,'(C.) Private owners, 6 estates'!$D$10:$DR$60,7+$I57,0)+VLOOKUP($C57,'(C.) Private owners, 6 estates'!$D$10:$DR$60,8+$I57,0),VLOOKUP($C57,'(C.) Private owners, 6 estates'!$D$10:$DR$60,7+$I57,0)+VLOOKUP($C57,'(C.) Private owners, 6 estates'!$D$10:$DR$60,8+$I57,0)+VLOOKUP($C57,'(C.) Private owners, 6 estates'!$D$10:$DR$60,9+$I57,0))))</f>
        <v>0</v>
      </c>
      <c r="Q57" s="259">
        <f>(IF($J57-$I57=0,VLOOKUP($C57,'(C.) Private owners, 6 estates'!$D$10:$DR$60,102+$I57,0),IF($J57-$I57=1,VLOOKUP($C57,'(C.) Private owners, 6 estates'!$D$10:$DR$60,102+$I57,0)+VLOOKUP($C57,'(C.) Private owners, 6 estates'!$D$10:$DR$60,103+$I57,0),VLOOKUP($C57,'(C.) Private owners, 6 estates'!$D$10:$DR$60,102+$I57,0)+VLOOKUP($C57,'(C.) Private owners, 6 estates'!$D$10:$DR$60,103+$I57,0)+VLOOKUP($C57,'(C.) Private owners, 6 estates'!$D$10:$DR$60,104+$I57,0)))) /(IF($J57-$I57=0,VLOOKUP($C57,'(C.) Private owners, 6 estates'!$D$10:$DR$60,7+$I57,0),IF($J57-$I57=1,VLOOKUP($C57,'(C.) Private owners, 6 estates'!$D$10:$DR$60,7+$I57,0)+VLOOKUP($C57,'(C.) Private owners, 6 estates'!$D$10:$DR$60,8+$I57,0),VLOOKUP($C57,'(C.) Private owners, 6 estates'!$D$10:$DR$60,7+$I57,0)+VLOOKUP($C57,'(C.) Private owners, 6 estates'!$D$10:$DR$60,8+$I57,0)+VLOOKUP($C57,'(C.) Private owners, 6 estates'!$D$10:$DR$60,9+$I57,0))))</f>
        <v>0</v>
      </c>
      <c r="R57" s="414">
        <f t="shared" si="13"/>
        <v>0</v>
      </c>
      <c r="T57" s="210">
        <f t="shared" si="0"/>
        <v>2</v>
      </c>
      <c r="U57" s="210">
        <f t="shared" si="1"/>
        <v>193032.95999999999</v>
      </c>
      <c r="V57" s="281">
        <f t="shared" si="2"/>
        <v>0</v>
      </c>
      <c r="W57" s="281">
        <f t="shared" si="3"/>
        <v>0</v>
      </c>
      <c r="X57" s="210">
        <f t="shared" si="4"/>
        <v>0</v>
      </c>
      <c r="Y57" s="210">
        <f t="shared" si="5"/>
        <v>0</v>
      </c>
      <c r="Z57" s="210">
        <f t="shared" si="6"/>
        <v>0</v>
      </c>
      <c r="AA57" s="210">
        <f t="shared" si="7"/>
        <v>0</v>
      </c>
      <c r="AB57" s="210">
        <f t="shared" si="8"/>
        <v>0</v>
      </c>
      <c r="AC57" s="210">
        <f t="shared" si="9"/>
        <v>0</v>
      </c>
      <c r="AD57" s="369">
        <f t="shared" si="10"/>
        <v>0</v>
      </c>
      <c r="AE57" s="369">
        <f t="shared" si="11"/>
        <v>0</v>
      </c>
    </row>
    <row r="58" spans="1:31">
      <c r="A58" s="49">
        <v>4</v>
      </c>
      <c r="B58" s="279">
        <v>7</v>
      </c>
      <c r="C58" s="28" t="s">
        <v>954</v>
      </c>
      <c r="D58" s="210">
        <f>'(B.) Opyt'' non-urb lands'!BT47</f>
        <v>7</v>
      </c>
      <c r="E58" s="515"/>
      <c r="F58" s="210">
        <f>'(B.) Opyt'' non-urb lands'!BW47</f>
        <v>658658.88</v>
      </c>
      <c r="G58" s="212">
        <f t="shared" si="12"/>
        <v>94094.125714285721</v>
      </c>
      <c r="H58" s="37"/>
      <c r="I58" s="281">
        <v>17</v>
      </c>
      <c r="J58" s="210">
        <v>17</v>
      </c>
      <c r="M58" s="259">
        <f>(IF($J58-$I58=0,VLOOKUP($C58,'(C.) Private owners, 6 estates'!$D$10:$DR$60,26+$I58,0),IF($J58-$I58=1,VLOOKUP($C58,'(C.) Private owners, 6 estates'!$D$10:$DR$60,26+$I58,0)+VLOOKUP($C58,'(C.) Private owners, 6 estates'!$D$10:$DR$60,27+$I58,0),VLOOKUP($C58,'(C.) Private owners, 6 estates'!$D$10:$DR$60,26+$I58,0)+VLOOKUP($C58,'(C.) Private owners, 6 estates'!$D$10:$DR$60,27+$I58,0)+VLOOKUP($C58,'(C.) Private owners, 6 estates'!$D$10:$DR$60,28+$I58,0)))) /(IF($J58-$I58=0,VLOOKUP($C58,'(C.) Private owners, 6 estates'!$D$10:$DR$60,7+$I58,0),IF($J58-$I58=1,VLOOKUP($C58,'(C.) Private owners, 6 estates'!$D$10:$DR$60,7+$I58,0)+VLOOKUP($C58,'(C.) Private owners, 6 estates'!$D$10:$DR$60,8+$I58,0),VLOOKUP($C58,'(C.) Private owners, 6 estates'!$D$10:$DR$60,7+$I58,0)+VLOOKUP($C58,'(C.) Private owners, 6 estates'!$D$10:$DR$60,8+$I58,0)+VLOOKUP($C58,'(C.) Private owners, 6 estates'!$D$10:$DR$60,9+$I58,0))))</f>
        <v>0.88888888888888884</v>
      </c>
      <c r="N58" s="259">
        <f>(IF($J58-$I58=0,VLOOKUP($C58,'(C.) Private owners, 6 estates'!$D$10:$DR$60,45+$I58,0),IF($J58-$I58=1,VLOOKUP($C58,'(C.) Private owners, 6 estates'!$D$10:$DR$60,45+$I58,0)+VLOOKUP($C58,'(C.) Private owners, 6 estates'!$D$10:$DR$60,46+$I58,0),VLOOKUP($C58,'(C.) Private owners, 6 estates'!$D$10:$DR$60,45+$I58,0)+VLOOKUP($C58,'(C.) Private owners, 6 estates'!$D$10:$DR$60,46+$I58,0)+VLOOKUP($C58,'(C.) Private owners, 6 estates'!$D$10:$DR$60,47+$I58,0)))) /(IF($J58-$I58=0,VLOOKUP($C58,'(C.) Private owners, 6 estates'!$D$10:$DR$60,7+$I58,0),IF($J58-$I58=1,VLOOKUP($C58,'(C.) Private owners, 6 estates'!$D$10:$DR$60,7+$I58,0)+VLOOKUP($C58,'(C.) Private owners, 6 estates'!$D$10:$DR$60,8+$I58,0),VLOOKUP($C58,'(C.) Private owners, 6 estates'!$D$10:$DR$60,7+$I58,0)+VLOOKUP($C58,'(C.) Private owners, 6 estates'!$D$10:$DR$60,8+$I58,0)+VLOOKUP($C58,'(C.) Private owners, 6 estates'!$D$10:$DR$60,9+$I58,0))))</f>
        <v>0</v>
      </c>
      <c r="O58" s="259">
        <f>(IF($J58-$I58=0,VLOOKUP($C58,'(C.) Private owners, 6 estates'!$D$10:$DR$60,64+$I58,0),IF($J58-$I58=1,VLOOKUP($C58,'(C.) Private owners, 6 estates'!$D$10:$DR$60,64+$I58,0)+VLOOKUP($C58,'(C.) Private owners, 6 estates'!$D$10:$DR$60,65+$I58,0),VLOOKUP($C58,'(C.) Private owners, 6 estates'!$D$10:$DR$60,64+$I58,0)+VLOOKUP($C58,'(C.) Private owners, 6 estates'!$D$10:$DR$60,65+$I58,0)+VLOOKUP($C58,'(C.) Private owners, 6 estates'!$D$10:$DR$60,66+$I58,0)))) /(IF($J58-$I58=0,VLOOKUP($C58,'(C.) Private owners, 6 estates'!$D$10:$DR$60,7+$I58,0),IF($J58-$I58=1,VLOOKUP($C58,'(C.) Private owners, 6 estates'!$D$10:$DR$60,7+$I58,0)+VLOOKUP($C58,'(C.) Private owners, 6 estates'!$D$10:$DR$60,8+$I58,0),VLOOKUP($C58,'(C.) Private owners, 6 estates'!$D$10:$DR$60,7+$I58,0)+VLOOKUP($C58,'(C.) Private owners, 6 estates'!$D$10:$DR$60,8+$I58,0)+VLOOKUP($C58,'(C.) Private owners, 6 estates'!$D$10:$DR$60,9+$I58,0))))</f>
        <v>0.1111111111111111</v>
      </c>
      <c r="P58" s="259">
        <f>(IF($J58-$I58=0,VLOOKUP($C58,'(C.) Private owners, 6 estates'!$D$10:$DR$60,83+$I58,0),IF($J58-$I58=1,VLOOKUP($C58,'(C.) Private owners, 6 estates'!$D$10:$DR$60,83+$I58,0)+VLOOKUP($C58,'(C.) Private owners, 6 estates'!$D$10:$DR$60,84+$I58,0),VLOOKUP($C58,'(C.) Private owners, 6 estates'!$D$10:$DR$60,83+$I58,0)+VLOOKUP($C58,'(C.) Private owners, 6 estates'!$D$10:$DR$60,84+$I58,0)+VLOOKUP($C58,'(C.) Private owners, 6 estates'!$D$10:$DR$60,85+$I58,0)))) /(IF($J58-$I58=0,VLOOKUP($C58,'(C.) Private owners, 6 estates'!$D$10:$DR$60,7+$I58,0),IF($J58-$I58=1,VLOOKUP($C58,'(C.) Private owners, 6 estates'!$D$10:$DR$60,7+$I58,0)+VLOOKUP($C58,'(C.) Private owners, 6 estates'!$D$10:$DR$60,8+$I58,0),VLOOKUP($C58,'(C.) Private owners, 6 estates'!$D$10:$DR$60,7+$I58,0)+VLOOKUP($C58,'(C.) Private owners, 6 estates'!$D$10:$DR$60,8+$I58,0)+VLOOKUP($C58,'(C.) Private owners, 6 estates'!$D$10:$DR$60,9+$I58,0))))</f>
        <v>0</v>
      </c>
      <c r="Q58" s="259">
        <f>(IF($J58-$I58=0,VLOOKUP($C58,'(C.) Private owners, 6 estates'!$D$10:$DR$60,102+$I58,0),IF($J58-$I58=1,VLOOKUP($C58,'(C.) Private owners, 6 estates'!$D$10:$DR$60,102+$I58,0)+VLOOKUP($C58,'(C.) Private owners, 6 estates'!$D$10:$DR$60,103+$I58,0),VLOOKUP($C58,'(C.) Private owners, 6 estates'!$D$10:$DR$60,102+$I58,0)+VLOOKUP($C58,'(C.) Private owners, 6 estates'!$D$10:$DR$60,103+$I58,0)+VLOOKUP($C58,'(C.) Private owners, 6 estates'!$D$10:$DR$60,104+$I58,0)))) /(IF($J58-$I58=0,VLOOKUP($C58,'(C.) Private owners, 6 estates'!$D$10:$DR$60,7+$I58,0),IF($J58-$I58=1,VLOOKUP($C58,'(C.) Private owners, 6 estates'!$D$10:$DR$60,7+$I58,0)+VLOOKUP($C58,'(C.) Private owners, 6 estates'!$D$10:$DR$60,8+$I58,0),VLOOKUP($C58,'(C.) Private owners, 6 estates'!$D$10:$DR$60,7+$I58,0)+VLOOKUP($C58,'(C.) Private owners, 6 estates'!$D$10:$DR$60,8+$I58,0)+VLOOKUP($C58,'(C.) Private owners, 6 estates'!$D$10:$DR$60,9+$I58,0))))</f>
        <v>0</v>
      </c>
      <c r="R58" s="414">
        <f t="shared" si="13"/>
        <v>0</v>
      </c>
      <c r="T58" s="210">
        <f t="shared" si="0"/>
        <v>6.2222222222222214</v>
      </c>
      <c r="U58" s="210">
        <f t="shared" si="1"/>
        <v>585474.55999999994</v>
      </c>
      <c r="V58" s="281">
        <f t="shared" si="2"/>
        <v>0</v>
      </c>
      <c r="W58" s="281">
        <f t="shared" si="3"/>
        <v>0</v>
      </c>
      <c r="X58" s="210">
        <f t="shared" si="4"/>
        <v>0.77777777777777768</v>
      </c>
      <c r="Y58" s="210">
        <f t="shared" si="5"/>
        <v>73184.319999999992</v>
      </c>
      <c r="Z58" s="210">
        <f t="shared" si="6"/>
        <v>0</v>
      </c>
      <c r="AA58" s="210">
        <f t="shared" si="7"/>
        <v>0</v>
      </c>
      <c r="AB58" s="210">
        <f t="shared" si="8"/>
        <v>0</v>
      </c>
      <c r="AC58" s="210">
        <f t="shared" si="9"/>
        <v>0</v>
      </c>
      <c r="AD58" s="369">
        <f t="shared" si="10"/>
        <v>0</v>
      </c>
      <c r="AE58" s="369">
        <f t="shared" si="11"/>
        <v>0</v>
      </c>
    </row>
    <row r="59" spans="1:31">
      <c r="A59" s="49">
        <v>5</v>
      </c>
      <c r="B59" s="279">
        <v>7</v>
      </c>
      <c r="C59" s="28" t="s">
        <v>955</v>
      </c>
      <c r="D59" s="210">
        <f>'(B.) Opyt'' non-urb lands'!BT48</f>
        <v>7</v>
      </c>
      <c r="E59" s="515"/>
      <c r="F59" s="210">
        <f>'(B.) Opyt'' non-urb lands'!BW48</f>
        <v>839435.52</v>
      </c>
      <c r="G59" s="212">
        <f t="shared" si="12"/>
        <v>119919.36</v>
      </c>
      <c r="H59" s="37"/>
      <c r="I59" s="281">
        <v>17</v>
      </c>
      <c r="J59" s="210">
        <v>17</v>
      </c>
      <c r="M59" s="259">
        <f>(IF($J59-$I59=0,VLOOKUP($C59,'(C.) Private owners, 6 estates'!$D$10:$DR$60,26+$I59,0),IF($J59-$I59=1,VLOOKUP($C59,'(C.) Private owners, 6 estates'!$D$10:$DR$60,26+$I59,0)+VLOOKUP($C59,'(C.) Private owners, 6 estates'!$D$10:$DR$60,27+$I59,0),VLOOKUP($C59,'(C.) Private owners, 6 estates'!$D$10:$DR$60,26+$I59,0)+VLOOKUP($C59,'(C.) Private owners, 6 estates'!$D$10:$DR$60,27+$I59,0)+VLOOKUP($C59,'(C.) Private owners, 6 estates'!$D$10:$DR$60,28+$I59,0)))) /(IF($J59-$I59=0,VLOOKUP($C59,'(C.) Private owners, 6 estates'!$D$10:$DR$60,7+$I59,0),IF($J59-$I59=1,VLOOKUP($C59,'(C.) Private owners, 6 estates'!$D$10:$DR$60,7+$I59,0)+VLOOKUP($C59,'(C.) Private owners, 6 estates'!$D$10:$DR$60,8+$I59,0),VLOOKUP($C59,'(C.) Private owners, 6 estates'!$D$10:$DR$60,7+$I59,0)+VLOOKUP($C59,'(C.) Private owners, 6 estates'!$D$10:$DR$60,8+$I59,0)+VLOOKUP($C59,'(C.) Private owners, 6 estates'!$D$10:$DR$60,9+$I59,0))))</f>
        <v>0.625</v>
      </c>
      <c r="N59" s="259">
        <f>(IF($J59-$I59=0,VLOOKUP($C59,'(C.) Private owners, 6 estates'!$D$10:$DR$60,45+$I59,0),IF($J59-$I59=1,VLOOKUP($C59,'(C.) Private owners, 6 estates'!$D$10:$DR$60,45+$I59,0)+VLOOKUP($C59,'(C.) Private owners, 6 estates'!$D$10:$DR$60,46+$I59,0),VLOOKUP($C59,'(C.) Private owners, 6 estates'!$D$10:$DR$60,45+$I59,0)+VLOOKUP($C59,'(C.) Private owners, 6 estates'!$D$10:$DR$60,46+$I59,0)+VLOOKUP($C59,'(C.) Private owners, 6 estates'!$D$10:$DR$60,47+$I59,0)))) /(IF($J59-$I59=0,VLOOKUP($C59,'(C.) Private owners, 6 estates'!$D$10:$DR$60,7+$I59,0),IF($J59-$I59=1,VLOOKUP($C59,'(C.) Private owners, 6 estates'!$D$10:$DR$60,7+$I59,0)+VLOOKUP($C59,'(C.) Private owners, 6 estates'!$D$10:$DR$60,8+$I59,0),VLOOKUP($C59,'(C.) Private owners, 6 estates'!$D$10:$DR$60,7+$I59,0)+VLOOKUP($C59,'(C.) Private owners, 6 estates'!$D$10:$DR$60,8+$I59,0)+VLOOKUP($C59,'(C.) Private owners, 6 estates'!$D$10:$DR$60,9+$I59,0))))</f>
        <v>0</v>
      </c>
      <c r="O59" s="259">
        <f>(IF($J59-$I59=0,VLOOKUP($C59,'(C.) Private owners, 6 estates'!$D$10:$DR$60,64+$I59,0),IF($J59-$I59=1,VLOOKUP($C59,'(C.) Private owners, 6 estates'!$D$10:$DR$60,64+$I59,0)+VLOOKUP($C59,'(C.) Private owners, 6 estates'!$D$10:$DR$60,65+$I59,0),VLOOKUP($C59,'(C.) Private owners, 6 estates'!$D$10:$DR$60,64+$I59,0)+VLOOKUP($C59,'(C.) Private owners, 6 estates'!$D$10:$DR$60,65+$I59,0)+VLOOKUP($C59,'(C.) Private owners, 6 estates'!$D$10:$DR$60,66+$I59,0)))) /(IF($J59-$I59=0,VLOOKUP($C59,'(C.) Private owners, 6 estates'!$D$10:$DR$60,7+$I59,0),IF($J59-$I59=1,VLOOKUP($C59,'(C.) Private owners, 6 estates'!$D$10:$DR$60,7+$I59,0)+VLOOKUP($C59,'(C.) Private owners, 6 estates'!$D$10:$DR$60,8+$I59,0),VLOOKUP($C59,'(C.) Private owners, 6 estates'!$D$10:$DR$60,7+$I59,0)+VLOOKUP($C59,'(C.) Private owners, 6 estates'!$D$10:$DR$60,8+$I59,0)+VLOOKUP($C59,'(C.) Private owners, 6 estates'!$D$10:$DR$60,9+$I59,0))))</f>
        <v>0.375</v>
      </c>
      <c r="P59" s="259">
        <f>(IF($J59-$I59=0,VLOOKUP($C59,'(C.) Private owners, 6 estates'!$D$10:$DR$60,83+$I59,0),IF($J59-$I59=1,VLOOKUP($C59,'(C.) Private owners, 6 estates'!$D$10:$DR$60,83+$I59,0)+VLOOKUP($C59,'(C.) Private owners, 6 estates'!$D$10:$DR$60,84+$I59,0),VLOOKUP($C59,'(C.) Private owners, 6 estates'!$D$10:$DR$60,83+$I59,0)+VLOOKUP($C59,'(C.) Private owners, 6 estates'!$D$10:$DR$60,84+$I59,0)+VLOOKUP($C59,'(C.) Private owners, 6 estates'!$D$10:$DR$60,85+$I59,0)))) /(IF($J59-$I59=0,VLOOKUP($C59,'(C.) Private owners, 6 estates'!$D$10:$DR$60,7+$I59,0),IF($J59-$I59=1,VLOOKUP($C59,'(C.) Private owners, 6 estates'!$D$10:$DR$60,7+$I59,0)+VLOOKUP($C59,'(C.) Private owners, 6 estates'!$D$10:$DR$60,8+$I59,0),VLOOKUP($C59,'(C.) Private owners, 6 estates'!$D$10:$DR$60,7+$I59,0)+VLOOKUP($C59,'(C.) Private owners, 6 estates'!$D$10:$DR$60,8+$I59,0)+VLOOKUP($C59,'(C.) Private owners, 6 estates'!$D$10:$DR$60,9+$I59,0))))</f>
        <v>0</v>
      </c>
      <c r="Q59" s="259">
        <f>(IF($J59-$I59=0,VLOOKUP($C59,'(C.) Private owners, 6 estates'!$D$10:$DR$60,102+$I59,0),IF($J59-$I59=1,VLOOKUP($C59,'(C.) Private owners, 6 estates'!$D$10:$DR$60,102+$I59,0)+VLOOKUP($C59,'(C.) Private owners, 6 estates'!$D$10:$DR$60,103+$I59,0),VLOOKUP($C59,'(C.) Private owners, 6 estates'!$D$10:$DR$60,102+$I59,0)+VLOOKUP($C59,'(C.) Private owners, 6 estates'!$D$10:$DR$60,103+$I59,0)+VLOOKUP($C59,'(C.) Private owners, 6 estates'!$D$10:$DR$60,104+$I59,0)))) /(IF($J59-$I59=0,VLOOKUP($C59,'(C.) Private owners, 6 estates'!$D$10:$DR$60,7+$I59,0),IF($J59-$I59=1,VLOOKUP($C59,'(C.) Private owners, 6 estates'!$D$10:$DR$60,7+$I59,0)+VLOOKUP($C59,'(C.) Private owners, 6 estates'!$D$10:$DR$60,8+$I59,0),VLOOKUP($C59,'(C.) Private owners, 6 estates'!$D$10:$DR$60,7+$I59,0)+VLOOKUP($C59,'(C.) Private owners, 6 estates'!$D$10:$DR$60,8+$I59,0)+VLOOKUP($C59,'(C.) Private owners, 6 estates'!$D$10:$DR$60,9+$I59,0))))</f>
        <v>0</v>
      </c>
      <c r="R59" s="414">
        <f t="shared" si="13"/>
        <v>0</v>
      </c>
      <c r="T59" s="210">
        <f t="shared" si="0"/>
        <v>4.375</v>
      </c>
      <c r="U59" s="210">
        <f t="shared" si="1"/>
        <v>524647.19999999995</v>
      </c>
      <c r="V59" s="281">
        <f t="shared" si="2"/>
        <v>0</v>
      </c>
      <c r="W59" s="281">
        <f t="shared" si="3"/>
        <v>0</v>
      </c>
      <c r="X59" s="210">
        <f t="shared" si="4"/>
        <v>2.625</v>
      </c>
      <c r="Y59" s="210">
        <f t="shared" si="5"/>
        <v>314788.32</v>
      </c>
      <c r="Z59" s="210">
        <f t="shared" si="6"/>
        <v>0</v>
      </c>
      <c r="AA59" s="210">
        <f t="shared" si="7"/>
        <v>0</v>
      </c>
      <c r="AB59" s="210">
        <f t="shared" si="8"/>
        <v>0</v>
      </c>
      <c r="AC59" s="210">
        <f t="shared" si="9"/>
        <v>0</v>
      </c>
      <c r="AD59" s="369">
        <f t="shared" si="10"/>
        <v>0</v>
      </c>
      <c r="AE59" s="369">
        <f t="shared" si="11"/>
        <v>0</v>
      </c>
    </row>
    <row r="60" spans="1:31">
      <c r="A60" s="49">
        <v>11</v>
      </c>
      <c r="B60" s="279">
        <v>7</v>
      </c>
      <c r="C60" s="28" t="s">
        <v>844</v>
      </c>
      <c r="D60" s="210">
        <f>'(B.) Opyt'' non-urb lands'!BT49</f>
        <v>2</v>
      </c>
      <c r="E60" s="515"/>
      <c r="F60" s="210">
        <f>'(B.) Opyt'' non-urb lands'!BW49</f>
        <v>149865.29999999999</v>
      </c>
      <c r="G60" s="212">
        <f t="shared" si="12"/>
        <v>74932.649999999994</v>
      </c>
      <c r="H60" s="37"/>
      <c r="I60" s="281">
        <v>17</v>
      </c>
      <c r="J60" s="210">
        <v>17</v>
      </c>
      <c r="M60" s="259">
        <f>(IF($J60-$I60=0,VLOOKUP($C60,'(C.) Private owners, 6 estates'!$D$10:$DR$60,26+$I60,0),IF($J60-$I60=1,VLOOKUP($C60,'(C.) Private owners, 6 estates'!$D$10:$DR$60,26+$I60,0)+VLOOKUP($C60,'(C.) Private owners, 6 estates'!$D$10:$DR$60,27+$I60,0),VLOOKUP($C60,'(C.) Private owners, 6 estates'!$D$10:$DR$60,26+$I60,0)+VLOOKUP($C60,'(C.) Private owners, 6 estates'!$D$10:$DR$60,27+$I60,0)+VLOOKUP($C60,'(C.) Private owners, 6 estates'!$D$10:$DR$60,28+$I60,0)))) /(IF($J60-$I60=0,VLOOKUP($C60,'(C.) Private owners, 6 estates'!$D$10:$DR$60,7+$I60,0),IF($J60-$I60=1,VLOOKUP($C60,'(C.) Private owners, 6 estates'!$D$10:$DR$60,7+$I60,0)+VLOOKUP($C60,'(C.) Private owners, 6 estates'!$D$10:$DR$60,8+$I60,0),VLOOKUP($C60,'(C.) Private owners, 6 estates'!$D$10:$DR$60,7+$I60,0)+VLOOKUP($C60,'(C.) Private owners, 6 estates'!$D$10:$DR$60,8+$I60,0)+VLOOKUP($C60,'(C.) Private owners, 6 estates'!$D$10:$DR$60,9+$I60,0))))</f>
        <v>1</v>
      </c>
      <c r="N60" s="259">
        <f>(IF($J60-$I60=0,VLOOKUP($C60,'(C.) Private owners, 6 estates'!$D$10:$DR$60,45+$I60,0),IF($J60-$I60=1,VLOOKUP($C60,'(C.) Private owners, 6 estates'!$D$10:$DR$60,45+$I60,0)+VLOOKUP($C60,'(C.) Private owners, 6 estates'!$D$10:$DR$60,46+$I60,0),VLOOKUP($C60,'(C.) Private owners, 6 estates'!$D$10:$DR$60,45+$I60,0)+VLOOKUP($C60,'(C.) Private owners, 6 estates'!$D$10:$DR$60,46+$I60,0)+VLOOKUP($C60,'(C.) Private owners, 6 estates'!$D$10:$DR$60,47+$I60,0)))) /(IF($J60-$I60=0,VLOOKUP($C60,'(C.) Private owners, 6 estates'!$D$10:$DR$60,7+$I60,0),IF($J60-$I60=1,VLOOKUP($C60,'(C.) Private owners, 6 estates'!$D$10:$DR$60,7+$I60,0)+VLOOKUP($C60,'(C.) Private owners, 6 estates'!$D$10:$DR$60,8+$I60,0),VLOOKUP($C60,'(C.) Private owners, 6 estates'!$D$10:$DR$60,7+$I60,0)+VLOOKUP($C60,'(C.) Private owners, 6 estates'!$D$10:$DR$60,8+$I60,0)+VLOOKUP($C60,'(C.) Private owners, 6 estates'!$D$10:$DR$60,9+$I60,0))))</f>
        <v>0</v>
      </c>
      <c r="O60" s="259">
        <f>(IF($J60-$I60=0,VLOOKUP($C60,'(C.) Private owners, 6 estates'!$D$10:$DR$60,64+$I60,0),IF($J60-$I60=1,VLOOKUP($C60,'(C.) Private owners, 6 estates'!$D$10:$DR$60,64+$I60,0)+VLOOKUP($C60,'(C.) Private owners, 6 estates'!$D$10:$DR$60,65+$I60,0),VLOOKUP($C60,'(C.) Private owners, 6 estates'!$D$10:$DR$60,64+$I60,0)+VLOOKUP($C60,'(C.) Private owners, 6 estates'!$D$10:$DR$60,65+$I60,0)+VLOOKUP($C60,'(C.) Private owners, 6 estates'!$D$10:$DR$60,66+$I60,0)))) /(IF($J60-$I60=0,VLOOKUP($C60,'(C.) Private owners, 6 estates'!$D$10:$DR$60,7+$I60,0),IF($J60-$I60=1,VLOOKUP($C60,'(C.) Private owners, 6 estates'!$D$10:$DR$60,7+$I60,0)+VLOOKUP($C60,'(C.) Private owners, 6 estates'!$D$10:$DR$60,8+$I60,0),VLOOKUP($C60,'(C.) Private owners, 6 estates'!$D$10:$DR$60,7+$I60,0)+VLOOKUP($C60,'(C.) Private owners, 6 estates'!$D$10:$DR$60,8+$I60,0)+VLOOKUP($C60,'(C.) Private owners, 6 estates'!$D$10:$DR$60,9+$I60,0))))</f>
        <v>0</v>
      </c>
      <c r="P60" s="259">
        <f>(IF($J60-$I60=0,VLOOKUP($C60,'(C.) Private owners, 6 estates'!$D$10:$DR$60,83+$I60,0),IF($J60-$I60=1,VLOOKUP($C60,'(C.) Private owners, 6 estates'!$D$10:$DR$60,83+$I60,0)+VLOOKUP($C60,'(C.) Private owners, 6 estates'!$D$10:$DR$60,84+$I60,0),VLOOKUP($C60,'(C.) Private owners, 6 estates'!$D$10:$DR$60,83+$I60,0)+VLOOKUP($C60,'(C.) Private owners, 6 estates'!$D$10:$DR$60,84+$I60,0)+VLOOKUP($C60,'(C.) Private owners, 6 estates'!$D$10:$DR$60,85+$I60,0)))) /(IF($J60-$I60=0,VLOOKUP($C60,'(C.) Private owners, 6 estates'!$D$10:$DR$60,7+$I60,0),IF($J60-$I60=1,VLOOKUP($C60,'(C.) Private owners, 6 estates'!$D$10:$DR$60,7+$I60,0)+VLOOKUP($C60,'(C.) Private owners, 6 estates'!$D$10:$DR$60,8+$I60,0),VLOOKUP($C60,'(C.) Private owners, 6 estates'!$D$10:$DR$60,7+$I60,0)+VLOOKUP($C60,'(C.) Private owners, 6 estates'!$D$10:$DR$60,8+$I60,0)+VLOOKUP($C60,'(C.) Private owners, 6 estates'!$D$10:$DR$60,9+$I60,0))))</f>
        <v>0</v>
      </c>
      <c r="Q60" s="259">
        <f>(IF($J60-$I60=0,VLOOKUP($C60,'(C.) Private owners, 6 estates'!$D$10:$DR$60,102+$I60,0),IF($J60-$I60=1,VLOOKUP($C60,'(C.) Private owners, 6 estates'!$D$10:$DR$60,102+$I60,0)+VLOOKUP($C60,'(C.) Private owners, 6 estates'!$D$10:$DR$60,103+$I60,0),VLOOKUP($C60,'(C.) Private owners, 6 estates'!$D$10:$DR$60,102+$I60,0)+VLOOKUP($C60,'(C.) Private owners, 6 estates'!$D$10:$DR$60,103+$I60,0)+VLOOKUP($C60,'(C.) Private owners, 6 estates'!$D$10:$DR$60,104+$I60,0)))) /(IF($J60-$I60=0,VLOOKUP($C60,'(C.) Private owners, 6 estates'!$D$10:$DR$60,7+$I60,0),IF($J60-$I60=1,VLOOKUP($C60,'(C.) Private owners, 6 estates'!$D$10:$DR$60,7+$I60,0)+VLOOKUP($C60,'(C.) Private owners, 6 estates'!$D$10:$DR$60,8+$I60,0),VLOOKUP($C60,'(C.) Private owners, 6 estates'!$D$10:$DR$60,7+$I60,0)+VLOOKUP($C60,'(C.) Private owners, 6 estates'!$D$10:$DR$60,8+$I60,0)+VLOOKUP($C60,'(C.) Private owners, 6 estates'!$D$10:$DR$60,9+$I60,0))))</f>
        <v>0</v>
      </c>
      <c r="R60" s="414">
        <f t="shared" si="13"/>
        <v>0</v>
      </c>
      <c r="T60" s="210">
        <f t="shared" si="0"/>
        <v>2</v>
      </c>
      <c r="U60" s="210">
        <f t="shared" si="1"/>
        <v>149865.29999999999</v>
      </c>
      <c r="V60" s="281">
        <f t="shared" si="2"/>
        <v>0</v>
      </c>
      <c r="W60" s="281">
        <f t="shared" si="3"/>
        <v>0</v>
      </c>
      <c r="X60" s="210">
        <f t="shared" si="4"/>
        <v>0</v>
      </c>
      <c r="Y60" s="210">
        <f t="shared" si="5"/>
        <v>0</v>
      </c>
      <c r="Z60" s="210">
        <f t="shared" si="6"/>
        <v>0</v>
      </c>
      <c r="AA60" s="210">
        <f t="shared" si="7"/>
        <v>0</v>
      </c>
      <c r="AB60" s="210">
        <f t="shared" si="8"/>
        <v>0</v>
      </c>
      <c r="AC60" s="210">
        <f t="shared" si="9"/>
        <v>0</v>
      </c>
      <c r="AD60" s="369">
        <f t="shared" si="10"/>
        <v>0</v>
      </c>
      <c r="AE60" s="369">
        <f t="shared" si="11"/>
        <v>0</v>
      </c>
    </row>
    <row r="61" spans="1:31">
      <c r="A61" s="49">
        <v>17</v>
      </c>
      <c r="B61" s="279">
        <v>7</v>
      </c>
      <c r="C61" s="28" t="s">
        <v>459</v>
      </c>
      <c r="D61" s="210">
        <f>'(B.) Opyt'' non-urb lands'!BT50</f>
        <v>11</v>
      </c>
      <c r="E61" s="515"/>
      <c r="F61" s="210">
        <f>'(B.) Opyt'' non-urb lands'!BW50</f>
        <v>1095425.7</v>
      </c>
      <c r="G61" s="212">
        <f t="shared" si="12"/>
        <v>99584.154545454541</v>
      </c>
      <c r="H61" s="37"/>
      <c r="I61" s="281">
        <v>17</v>
      </c>
      <c r="J61" s="210">
        <v>17</v>
      </c>
      <c r="M61" s="259">
        <f>(IF($J61-$I61=0,VLOOKUP($C61,'(C.) Private owners, 6 estates'!$D$10:$DR$60,26+$I61,0),IF($J61-$I61=1,VLOOKUP($C61,'(C.) Private owners, 6 estates'!$D$10:$DR$60,26+$I61,0)+VLOOKUP($C61,'(C.) Private owners, 6 estates'!$D$10:$DR$60,27+$I61,0),VLOOKUP($C61,'(C.) Private owners, 6 estates'!$D$10:$DR$60,26+$I61,0)+VLOOKUP($C61,'(C.) Private owners, 6 estates'!$D$10:$DR$60,27+$I61,0)+VLOOKUP($C61,'(C.) Private owners, 6 estates'!$D$10:$DR$60,28+$I61,0)))) /(IF($J61-$I61=0,VLOOKUP($C61,'(C.) Private owners, 6 estates'!$D$10:$DR$60,7+$I61,0),IF($J61-$I61=1,VLOOKUP($C61,'(C.) Private owners, 6 estates'!$D$10:$DR$60,7+$I61,0)+VLOOKUP($C61,'(C.) Private owners, 6 estates'!$D$10:$DR$60,8+$I61,0),VLOOKUP($C61,'(C.) Private owners, 6 estates'!$D$10:$DR$60,7+$I61,0)+VLOOKUP($C61,'(C.) Private owners, 6 estates'!$D$10:$DR$60,8+$I61,0)+VLOOKUP($C61,'(C.) Private owners, 6 estates'!$D$10:$DR$60,9+$I61,0))))</f>
        <v>1</v>
      </c>
      <c r="N61" s="259">
        <f>(IF($J61-$I61=0,VLOOKUP($C61,'(C.) Private owners, 6 estates'!$D$10:$DR$60,45+$I61,0),IF($J61-$I61=1,VLOOKUP($C61,'(C.) Private owners, 6 estates'!$D$10:$DR$60,45+$I61,0)+VLOOKUP($C61,'(C.) Private owners, 6 estates'!$D$10:$DR$60,46+$I61,0),VLOOKUP($C61,'(C.) Private owners, 6 estates'!$D$10:$DR$60,45+$I61,0)+VLOOKUP($C61,'(C.) Private owners, 6 estates'!$D$10:$DR$60,46+$I61,0)+VLOOKUP($C61,'(C.) Private owners, 6 estates'!$D$10:$DR$60,47+$I61,0)))) /(IF($J61-$I61=0,VLOOKUP($C61,'(C.) Private owners, 6 estates'!$D$10:$DR$60,7+$I61,0),IF($J61-$I61=1,VLOOKUP($C61,'(C.) Private owners, 6 estates'!$D$10:$DR$60,7+$I61,0)+VLOOKUP($C61,'(C.) Private owners, 6 estates'!$D$10:$DR$60,8+$I61,0),VLOOKUP($C61,'(C.) Private owners, 6 estates'!$D$10:$DR$60,7+$I61,0)+VLOOKUP($C61,'(C.) Private owners, 6 estates'!$D$10:$DR$60,8+$I61,0)+VLOOKUP($C61,'(C.) Private owners, 6 estates'!$D$10:$DR$60,9+$I61,0))))</f>
        <v>0</v>
      </c>
      <c r="O61" s="259">
        <f>(IF($J61-$I61=0,VLOOKUP($C61,'(C.) Private owners, 6 estates'!$D$10:$DR$60,64+$I61,0),IF($J61-$I61=1,VLOOKUP($C61,'(C.) Private owners, 6 estates'!$D$10:$DR$60,64+$I61,0)+VLOOKUP($C61,'(C.) Private owners, 6 estates'!$D$10:$DR$60,65+$I61,0),VLOOKUP($C61,'(C.) Private owners, 6 estates'!$D$10:$DR$60,64+$I61,0)+VLOOKUP($C61,'(C.) Private owners, 6 estates'!$D$10:$DR$60,65+$I61,0)+VLOOKUP($C61,'(C.) Private owners, 6 estates'!$D$10:$DR$60,66+$I61,0)))) /(IF($J61-$I61=0,VLOOKUP($C61,'(C.) Private owners, 6 estates'!$D$10:$DR$60,7+$I61,0),IF($J61-$I61=1,VLOOKUP($C61,'(C.) Private owners, 6 estates'!$D$10:$DR$60,7+$I61,0)+VLOOKUP($C61,'(C.) Private owners, 6 estates'!$D$10:$DR$60,8+$I61,0),VLOOKUP($C61,'(C.) Private owners, 6 estates'!$D$10:$DR$60,7+$I61,0)+VLOOKUP($C61,'(C.) Private owners, 6 estates'!$D$10:$DR$60,8+$I61,0)+VLOOKUP($C61,'(C.) Private owners, 6 estates'!$D$10:$DR$60,9+$I61,0))))</f>
        <v>0</v>
      </c>
      <c r="P61" s="259">
        <f>(IF($J61-$I61=0,VLOOKUP($C61,'(C.) Private owners, 6 estates'!$D$10:$DR$60,83+$I61,0),IF($J61-$I61=1,VLOOKUP($C61,'(C.) Private owners, 6 estates'!$D$10:$DR$60,83+$I61,0)+VLOOKUP($C61,'(C.) Private owners, 6 estates'!$D$10:$DR$60,84+$I61,0),VLOOKUP($C61,'(C.) Private owners, 6 estates'!$D$10:$DR$60,83+$I61,0)+VLOOKUP($C61,'(C.) Private owners, 6 estates'!$D$10:$DR$60,84+$I61,0)+VLOOKUP($C61,'(C.) Private owners, 6 estates'!$D$10:$DR$60,85+$I61,0)))) /(IF($J61-$I61=0,VLOOKUP($C61,'(C.) Private owners, 6 estates'!$D$10:$DR$60,7+$I61,0),IF($J61-$I61=1,VLOOKUP($C61,'(C.) Private owners, 6 estates'!$D$10:$DR$60,7+$I61,0)+VLOOKUP($C61,'(C.) Private owners, 6 estates'!$D$10:$DR$60,8+$I61,0),VLOOKUP($C61,'(C.) Private owners, 6 estates'!$D$10:$DR$60,7+$I61,0)+VLOOKUP($C61,'(C.) Private owners, 6 estates'!$D$10:$DR$60,8+$I61,0)+VLOOKUP($C61,'(C.) Private owners, 6 estates'!$D$10:$DR$60,9+$I61,0))))</f>
        <v>0</v>
      </c>
      <c r="Q61" s="259">
        <f>(IF($J61-$I61=0,VLOOKUP($C61,'(C.) Private owners, 6 estates'!$D$10:$DR$60,102+$I61,0),IF($J61-$I61=1,VLOOKUP($C61,'(C.) Private owners, 6 estates'!$D$10:$DR$60,102+$I61,0)+VLOOKUP($C61,'(C.) Private owners, 6 estates'!$D$10:$DR$60,103+$I61,0),VLOOKUP($C61,'(C.) Private owners, 6 estates'!$D$10:$DR$60,102+$I61,0)+VLOOKUP($C61,'(C.) Private owners, 6 estates'!$D$10:$DR$60,103+$I61,0)+VLOOKUP($C61,'(C.) Private owners, 6 estates'!$D$10:$DR$60,104+$I61,0)))) /(IF($J61-$I61=0,VLOOKUP($C61,'(C.) Private owners, 6 estates'!$D$10:$DR$60,7+$I61,0),IF($J61-$I61=1,VLOOKUP($C61,'(C.) Private owners, 6 estates'!$D$10:$DR$60,7+$I61,0)+VLOOKUP($C61,'(C.) Private owners, 6 estates'!$D$10:$DR$60,8+$I61,0),VLOOKUP($C61,'(C.) Private owners, 6 estates'!$D$10:$DR$60,7+$I61,0)+VLOOKUP($C61,'(C.) Private owners, 6 estates'!$D$10:$DR$60,8+$I61,0)+VLOOKUP($C61,'(C.) Private owners, 6 estates'!$D$10:$DR$60,9+$I61,0))))</f>
        <v>0</v>
      </c>
      <c r="R61" s="414">
        <f t="shared" si="13"/>
        <v>0</v>
      </c>
      <c r="T61" s="210">
        <f t="shared" si="0"/>
        <v>11</v>
      </c>
      <c r="U61" s="210">
        <f t="shared" si="1"/>
        <v>1095425.7</v>
      </c>
      <c r="V61" s="281">
        <f t="shared" si="2"/>
        <v>0</v>
      </c>
      <c r="W61" s="281">
        <f t="shared" si="3"/>
        <v>0</v>
      </c>
      <c r="X61" s="210">
        <f t="shared" si="4"/>
        <v>0</v>
      </c>
      <c r="Y61" s="210">
        <f t="shared" si="5"/>
        <v>0</v>
      </c>
      <c r="Z61" s="210">
        <f t="shared" si="6"/>
        <v>0</v>
      </c>
      <c r="AA61" s="210">
        <f t="shared" si="7"/>
        <v>0</v>
      </c>
      <c r="AB61" s="210">
        <f t="shared" si="8"/>
        <v>0</v>
      </c>
      <c r="AC61" s="210">
        <f t="shared" si="9"/>
        <v>0</v>
      </c>
      <c r="AD61" s="369">
        <f t="shared" si="10"/>
        <v>0</v>
      </c>
      <c r="AE61" s="369">
        <f t="shared" si="11"/>
        <v>0</v>
      </c>
    </row>
    <row r="62" spans="1:31">
      <c r="A62" s="49">
        <v>22</v>
      </c>
      <c r="B62" s="279">
        <v>7</v>
      </c>
      <c r="C62" s="28" t="s">
        <v>1058</v>
      </c>
      <c r="D62" s="210">
        <f>'(B.) Opyt'' non-urb lands'!BT51</f>
        <v>18</v>
      </c>
      <c r="E62" s="515"/>
      <c r="F62" s="210">
        <f>'(B.) Opyt'' non-urb lands'!BW51</f>
        <v>2108182.92</v>
      </c>
      <c r="G62" s="212">
        <f t="shared" si="12"/>
        <v>117121.27333333333</v>
      </c>
      <c r="H62" s="37"/>
      <c r="I62" s="281">
        <v>17</v>
      </c>
      <c r="J62" s="210">
        <v>17</v>
      </c>
      <c r="M62" s="259">
        <f>(IF($J62-$I62=0,VLOOKUP($C62,'(C.) Private owners, 6 estates'!$D$10:$DR$60,26+$I62,0),IF($J62-$I62=1,VLOOKUP($C62,'(C.) Private owners, 6 estates'!$D$10:$DR$60,26+$I62,0)+VLOOKUP($C62,'(C.) Private owners, 6 estates'!$D$10:$DR$60,27+$I62,0),VLOOKUP($C62,'(C.) Private owners, 6 estates'!$D$10:$DR$60,26+$I62,0)+VLOOKUP($C62,'(C.) Private owners, 6 estates'!$D$10:$DR$60,27+$I62,0)+VLOOKUP($C62,'(C.) Private owners, 6 estates'!$D$10:$DR$60,28+$I62,0)))) /(IF($J62-$I62=0,VLOOKUP($C62,'(C.) Private owners, 6 estates'!$D$10:$DR$60,7+$I62,0),IF($J62-$I62=1,VLOOKUP($C62,'(C.) Private owners, 6 estates'!$D$10:$DR$60,7+$I62,0)+VLOOKUP($C62,'(C.) Private owners, 6 estates'!$D$10:$DR$60,8+$I62,0),VLOOKUP($C62,'(C.) Private owners, 6 estates'!$D$10:$DR$60,7+$I62,0)+VLOOKUP($C62,'(C.) Private owners, 6 estates'!$D$10:$DR$60,8+$I62,0)+VLOOKUP($C62,'(C.) Private owners, 6 estates'!$D$10:$DR$60,9+$I62,0))))</f>
        <v>0.91111111111111109</v>
      </c>
      <c r="N62" s="259">
        <f>(IF($J62-$I62=0,VLOOKUP($C62,'(C.) Private owners, 6 estates'!$D$10:$DR$60,45+$I62,0),IF($J62-$I62=1,VLOOKUP($C62,'(C.) Private owners, 6 estates'!$D$10:$DR$60,45+$I62,0)+VLOOKUP($C62,'(C.) Private owners, 6 estates'!$D$10:$DR$60,46+$I62,0),VLOOKUP($C62,'(C.) Private owners, 6 estates'!$D$10:$DR$60,45+$I62,0)+VLOOKUP($C62,'(C.) Private owners, 6 estates'!$D$10:$DR$60,46+$I62,0)+VLOOKUP($C62,'(C.) Private owners, 6 estates'!$D$10:$DR$60,47+$I62,0)))) /(IF($J62-$I62=0,VLOOKUP($C62,'(C.) Private owners, 6 estates'!$D$10:$DR$60,7+$I62,0),IF($J62-$I62=1,VLOOKUP($C62,'(C.) Private owners, 6 estates'!$D$10:$DR$60,7+$I62,0)+VLOOKUP($C62,'(C.) Private owners, 6 estates'!$D$10:$DR$60,8+$I62,0),VLOOKUP($C62,'(C.) Private owners, 6 estates'!$D$10:$DR$60,7+$I62,0)+VLOOKUP($C62,'(C.) Private owners, 6 estates'!$D$10:$DR$60,8+$I62,0)+VLOOKUP($C62,'(C.) Private owners, 6 estates'!$D$10:$DR$60,9+$I62,0))))</f>
        <v>0</v>
      </c>
      <c r="O62" s="259">
        <f>(IF($J62-$I62=0,VLOOKUP($C62,'(C.) Private owners, 6 estates'!$D$10:$DR$60,64+$I62,0),IF($J62-$I62=1,VLOOKUP($C62,'(C.) Private owners, 6 estates'!$D$10:$DR$60,64+$I62,0)+VLOOKUP($C62,'(C.) Private owners, 6 estates'!$D$10:$DR$60,65+$I62,0),VLOOKUP($C62,'(C.) Private owners, 6 estates'!$D$10:$DR$60,64+$I62,0)+VLOOKUP($C62,'(C.) Private owners, 6 estates'!$D$10:$DR$60,65+$I62,0)+VLOOKUP($C62,'(C.) Private owners, 6 estates'!$D$10:$DR$60,66+$I62,0)))) /(IF($J62-$I62=0,VLOOKUP($C62,'(C.) Private owners, 6 estates'!$D$10:$DR$60,7+$I62,0),IF($J62-$I62=1,VLOOKUP($C62,'(C.) Private owners, 6 estates'!$D$10:$DR$60,7+$I62,0)+VLOOKUP($C62,'(C.) Private owners, 6 estates'!$D$10:$DR$60,8+$I62,0),VLOOKUP($C62,'(C.) Private owners, 6 estates'!$D$10:$DR$60,7+$I62,0)+VLOOKUP($C62,'(C.) Private owners, 6 estates'!$D$10:$DR$60,8+$I62,0)+VLOOKUP($C62,'(C.) Private owners, 6 estates'!$D$10:$DR$60,9+$I62,0))))</f>
        <v>8.8888888888888892E-2</v>
      </c>
      <c r="P62" s="259">
        <f>(IF($J62-$I62=0,VLOOKUP($C62,'(C.) Private owners, 6 estates'!$D$10:$DR$60,83+$I62,0),IF($J62-$I62=1,VLOOKUP($C62,'(C.) Private owners, 6 estates'!$D$10:$DR$60,83+$I62,0)+VLOOKUP($C62,'(C.) Private owners, 6 estates'!$D$10:$DR$60,84+$I62,0),VLOOKUP($C62,'(C.) Private owners, 6 estates'!$D$10:$DR$60,83+$I62,0)+VLOOKUP($C62,'(C.) Private owners, 6 estates'!$D$10:$DR$60,84+$I62,0)+VLOOKUP($C62,'(C.) Private owners, 6 estates'!$D$10:$DR$60,85+$I62,0)))) /(IF($J62-$I62=0,VLOOKUP($C62,'(C.) Private owners, 6 estates'!$D$10:$DR$60,7+$I62,0),IF($J62-$I62=1,VLOOKUP($C62,'(C.) Private owners, 6 estates'!$D$10:$DR$60,7+$I62,0)+VLOOKUP($C62,'(C.) Private owners, 6 estates'!$D$10:$DR$60,8+$I62,0),VLOOKUP($C62,'(C.) Private owners, 6 estates'!$D$10:$DR$60,7+$I62,0)+VLOOKUP($C62,'(C.) Private owners, 6 estates'!$D$10:$DR$60,8+$I62,0)+VLOOKUP($C62,'(C.) Private owners, 6 estates'!$D$10:$DR$60,9+$I62,0))))</f>
        <v>0</v>
      </c>
      <c r="Q62" s="259">
        <f>(IF($J62-$I62=0,VLOOKUP($C62,'(C.) Private owners, 6 estates'!$D$10:$DR$60,102+$I62,0),IF($J62-$I62=1,VLOOKUP($C62,'(C.) Private owners, 6 estates'!$D$10:$DR$60,102+$I62,0)+VLOOKUP($C62,'(C.) Private owners, 6 estates'!$D$10:$DR$60,103+$I62,0),VLOOKUP($C62,'(C.) Private owners, 6 estates'!$D$10:$DR$60,102+$I62,0)+VLOOKUP($C62,'(C.) Private owners, 6 estates'!$D$10:$DR$60,103+$I62,0)+VLOOKUP($C62,'(C.) Private owners, 6 estates'!$D$10:$DR$60,104+$I62,0)))) /(IF($J62-$I62=0,VLOOKUP($C62,'(C.) Private owners, 6 estates'!$D$10:$DR$60,7+$I62,0),IF($J62-$I62=1,VLOOKUP($C62,'(C.) Private owners, 6 estates'!$D$10:$DR$60,7+$I62,0)+VLOOKUP($C62,'(C.) Private owners, 6 estates'!$D$10:$DR$60,8+$I62,0),VLOOKUP($C62,'(C.) Private owners, 6 estates'!$D$10:$DR$60,7+$I62,0)+VLOOKUP($C62,'(C.) Private owners, 6 estates'!$D$10:$DR$60,8+$I62,0)+VLOOKUP($C62,'(C.) Private owners, 6 estates'!$D$10:$DR$60,9+$I62,0))))</f>
        <v>0</v>
      </c>
      <c r="R62" s="414">
        <f t="shared" si="13"/>
        <v>0</v>
      </c>
      <c r="T62" s="210">
        <f t="shared" si="0"/>
        <v>16.399999999999999</v>
      </c>
      <c r="U62" s="210">
        <f t="shared" si="1"/>
        <v>1920788.8826666665</v>
      </c>
      <c r="V62" s="281">
        <f t="shared" si="2"/>
        <v>0</v>
      </c>
      <c r="W62" s="281">
        <f t="shared" si="3"/>
        <v>0</v>
      </c>
      <c r="X62" s="210">
        <f t="shared" si="4"/>
        <v>1.6</v>
      </c>
      <c r="Y62" s="210">
        <f t="shared" si="5"/>
        <v>187394.03733333334</v>
      </c>
      <c r="Z62" s="210">
        <f t="shared" si="6"/>
        <v>0</v>
      </c>
      <c r="AA62" s="210">
        <f t="shared" si="7"/>
        <v>0</v>
      </c>
      <c r="AB62" s="210">
        <f t="shared" si="8"/>
        <v>0</v>
      </c>
      <c r="AC62" s="210">
        <f t="shared" si="9"/>
        <v>0</v>
      </c>
      <c r="AD62" s="369">
        <f t="shared" si="10"/>
        <v>0</v>
      </c>
      <c r="AE62" s="369">
        <f t="shared" si="11"/>
        <v>0</v>
      </c>
    </row>
    <row r="63" spans="1:31">
      <c r="A63" s="49">
        <v>23</v>
      </c>
      <c r="B63" s="279">
        <v>7</v>
      </c>
      <c r="C63" s="29" t="s">
        <v>813</v>
      </c>
      <c r="D63" s="210">
        <f>'(B.) Opyt'' non-urb lands'!BT52</f>
        <v>6</v>
      </c>
      <c r="E63" s="515"/>
      <c r="F63" s="210">
        <f>'(B.) Opyt'' non-urb lands'!BW52</f>
        <v>877500.53999999992</v>
      </c>
      <c r="G63" s="212">
        <f t="shared" si="12"/>
        <v>146250.09</v>
      </c>
      <c r="H63" s="37"/>
      <c r="I63" s="281">
        <v>17</v>
      </c>
      <c r="J63" s="210">
        <v>17</v>
      </c>
      <c r="M63" s="259">
        <f>(IF($J63-$I63=0,VLOOKUP($C63,'(C.) Private owners, 6 estates'!$D$10:$DR$60,26+$I63,0),IF($J63-$I63=1,VLOOKUP($C63,'(C.) Private owners, 6 estates'!$D$10:$DR$60,26+$I63,0)+VLOOKUP($C63,'(C.) Private owners, 6 estates'!$D$10:$DR$60,27+$I63,0),VLOOKUP($C63,'(C.) Private owners, 6 estates'!$D$10:$DR$60,26+$I63,0)+VLOOKUP($C63,'(C.) Private owners, 6 estates'!$D$10:$DR$60,27+$I63,0)+VLOOKUP($C63,'(C.) Private owners, 6 estates'!$D$10:$DR$60,28+$I63,0)))) /(IF($J63-$I63=0,VLOOKUP($C63,'(C.) Private owners, 6 estates'!$D$10:$DR$60,7+$I63,0),IF($J63-$I63=1,VLOOKUP($C63,'(C.) Private owners, 6 estates'!$D$10:$DR$60,7+$I63,0)+VLOOKUP($C63,'(C.) Private owners, 6 estates'!$D$10:$DR$60,8+$I63,0),VLOOKUP($C63,'(C.) Private owners, 6 estates'!$D$10:$DR$60,7+$I63,0)+VLOOKUP($C63,'(C.) Private owners, 6 estates'!$D$10:$DR$60,8+$I63,0)+VLOOKUP($C63,'(C.) Private owners, 6 estates'!$D$10:$DR$60,9+$I63,0))))</f>
        <v>1</v>
      </c>
      <c r="N63" s="259">
        <f>(IF($J63-$I63=0,VLOOKUP($C63,'(C.) Private owners, 6 estates'!$D$10:$DR$60,45+$I63,0),IF($J63-$I63=1,VLOOKUP($C63,'(C.) Private owners, 6 estates'!$D$10:$DR$60,45+$I63,0)+VLOOKUP($C63,'(C.) Private owners, 6 estates'!$D$10:$DR$60,46+$I63,0),VLOOKUP($C63,'(C.) Private owners, 6 estates'!$D$10:$DR$60,45+$I63,0)+VLOOKUP($C63,'(C.) Private owners, 6 estates'!$D$10:$DR$60,46+$I63,0)+VLOOKUP($C63,'(C.) Private owners, 6 estates'!$D$10:$DR$60,47+$I63,0)))) /(IF($J63-$I63=0,VLOOKUP($C63,'(C.) Private owners, 6 estates'!$D$10:$DR$60,7+$I63,0),IF($J63-$I63=1,VLOOKUP($C63,'(C.) Private owners, 6 estates'!$D$10:$DR$60,7+$I63,0)+VLOOKUP($C63,'(C.) Private owners, 6 estates'!$D$10:$DR$60,8+$I63,0),VLOOKUP($C63,'(C.) Private owners, 6 estates'!$D$10:$DR$60,7+$I63,0)+VLOOKUP($C63,'(C.) Private owners, 6 estates'!$D$10:$DR$60,8+$I63,0)+VLOOKUP($C63,'(C.) Private owners, 6 estates'!$D$10:$DR$60,9+$I63,0))))</f>
        <v>0</v>
      </c>
      <c r="O63" s="259">
        <f>(IF($J63-$I63=0,VLOOKUP($C63,'(C.) Private owners, 6 estates'!$D$10:$DR$60,64+$I63,0),IF($J63-$I63=1,VLOOKUP($C63,'(C.) Private owners, 6 estates'!$D$10:$DR$60,64+$I63,0)+VLOOKUP($C63,'(C.) Private owners, 6 estates'!$D$10:$DR$60,65+$I63,0),VLOOKUP($C63,'(C.) Private owners, 6 estates'!$D$10:$DR$60,64+$I63,0)+VLOOKUP($C63,'(C.) Private owners, 6 estates'!$D$10:$DR$60,65+$I63,0)+VLOOKUP($C63,'(C.) Private owners, 6 estates'!$D$10:$DR$60,66+$I63,0)))) /(IF($J63-$I63=0,VLOOKUP($C63,'(C.) Private owners, 6 estates'!$D$10:$DR$60,7+$I63,0),IF($J63-$I63=1,VLOOKUP($C63,'(C.) Private owners, 6 estates'!$D$10:$DR$60,7+$I63,0)+VLOOKUP($C63,'(C.) Private owners, 6 estates'!$D$10:$DR$60,8+$I63,0),VLOOKUP($C63,'(C.) Private owners, 6 estates'!$D$10:$DR$60,7+$I63,0)+VLOOKUP($C63,'(C.) Private owners, 6 estates'!$D$10:$DR$60,8+$I63,0)+VLOOKUP($C63,'(C.) Private owners, 6 estates'!$D$10:$DR$60,9+$I63,0))))</f>
        <v>0</v>
      </c>
      <c r="P63" s="259">
        <f>(IF($J63-$I63=0,VLOOKUP($C63,'(C.) Private owners, 6 estates'!$D$10:$DR$60,83+$I63,0),IF($J63-$I63=1,VLOOKUP($C63,'(C.) Private owners, 6 estates'!$D$10:$DR$60,83+$I63,0)+VLOOKUP($C63,'(C.) Private owners, 6 estates'!$D$10:$DR$60,84+$I63,0),VLOOKUP($C63,'(C.) Private owners, 6 estates'!$D$10:$DR$60,83+$I63,0)+VLOOKUP($C63,'(C.) Private owners, 6 estates'!$D$10:$DR$60,84+$I63,0)+VLOOKUP($C63,'(C.) Private owners, 6 estates'!$D$10:$DR$60,85+$I63,0)))) /(IF($J63-$I63=0,VLOOKUP($C63,'(C.) Private owners, 6 estates'!$D$10:$DR$60,7+$I63,0),IF($J63-$I63=1,VLOOKUP($C63,'(C.) Private owners, 6 estates'!$D$10:$DR$60,7+$I63,0)+VLOOKUP($C63,'(C.) Private owners, 6 estates'!$D$10:$DR$60,8+$I63,0),VLOOKUP($C63,'(C.) Private owners, 6 estates'!$D$10:$DR$60,7+$I63,0)+VLOOKUP($C63,'(C.) Private owners, 6 estates'!$D$10:$DR$60,8+$I63,0)+VLOOKUP($C63,'(C.) Private owners, 6 estates'!$D$10:$DR$60,9+$I63,0))))</f>
        <v>0</v>
      </c>
      <c r="Q63" s="259">
        <f>(IF($J63-$I63=0,VLOOKUP($C63,'(C.) Private owners, 6 estates'!$D$10:$DR$60,102+$I63,0),IF($J63-$I63=1,VLOOKUP($C63,'(C.) Private owners, 6 estates'!$D$10:$DR$60,102+$I63,0)+VLOOKUP($C63,'(C.) Private owners, 6 estates'!$D$10:$DR$60,103+$I63,0),VLOOKUP($C63,'(C.) Private owners, 6 estates'!$D$10:$DR$60,102+$I63,0)+VLOOKUP($C63,'(C.) Private owners, 6 estates'!$D$10:$DR$60,103+$I63,0)+VLOOKUP($C63,'(C.) Private owners, 6 estates'!$D$10:$DR$60,104+$I63,0)))) /(IF($J63-$I63=0,VLOOKUP($C63,'(C.) Private owners, 6 estates'!$D$10:$DR$60,7+$I63,0),IF($J63-$I63=1,VLOOKUP($C63,'(C.) Private owners, 6 estates'!$D$10:$DR$60,7+$I63,0)+VLOOKUP($C63,'(C.) Private owners, 6 estates'!$D$10:$DR$60,8+$I63,0),VLOOKUP($C63,'(C.) Private owners, 6 estates'!$D$10:$DR$60,7+$I63,0)+VLOOKUP($C63,'(C.) Private owners, 6 estates'!$D$10:$DR$60,8+$I63,0)+VLOOKUP($C63,'(C.) Private owners, 6 estates'!$D$10:$DR$60,9+$I63,0))))</f>
        <v>0</v>
      </c>
      <c r="R63" s="414">
        <f t="shared" si="13"/>
        <v>0</v>
      </c>
      <c r="T63" s="210">
        <f t="shared" si="0"/>
        <v>6</v>
      </c>
      <c r="U63" s="210">
        <f t="shared" si="1"/>
        <v>877500.54</v>
      </c>
      <c r="V63" s="281">
        <f t="shared" si="2"/>
        <v>0</v>
      </c>
      <c r="W63" s="281">
        <f t="shared" si="3"/>
        <v>0</v>
      </c>
      <c r="X63" s="210">
        <f t="shared" si="4"/>
        <v>0</v>
      </c>
      <c r="Y63" s="210">
        <f t="shared" si="5"/>
        <v>0</v>
      </c>
      <c r="Z63" s="210">
        <f t="shared" si="6"/>
        <v>0</v>
      </c>
      <c r="AA63" s="210">
        <f t="shared" si="7"/>
        <v>0</v>
      </c>
      <c r="AB63" s="210">
        <f t="shared" si="8"/>
        <v>0</v>
      </c>
      <c r="AC63" s="210">
        <f t="shared" si="9"/>
        <v>0</v>
      </c>
      <c r="AD63" s="369">
        <f t="shared" si="10"/>
        <v>0</v>
      </c>
      <c r="AE63" s="369">
        <f t="shared" si="11"/>
        <v>0</v>
      </c>
    </row>
    <row r="64" spans="1:31">
      <c r="A64" s="49">
        <v>8</v>
      </c>
      <c r="B64" s="279">
        <v>8</v>
      </c>
      <c r="C64" s="28" t="s">
        <v>1171</v>
      </c>
      <c r="D64" s="210">
        <f>'(B.) Opyt'' non-urb lands'!BT53</f>
        <v>29</v>
      </c>
      <c r="E64" s="515"/>
      <c r="F64" s="210">
        <f>'(B.) Opyt'' non-urb lands'!BW53</f>
        <v>2685454.08</v>
      </c>
      <c r="G64" s="212">
        <f t="shared" si="12"/>
        <v>92601.864827586207</v>
      </c>
      <c r="H64" s="37"/>
      <c r="I64" s="281">
        <v>17</v>
      </c>
      <c r="J64" s="210">
        <v>17</v>
      </c>
      <c r="M64" s="259">
        <f>(IF($J64-$I64=0,VLOOKUP($C64,'(C.) Private owners, 6 estates'!$D$10:$DR$60,26+$I64,0),IF($J64-$I64=1,VLOOKUP($C64,'(C.) Private owners, 6 estates'!$D$10:$DR$60,26+$I64,0)+VLOOKUP($C64,'(C.) Private owners, 6 estates'!$D$10:$DR$60,27+$I64,0),VLOOKUP($C64,'(C.) Private owners, 6 estates'!$D$10:$DR$60,26+$I64,0)+VLOOKUP($C64,'(C.) Private owners, 6 estates'!$D$10:$DR$60,27+$I64,0)+VLOOKUP($C64,'(C.) Private owners, 6 estates'!$D$10:$DR$60,28+$I64,0)))) /(IF($J64-$I64=0,VLOOKUP($C64,'(C.) Private owners, 6 estates'!$D$10:$DR$60,7+$I64,0),IF($J64-$I64=1,VLOOKUP($C64,'(C.) Private owners, 6 estates'!$D$10:$DR$60,7+$I64,0)+VLOOKUP($C64,'(C.) Private owners, 6 estates'!$D$10:$DR$60,8+$I64,0),VLOOKUP($C64,'(C.) Private owners, 6 estates'!$D$10:$DR$60,7+$I64,0)+VLOOKUP($C64,'(C.) Private owners, 6 estates'!$D$10:$DR$60,8+$I64,0)+VLOOKUP($C64,'(C.) Private owners, 6 estates'!$D$10:$DR$60,9+$I64,0))))</f>
        <v>0.88888888888888884</v>
      </c>
      <c r="N64" s="259">
        <f>(IF($J64-$I64=0,VLOOKUP($C64,'(C.) Private owners, 6 estates'!$D$10:$DR$60,45+$I64,0),IF($J64-$I64=1,VLOOKUP($C64,'(C.) Private owners, 6 estates'!$D$10:$DR$60,45+$I64,0)+VLOOKUP($C64,'(C.) Private owners, 6 estates'!$D$10:$DR$60,46+$I64,0),VLOOKUP($C64,'(C.) Private owners, 6 estates'!$D$10:$DR$60,45+$I64,0)+VLOOKUP($C64,'(C.) Private owners, 6 estates'!$D$10:$DR$60,46+$I64,0)+VLOOKUP($C64,'(C.) Private owners, 6 estates'!$D$10:$DR$60,47+$I64,0)))) /(IF($J64-$I64=0,VLOOKUP($C64,'(C.) Private owners, 6 estates'!$D$10:$DR$60,7+$I64,0),IF($J64-$I64=1,VLOOKUP($C64,'(C.) Private owners, 6 estates'!$D$10:$DR$60,7+$I64,0)+VLOOKUP($C64,'(C.) Private owners, 6 estates'!$D$10:$DR$60,8+$I64,0),VLOOKUP($C64,'(C.) Private owners, 6 estates'!$D$10:$DR$60,7+$I64,0)+VLOOKUP($C64,'(C.) Private owners, 6 estates'!$D$10:$DR$60,8+$I64,0)+VLOOKUP($C64,'(C.) Private owners, 6 estates'!$D$10:$DR$60,9+$I64,0))))</f>
        <v>0</v>
      </c>
      <c r="O64" s="259">
        <f>(IF($J64-$I64=0,VLOOKUP($C64,'(C.) Private owners, 6 estates'!$D$10:$DR$60,64+$I64,0),IF($J64-$I64=1,VLOOKUP($C64,'(C.) Private owners, 6 estates'!$D$10:$DR$60,64+$I64,0)+VLOOKUP($C64,'(C.) Private owners, 6 estates'!$D$10:$DR$60,65+$I64,0),VLOOKUP($C64,'(C.) Private owners, 6 estates'!$D$10:$DR$60,64+$I64,0)+VLOOKUP($C64,'(C.) Private owners, 6 estates'!$D$10:$DR$60,65+$I64,0)+VLOOKUP($C64,'(C.) Private owners, 6 estates'!$D$10:$DR$60,66+$I64,0)))) /(IF($J64-$I64=0,VLOOKUP($C64,'(C.) Private owners, 6 estates'!$D$10:$DR$60,7+$I64,0),IF($J64-$I64=1,VLOOKUP($C64,'(C.) Private owners, 6 estates'!$D$10:$DR$60,7+$I64,0)+VLOOKUP($C64,'(C.) Private owners, 6 estates'!$D$10:$DR$60,8+$I64,0),VLOOKUP($C64,'(C.) Private owners, 6 estates'!$D$10:$DR$60,7+$I64,0)+VLOOKUP($C64,'(C.) Private owners, 6 estates'!$D$10:$DR$60,8+$I64,0)+VLOOKUP($C64,'(C.) Private owners, 6 estates'!$D$10:$DR$60,9+$I64,0))))</f>
        <v>8.3333333333333329E-2</v>
      </c>
      <c r="P64" s="259">
        <f>(IF($J64-$I64=0,VLOOKUP($C64,'(C.) Private owners, 6 estates'!$D$10:$DR$60,83+$I64,0),IF($J64-$I64=1,VLOOKUP($C64,'(C.) Private owners, 6 estates'!$D$10:$DR$60,83+$I64,0)+VLOOKUP($C64,'(C.) Private owners, 6 estates'!$D$10:$DR$60,84+$I64,0),VLOOKUP($C64,'(C.) Private owners, 6 estates'!$D$10:$DR$60,83+$I64,0)+VLOOKUP($C64,'(C.) Private owners, 6 estates'!$D$10:$DR$60,84+$I64,0)+VLOOKUP($C64,'(C.) Private owners, 6 estates'!$D$10:$DR$60,85+$I64,0)))) /(IF($J64-$I64=0,VLOOKUP($C64,'(C.) Private owners, 6 estates'!$D$10:$DR$60,7+$I64,0),IF($J64-$I64=1,VLOOKUP($C64,'(C.) Private owners, 6 estates'!$D$10:$DR$60,7+$I64,0)+VLOOKUP($C64,'(C.) Private owners, 6 estates'!$D$10:$DR$60,8+$I64,0),VLOOKUP($C64,'(C.) Private owners, 6 estates'!$D$10:$DR$60,7+$I64,0)+VLOOKUP($C64,'(C.) Private owners, 6 estates'!$D$10:$DR$60,8+$I64,0)+VLOOKUP($C64,'(C.) Private owners, 6 estates'!$D$10:$DR$60,9+$I64,0))))</f>
        <v>2.7777777777777776E-2</v>
      </c>
      <c r="Q64" s="259">
        <f>(IF($J64-$I64=0,VLOOKUP($C64,'(C.) Private owners, 6 estates'!$D$10:$DR$60,102+$I64,0),IF($J64-$I64=1,VLOOKUP($C64,'(C.) Private owners, 6 estates'!$D$10:$DR$60,102+$I64,0)+VLOOKUP($C64,'(C.) Private owners, 6 estates'!$D$10:$DR$60,103+$I64,0),VLOOKUP($C64,'(C.) Private owners, 6 estates'!$D$10:$DR$60,102+$I64,0)+VLOOKUP($C64,'(C.) Private owners, 6 estates'!$D$10:$DR$60,103+$I64,0)+VLOOKUP($C64,'(C.) Private owners, 6 estates'!$D$10:$DR$60,104+$I64,0)))) /(IF($J64-$I64=0,VLOOKUP($C64,'(C.) Private owners, 6 estates'!$D$10:$DR$60,7+$I64,0),IF($J64-$I64=1,VLOOKUP($C64,'(C.) Private owners, 6 estates'!$D$10:$DR$60,7+$I64,0)+VLOOKUP($C64,'(C.) Private owners, 6 estates'!$D$10:$DR$60,8+$I64,0),VLOOKUP($C64,'(C.) Private owners, 6 estates'!$D$10:$DR$60,7+$I64,0)+VLOOKUP($C64,'(C.) Private owners, 6 estates'!$D$10:$DR$60,8+$I64,0)+VLOOKUP($C64,'(C.) Private owners, 6 estates'!$D$10:$DR$60,9+$I64,0))))</f>
        <v>0</v>
      </c>
      <c r="R64" s="414">
        <f t="shared" si="13"/>
        <v>0</v>
      </c>
      <c r="T64" s="210">
        <f t="shared" si="0"/>
        <v>25.777777777777775</v>
      </c>
      <c r="U64" s="210">
        <f t="shared" si="1"/>
        <v>2387070.293333333</v>
      </c>
      <c r="V64" s="281">
        <f t="shared" si="2"/>
        <v>0</v>
      </c>
      <c r="W64" s="281">
        <f t="shared" si="3"/>
        <v>0</v>
      </c>
      <c r="X64" s="210">
        <f t="shared" si="4"/>
        <v>2.4166666666666665</v>
      </c>
      <c r="Y64" s="210">
        <f t="shared" si="5"/>
        <v>223787.84</v>
      </c>
      <c r="Z64" s="210">
        <f t="shared" si="6"/>
        <v>0.80555555555555547</v>
      </c>
      <c r="AA64" s="210">
        <f t="shared" si="7"/>
        <v>74595.946666666656</v>
      </c>
      <c r="AB64" s="210">
        <f t="shared" si="8"/>
        <v>0</v>
      </c>
      <c r="AC64" s="210">
        <f t="shared" si="9"/>
        <v>0</v>
      </c>
      <c r="AD64" s="369">
        <f t="shared" si="10"/>
        <v>0</v>
      </c>
      <c r="AE64" s="369">
        <f t="shared" si="11"/>
        <v>0</v>
      </c>
    </row>
    <row r="65" spans="1:32">
      <c r="A65" s="49">
        <v>16</v>
      </c>
      <c r="B65" s="279">
        <v>8</v>
      </c>
      <c r="C65" s="28" t="s">
        <v>438</v>
      </c>
      <c r="D65" s="210">
        <f>'(B.) Opyt'' non-urb lands'!BT54</f>
        <v>31</v>
      </c>
      <c r="E65" s="515"/>
      <c r="F65" s="210">
        <f>'(B.) Opyt'' non-urb lands'!BW54</f>
        <v>4459699.2</v>
      </c>
      <c r="G65" s="212">
        <f t="shared" si="12"/>
        <v>143861.26451612904</v>
      </c>
      <c r="H65" s="37"/>
      <c r="I65" s="281">
        <v>16</v>
      </c>
      <c r="J65" s="210">
        <v>17</v>
      </c>
      <c r="M65" s="259">
        <f>(IF($J65-$I65=0,VLOOKUP($C65,'(C.) Private owners, 6 estates'!$D$10:$DR$60,26+$I65,0),IF($J65-$I65=1,VLOOKUP($C65,'(C.) Private owners, 6 estates'!$D$10:$DR$60,26+$I65,0)+VLOOKUP($C65,'(C.) Private owners, 6 estates'!$D$10:$DR$60,27+$I65,0),VLOOKUP($C65,'(C.) Private owners, 6 estates'!$D$10:$DR$60,26+$I65,0)+VLOOKUP($C65,'(C.) Private owners, 6 estates'!$D$10:$DR$60,27+$I65,0)+VLOOKUP($C65,'(C.) Private owners, 6 estates'!$D$10:$DR$60,28+$I65,0)))) /(IF($J65-$I65=0,VLOOKUP($C65,'(C.) Private owners, 6 estates'!$D$10:$DR$60,7+$I65,0),IF($J65-$I65=1,VLOOKUP($C65,'(C.) Private owners, 6 estates'!$D$10:$DR$60,7+$I65,0)+VLOOKUP($C65,'(C.) Private owners, 6 estates'!$D$10:$DR$60,8+$I65,0),VLOOKUP($C65,'(C.) Private owners, 6 estates'!$D$10:$DR$60,7+$I65,0)+VLOOKUP($C65,'(C.) Private owners, 6 estates'!$D$10:$DR$60,8+$I65,0)+VLOOKUP($C65,'(C.) Private owners, 6 estates'!$D$10:$DR$60,9+$I65,0))))</f>
        <v>0.92</v>
      </c>
      <c r="N65" s="259">
        <f>(IF($J65-$I65=0,VLOOKUP($C65,'(C.) Private owners, 6 estates'!$D$10:$DR$60,45+$I65,0),IF($J65-$I65=1,VLOOKUP($C65,'(C.) Private owners, 6 estates'!$D$10:$DR$60,45+$I65,0)+VLOOKUP($C65,'(C.) Private owners, 6 estates'!$D$10:$DR$60,46+$I65,0),VLOOKUP($C65,'(C.) Private owners, 6 estates'!$D$10:$DR$60,45+$I65,0)+VLOOKUP($C65,'(C.) Private owners, 6 estates'!$D$10:$DR$60,46+$I65,0)+VLOOKUP($C65,'(C.) Private owners, 6 estates'!$D$10:$DR$60,47+$I65,0)))) /(IF($J65-$I65=0,VLOOKUP($C65,'(C.) Private owners, 6 estates'!$D$10:$DR$60,7+$I65,0),IF($J65-$I65=1,VLOOKUP($C65,'(C.) Private owners, 6 estates'!$D$10:$DR$60,7+$I65,0)+VLOOKUP($C65,'(C.) Private owners, 6 estates'!$D$10:$DR$60,8+$I65,0),VLOOKUP($C65,'(C.) Private owners, 6 estates'!$D$10:$DR$60,7+$I65,0)+VLOOKUP($C65,'(C.) Private owners, 6 estates'!$D$10:$DR$60,8+$I65,0)+VLOOKUP($C65,'(C.) Private owners, 6 estates'!$D$10:$DR$60,9+$I65,0))))</f>
        <v>0</v>
      </c>
      <c r="O65" s="259">
        <f>(IF($J65-$I65=0,VLOOKUP($C65,'(C.) Private owners, 6 estates'!$D$10:$DR$60,64+$I65,0),IF($J65-$I65=1,VLOOKUP($C65,'(C.) Private owners, 6 estates'!$D$10:$DR$60,64+$I65,0)+VLOOKUP($C65,'(C.) Private owners, 6 estates'!$D$10:$DR$60,65+$I65,0),VLOOKUP($C65,'(C.) Private owners, 6 estates'!$D$10:$DR$60,64+$I65,0)+VLOOKUP($C65,'(C.) Private owners, 6 estates'!$D$10:$DR$60,65+$I65,0)+VLOOKUP($C65,'(C.) Private owners, 6 estates'!$D$10:$DR$60,66+$I65,0)))) /(IF($J65-$I65=0,VLOOKUP($C65,'(C.) Private owners, 6 estates'!$D$10:$DR$60,7+$I65,0),IF($J65-$I65=1,VLOOKUP($C65,'(C.) Private owners, 6 estates'!$D$10:$DR$60,7+$I65,0)+VLOOKUP($C65,'(C.) Private owners, 6 estates'!$D$10:$DR$60,8+$I65,0),VLOOKUP($C65,'(C.) Private owners, 6 estates'!$D$10:$DR$60,7+$I65,0)+VLOOKUP($C65,'(C.) Private owners, 6 estates'!$D$10:$DR$60,8+$I65,0)+VLOOKUP($C65,'(C.) Private owners, 6 estates'!$D$10:$DR$60,9+$I65,0))))</f>
        <v>0.08</v>
      </c>
      <c r="P65" s="259">
        <f>(IF($J65-$I65=0,VLOOKUP($C65,'(C.) Private owners, 6 estates'!$D$10:$DR$60,83+$I65,0),IF($J65-$I65=1,VLOOKUP($C65,'(C.) Private owners, 6 estates'!$D$10:$DR$60,83+$I65,0)+VLOOKUP($C65,'(C.) Private owners, 6 estates'!$D$10:$DR$60,84+$I65,0),VLOOKUP($C65,'(C.) Private owners, 6 estates'!$D$10:$DR$60,83+$I65,0)+VLOOKUP($C65,'(C.) Private owners, 6 estates'!$D$10:$DR$60,84+$I65,0)+VLOOKUP($C65,'(C.) Private owners, 6 estates'!$D$10:$DR$60,85+$I65,0)))) /(IF($J65-$I65=0,VLOOKUP($C65,'(C.) Private owners, 6 estates'!$D$10:$DR$60,7+$I65,0),IF($J65-$I65=1,VLOOKUP($C65,'(C.) Private owners, 6 estates'!$D$10:$DR$60,7+$I65,0)+VLOOKUP($C65,'(C.) Private owners, 6 estates'!$D$10:$DR$60,8+$I65,0),VLOOKUP($C65,'(C.) Private owners, 6 estates'!$D$10:$DR$60,7+$I65,0)+VLOOKUP($C65,'(C.) Private owners, 6 estates'!$D$10:$DR$60,8+$I65,0)+VLOOKUP($C65,'(C.) Private owners, 6 estates'!$D$10:$DR$60,9+$I65,0))))</f>
        <v>0</v>
      </c>
      <c r="Q65" s="259">
        <f>(IF($J65-$I65=0,VLOOKUP($C65,'(C.) Private owners, 6 estates'!$D$10:$DR$60,102+$I65,0),IF($J65-$I65=1,VLOOKUP($C65,'(C.) Private owners, 6 estates'!$D$10:$DR$60,102+$I65,0)+VLOOKUP($C65,'(C.) Private owners, 6 estates'!$D$10:$DR$60,103+$I65,0),VLOOKUP($C65,'(C.) Private owners, 6 estates'!$D$10:$DR$60,102+$I65,0)+VLOOKUP($C65,'(C.) Private owners, 6 estates'!$D$10:$DR$60,103+$I65,0)+VLOOKUP($C65,'(C.) Private owners, 6 estates'!$D$10:$DR$60,104+$I65,0)))) /(IF($J65-$I65=0,VLOOKUP($C65,'(C.) Private owners, 6 estates'!$D$10:$DR$60,7+$I65,0),IF($J65-$I65=1,VLOOKUP($C65,'(C.) Private owners, 6 estates'!$D$10:$DR$60,7+$I65,0)+VLOOKUP($C65,'(C.) Private owners, 6 estates'!$D$10:$DR$60,8+$I65,0),VLOOKUP($C65,'(C.) Private owners, 6 estates'!$D$10:$DR$60,7+$I65,0)+VLOOKUP($C65,'(C.) Private owners, 6 estates'!$D$10:$DR$60,8+$I65,0)+VLOOKUP($C65,'(C.) Private owners, 6 estates'!$D$10:$DR$60,9+$I65,0))))</f>
        <v>0</v>
      </c>
      <c r="R65" s="414">
        <f t="shared" si="13"/>
        <v>0</v>
      </c>
      <c r="T65" s="210">
        <f t="shared" si="0"/>
        <v>28.52</v>
      </c>
      <c r="U65" s="210">
        <f t="shared" si="1"/>
        <v>4102923.2640000004</v>
      </c>
      <c r="V65" s="281">
        <f t="shared" si="2"/>
        <v>0</v>
      </c>
      <c r="W65" s="281">
        <f t="shared" si="3"/>
        <v>0</v>
      </c>
      <c r="X65" s="210">
        <f t="shared" si="4"/>
        <v>2.48</v>
      </c>
      <c r="Y65" s="210">
        <f t="shared" si="5"/>
        <v>356775.93600000005</v>
      </c>
      <c r="Z65" s="210">
        <f t="shared" si="6"/>
        <v>0</v>
      </c>
      <c r="AA65" s="210">
        <f t="shared" si="7"/>
        <v>0</v>
      </c>
      <c r="AB65" s="210">
        <f t="shared" si="8"/>
        <v>0</v>
      </c>
      <c r="AC65" s="210">
        <f t="shared" si="9"/>
        <v>0</v>
      </c>
      <c r="AD65" s="369">
        <f t="shared" si="10"/>
        <v>0</v>
      </c>
      <c r="AE65" s="369">
        <f t="shared" si="11"/>
        <v>0</v>
      </c>
    </row>
    <row r="66" spans="1:32">
      <c r="A66" s="49">
        <v>32</v>
      </c>
      <c r="B66" s="279">
        <v>8</v>
      </c>
      <c r="C66" s="29" t="s">
        <v>364</v>
      </c>
      <c r="D66" s="210">
        <f>'(B.) Opyt'' non-urb lands'!BT55</f>
        <v>45</v>
      </c>
      <c r="E66" s="515"/>
      <c r="F66" s="210">
        <f>'(B.) Opyt'' non-urb lands'!BW55</f>
        <v>4188891.96</v>
      </c>
      <c r="G66" s="212">
        <f t="shared" si="12"/>
        <v>93086.487999999998</v>
      </c>
      <c r="H66" s="37"/>
      <c r="I66" s="281">
        <v>15</v>
      </c>
      <c r="J66" s="210">
        <v>17</v>
      </c>
      <c r="M66" s="259">
        <f>(IF($J66-$I66=0,VLOOKUP($C66,'(C.) Private owners, 6 estates'!$D$10:$DR$60,26+$I66,0),IF($J66-$I66=1,VLOOKUP($C66,'(C.) Private owners, 6 estates'!$D$10:$DR$60,26+$I66,0)+VLOOKUP($C66,'(C.) Private owners, 6 estates'!$D$10:$DR$60,27+$I66,0),VLOOKUP($C66,'(C.) Private owners, 6 estates'!$D$10:$DR$60,26+$I66,0)+VLOOKUP($C66,'(C.) Private owners, 6 estates'!$D$10:$DR$60,27+$I66,0)+VLOOKUP($C66,'(C.) Private owners, 6 estates'!$D$10:$DR$60,28+$I66,0)))) /(IF($J66-$I66=0,VLOOKUP($C66,'(C.) Private owners, 6 estates'!$D$10:$DR$60,7+$I66,0),IF($J66-$I66=1,VLOOKUP($C66,'(C.) Private owners, 6 estates'!$D$10:$DR$60,7+$I66,0)+VLOOKUP($C66,'(C.) Private owners, 6 estates'!$D$10:$DR$60,8+$I66,0),VLOOKUP($C66,'(C.) Private owners, 6 estates'!$D$10:$DR$60,7+$I66,0)+VLOOKUP($C66,'(C.) Private owners, 6 estates'!$D$10:$DR$60,8+$I66,0)+VLOOKUP($C66,'(C.) Private owners, 6 estates'!$D$10:$DR$60,9+$I66,0))))</f>
        <v>1</v>
      </c>
      <c r="N66" s="259">
        <f>(IF($J66-$I66=0,VLOOKUP($C66,'(C.) Private owners, 6 estates'!$D$10:$DR$60,45+$I66,0),IF($J66-$I66=1,VLOOKUP($C66,'(C.) Private owners, 6 estates'!$D$10:$DR$60,45+$I66,0)+VLOOKUP($C66,'(C.) Private owners, 6 estates'!$D$10:$DR$60,46+$I66,0),VLOOKUP($C66,'(C.) Private owners, 6 estates'!$D$10:$DR$60,45+$I66,0)+VLOOKUP($C66,'(C.) Private owners, 6 estates'!$D$10:$DR$60,46+$I66,0)+VLOOKUP($C66,'(C.) Private owners, 6 estates'!$D$10:$DR$60,47+$I66,0)))) /(IF($J66-$I66=0,VLOOKUP($C66,'(C.) Private owners, 6 estates'!$D$10:$DR$60,7+$I66,0),IF($J66-$I66=1,VLOOKUP($C66,'(C.) Private owners, 6 estates'!$D$10:$DR$60,7+$I66,0)+VLOOKUP($C66,'(C.) Private owners, 6 estates'!$D$10:$DR$60,8+$I66,0),VLOOKUP($C66,'(C.) Private owners, 6 estates'!$D$10:$DR$60,7+$I66,0)+VLOOKUP($C66,'(C.) Private owners, 6 estates'!$D$10:$DR$60,8+$I66,0)+VLOOKUP($C66,'(C.) Private owners, 6 estates'!$D$10:$DR$60,9+$I66,0))))</f>
        <v>0</v>
      </c>
      <c r="O66" s="259">
        <f>(IF($J66-$I66=0,VLOOKUP($C66,'(C.) Private owners, 6 estates'!$D$10:$DR$60,64+$I66,0),IF($J66-$I66=1,VLOOKUP($C66,'(C.) Private owners, 6 estates'!$D$10:$DR$60,64+$I66,0)+VLOOKUP($C66,'(C.) Private owners, 6 estates'!$D$10:$DR$60,65+$I66,0),VLOOKUP($C66,'(C.) Private owners, 6 estates'!$D$10:$DR$60,64+$I66,0)+VLOOKUP($C66,'(C.) Private owners, 6 estates'!$D$10:$DR$60,65+$I66,0)+VLOOKUP($C66,'(C.) Private owners, 6 estates'!$D$10:$DR$60,66+$I66,0)))) /(IF($J66-$I66=0,VLOOKUP($C66,'(C.) Private owners, 6 estates'!$D$10:$DR$60,7+$I66,0),IF($J66-$I66=1,VLOOKUP($C66,'(C.) Private owners, 6 estates'!$D$10:$DR$60,7+$I66,0)+VLOOKUP($C66,'(C.) Private owners, 6 estates'!$D$10:$DR$60,8+$I66,0),VLOOKUP($C66,'(C.) Private owners, 6 estates'!$D$10:$DR$60,7+$I66,0)+VLOOKUP($C66,'(C.) Private owners, 6 estates'!$D$10:$DR$60,8+$I66,0)+VLOOKUP($C66,'(C.) Private owners, 6 estates'!$D$10:$DR$60,9+$I66,0))))</f>
        <v>0</v>
      </c>
      <c r="P66" s="259">
        <f>(IF($J66-$I66=0,VLOOKUP($C66,'(C.) Private owners, 6 estates'!$D$10:$DR$60,83+$I66,0),IF($J66-$I66=1,VLOOKUP($C66,'(C.) Private owners, 6 estates'!$D$10:$DR$60,83+$I66,0)+VLOOKUP($C66,'(C.) Private owners, 6 estates'!$D$10:$DR$60,84+$I66,0),VLOOKUP($C66,'(C.) Private owners, 6 estates'!$D$10:$DR$60,83+$I66,0)+VLOOKUP($C66,'(C.) Private owners, 6 estates'!$D$10:$DR$60,84+$I66,0)+VLOOKUP($C66,'(C.) Private owners, 6 estates'!$D$10:$DR$60,85+$I66,0)))) /(IF($J66-$I66=0,VLOOKUP($C66,'(C.) Private owners, 6 estates'!$D$10:$DR$60,7+$I66,0),IF($J66-$I66=1,VLOOKUP($C66,'(C.) Private owners, 6 estates'!$D$10:$DR$60,7+$I66,0)+VLOOKUP($C66,'(C.) Private owners, 6 estates'!$D$10:$DR$60,8+$I66,0),VLOOKUP($C66,'(C.) Private owners, 6 estates'!$D$10:$DR$60,7+$I66,0)+VLOOKUP($C66,'(C.) Private owners, 6 estates'!$D$10:$DR$60,8+$I66,0)+VLOOKUP($C66,'(C.) Private owners, 6 estates'!$D$10:$DR$60,9+$I66,0))))</f>
        <v>0</v>
      </c>
      <c r="Q66" s="259">
        <f>(IF($J66-$I66=0,VLOOKUP($C66,'(C.) Private owners, 6 estates'!$D$10:$DR$60,102+$I66,0),IF($J66-$I66=1,VLOOKUP($C66,'(C.) Private owners, 6 estates'!$D$10:$DR$60,102+$I66,0)+VLOOKUP($C66,'(C.) Private owners, 6 estates'!$D$10:$DR$60,103+$I66,0),VLOOKUP($C66,'(C.) Private owners, 6 estates'!$D$10:$DR$60,102+$I66,0)+VLOOKUP($C66,'(C.) Private owners, 6 estates'!$D$10:$DR$60,103+$I66,0)+VLOOKUP($C66,'(C.) Private owners, 6 estates'!$D$10:$DR$60,104+$I66,0)))) /(IF($J66-$I66=0,VLOOKUP($C66,'(C.) Private owners, 6 estates'!$D$10:$DR$60,7+$I66,0),IF($J66-$I66=1,VLOOKUP($C66,'(C.) Private owners, 6 estates'!$D$10:$DR$60,7+$I66,0)+VLOOKUP($C66,'(C.) Private owners, 6 estates'!$D$10:$DR$60,8+$I66,0),VLOOKUP($C66,'(C.) Private owners, 6 estates'!$D$10:$DR$60,7+$I66,0)+VLOOKUP($C66,'(C.) Private owners, 6 estates'!$D$10:$DR$60,8+$I66,0)+VLOOKUP($C66,'(C.) Private owners, 6 estates'!$D$10:$DR$60,9+$I66,0))))</f>
        <v>0</v>
      </c>
      <c r="R66" s="414">
        <f t="shared" si="13"/>
        <v>0</v>
      </c>
      <c r="T66" s="210">
        <f t="shared" si="0"/>
        <v>45</v>
      </c>
      <c r="U66" s="210">
        <f t="shared" si="1"/>
        <v>4188891.96</v>
      </c>
      <c r="V66" s="281">
        <f t="shared" si="2"/>
        <v>0</v>
      </c>
      <c r="W66" s="281">
        <f t="shared" si="3"/>
        <v>0</v>
      </c>
      <c r="X66" s="210">
        <f t="shared" si="4"/>
        <v>0</v>
      </c>
      <c r="Y66" s="210">
        <f t="shared" si="5"/>
        <v>0</v>
      </c>
      <c r="Z66" s="210">
        <f t="shared" si="6"/>
        <v>0</v>
      </c>
      <c r="AA66" s="210">
        <f t="shared" si="7"/>
        <v>0</v>
      </c>
      <c r="AB66" s="210">
        <f t="shared" si="8"/>
        <v>0</v>
      </c>
      <c r="AC66" s="210">
        <f t="shared" si="9"/>
        <v>0</v>
      </c>
      <c r="AD66" s="369">
        <f t="shared" si="10"/>
        <v>0</v>
      </c>
      <c r="AE66" s="369">
        <f t="shared" si="11"/>
        <v>0</v>
      </c>
    </row>
    <row r="67" spans="1:32">
      <c r="A67" s="49">
        <v>2</v>
      </c>
      <c r="B67" s="279">
        <v>9</v>
      </c>
      <c r="C67" s="28" t="s">
        <v>365</v>
      </c>
      <c r="D67" s="210">
        <f>'(B.) Opyt'' non-urb lands'!BT56</f>
        <v>1</v>
      </c>
      <c r="E67" s="515"/>
      <c r="F67" s="210">
        <f>'(B.) Opyt'' non-urb lands'!BW56</f>
        <v>171631.44</v>
      </c>
      <c r="G67" s="212">
        <f t="shared" si="12"/>
        <v>171631.44</v>
      </c>
      <c r="H67" s="37"/>
      <c r="I67" s="281">
        <v>17</v>
      </c>
      <c r="J67" s="210">
        <v>17</v>
      </c>
      <c r="M67" s="259">
        <f>(IF($J67-$I67=0,VLOOKUP($C67,'(C.) Private owners, 6 estates'!$D$10:$DR$60,26+$I67,0),IF($J67-$I67=1,VLOOKUP($C67,'(C.) Private owners, 6 estates'!$D$10:$DR$60,26+$I67,0)+VLOOKUP($C67,'(C.) Private owners, 6 estates'!$D$10:$DR$60,27+$I67,0),VLOOKUP($C67,'(C.) Private owners, 6 estates'!$D$10:$DR$60,26+$I67,0)+VLOOKUP($C67,'(C.) Private owners, 6 estates'!$D$10:$DR$60,27+$I67,0)+VLOOKUP($C67,'(C.) Private owners, 6 estates'!$D$10:$DR$60,28+$I67,0)))) /(IF($J67-$I67=0,VLOOKUP($C67,'(C.) Private owners, 6 estates'!$D$10:$DR$60,7+$I67,0),IF($J67-$I67=1,VLOOKUP($C67,'(C.) Private owners, 6 estates'!$D$10:$DR$60,7+$I67,0)+VLOOKUP($C67,'(C.) Private owners, 6 estates'!$D$10:$DR$60,8+$I67,0),VLOOKUP($C67,'(C.) Private owners, 6 estates'!$D$10:$DR$60,7+$I67,0)+VLOOKUP($C67,'(C.) Private owners, 6 estates'!$D$10:$DR$60,8+$I67,0)+VLOOKUP($C67,'(C.) Private owners, 6 estates'!$D$10:$DR$60,9+$I67,0))))</f>
        <v>1</v>
      </c>
      <c r="N67" s="259">
        <f>(IF($J67-$I67=0,VLOOKUP($C67,'(C.) Private owners, 6 estates'!$D$10:$DR$60,45+$I67,0),IF($J67-$I67=1,VLOOKUP($C67,'(C.) Private owners, 6 estates'!$D$10:$DR$60,45+$I67,0)+VLOOKUP($C67,'(C.) Private owners, 6 estates'!$D$10:$DR$60,46+$I67,0),VLOOKUP($C67,'(C.) Private owners, 6 estates'!$D$10:$DR$60,45+$I67,0)+VLOOKUP($C67,'(C.) Private owners, 6 estates'!$D$10:$DR$60,46+$I67,0)+VLOOKUP($C67,'(C.) Private owners, 6 estates'!$D$10:$DR$60,47+$I67,0)))) /(IF($J67-$I67=0,VLOOKUP($C67,'(C.) Private owners, 6 estates'!$D$10:$DR$60,7+$I67,0),IF($J67-$I67=1,VLOOKUP($C67,'(C.) Private owners, 6 estates'!$D$10:$DR$60,7+$I67,0)+VLOOKUP($C67,'(C.) Private owners, 6 estates'!$D$10:$DR$60,8+$I67,0),VLOOKUP($C67,'(C.) Private owners, 6 estates'!$D$10:$DR$60,7+$I67,0)+VLOOKUP($C67,'(C.) Private owners, 6 estates'!$D$10:$DR$60,8+$I67,0)+VLOOKUP($C67,'(C.) Private owners, 6 estates'!$D$10:$DR$60,9+$I67,0))))</f>
        <v>0</v>
      </c>
      <c r="O67" s="259">
        <f>(IF($J67-$I67=0,VLOOKUP($C67,'(C.) Private owners, 6 estates'!$D$10:$DR$60,64+$I67,0),IF($J67-$I67=1,VLOOKUP($C67,'(C.) Private owners, 6 estates'!$D$10:$DR$60,64+$I67,0)+VLOOKUP($C67,'(C.) Private owners, 6 estates'!$D$10:$DR$60,65+$I67,0),VLOOKUP($C67,'(C.) Private owners, 6 estates'!$D$10:$DR$60,64+$I67,0)+VLOOKUP($C67,'(C.) Private owners, 6 estates'!$D$10:$DR$60,65+$I67,0)+VLOOKUP($C67,'(C.) Private owners, 6 estates'!$D$10:$DR$60,66+$I67,0)))) /(IF($J67-$I67=0,VLOOKUP($C67,'(C.) Private owners, 6 estates'!$D$10:$DR$60,7+$I67,0),IF($J67-$I67=1,VLOOKUP($C67,'(C.) Private owners, 6 estates'!$D$10:$DR$60,7+$I67,0)+VLOOKUP($C67,'(C.) Private owners, 6 estates'!$D$10:$DR$60,8+$I67,0),VLOOKUP($C67,'(C.) Private owners, 6 estates'!$D$10:$DR$60,7+$I67,0)+VLOOKUP($C67,'(C.) Private owners, 6 estates'!$D$10:$DR$60,8+$I67,0)+VLOOKUP($C67,'(C.) Private owners, 6 estates'!$D$10:$DR$60,9+$I67,0))))</f>
        <v>0</v>
      </c>
      <c r="P67" s="259">
        <f>(IF($J67-$I67=0,VLOOKUP($C67,'(C.) Private owners, 6 estates'!$D$10:$DR$60,83+$I67,0),IF($J67-$I67=1,VLOOKUP($C67,'(C.) Private owners, 6 estates'!$D$10:$DR$60,83+$I67,0)+VLOOKUP($C67,'(C.) Private owners, 6 estates'!$D$10:$DR$60,84+$I67,0),VLOOKUP($C67,'(C.) Private owners, 6 estates'!$D$10:$DR$60,83+$I67,0)+VLOOKUP($C67,'(C.) Private owners, 6 estates'!$D$10:$DR$60,84+$I67,0)+VLOOKUP($C67,'(C.) Private owners, 6 estates'!$D$10:$DR$60,85+$I67,0)))) /(IF($J67-$I67=0,VLOOKUP($C67,'(C.) Private owners, 6 estates'!$D$10:$DR$60,7+$I67,0),IF($J67-$I67=1,VLOOKUP($C67,'(C.) Private owners, 6 estates'!$D$10:$DR$60,7+$I67,0)+VLOOKUP($C67,'(C.) Private owners, 6 estates'!$D$10:$DR$60,8+$I67,0),VLOOKUP($C67,'(C.) Private owners, 6 estates'!$D$10:$DR$60,7+$I67,0)+VLOOKUP($C67,'(C.) Private owners, 6 estates'!$D$10:$DR$60,8+$I67,0)+VLOOKUP($C67,'(C.) Private owners, 6 estates'!$D$10:$DR$60,9+$I67,0))))</f>
        <v>0</v>
      </c>
      <c r="Q67" s="259">
        <f>(IF($J67-$I67=0,VLOOKUP($C67,'(C.) Private owners, 6 estates'!$D$10:$DR$60,102+$I67,0),IF($J67-$I67=1,VLOOKUP($C67,'(C.) Private owners, 6 estates'!$D$10:$DR$60,102+$I67,0)+VLOOKUP($C67,'(C.) Private owners, 6 estates'!$D$10:$DR$60,103+$I67,0),VLOOKUP($C67,'(C.) Private owners, 6 estates'!$D$10:$DR$60,102+$I67,0)+VLOOKUP($C67,'(C.) Private owners, 6 estates'!$D$10:$DR$60,103+$I67,0)+VLOOKUP($C67,'(C.) Private owners, 6 estates'!$D$10:$DR$60,104+$I67,0)))) /(IF($J67-$I67=0,VLOOKUP($C67,'(C.) Private owners, 6 estates'!$D$10:$DR$60,7+$I67,0),IF($J67-$I67=1,VLOOKUP($C67,'(C.) Private owners, 6 estates'!$D$10:$DR$60,7+$I67,0)+VLOOKUP($C67,'(C.) Private owners, 6 estates'!$D$10:$DR$60,8+$I67,0),VLOOKUP($C67,'(C.) Private owners, 6 estates'!$D$10:$DR$60,7+$I67,0)+VLOOKUP($C67,'(C.) Private owners, 6 estates'!$D$10:$DR$60,8+$I67,0)+VLOOKUP($C67,'(C.) Private owners, 6 estates'!$D$10:$DR$60,9+$I67,0))))</f>
        <v>0</v>
      </c>
      <c r="R67" s="414">
        <f t="shared" si="13"/>
        <v>0</v>
      </c>
      <c r="T67" s="210">
        <f t="shared" si="0"/>
        <v>1</v>
      </c>
      <c r="U67" s="210">
        <f t="shared" si="1"/>
        <v>171631.44</v>
      </c>
      <c r="V67" s="281">
        <f t="shared" si="2"/>
        <v>0</v>
      </c>
      <c r="W67" s="281">
        <f t="shared" si="3"/>
        <v>0</v>
      </c>
      <c r="X67" s="210">
        <f t="shared" si="4"/>
        <v>0</v>
      </c>
      <c r="Y67" s="210">
        <f t="shared" si="5"/>
        <v>0</v>
      </c>
      <c r="Z67" s="210">
        <f t="shared" si="6"/>
        <v>0</v>
      </c>
      <c r="AA67" s="210">
        <f t="shared" si="7"/>
        <v>0</v>
      </c>
      <c r="AB67" s="210">
        <f t="shared" si="8"/>
        <v>0</v>
      </c>
      <c r="AC67" s="210">
        <f t="shared" si="9"/>
        <v>0</v>
      </c>
      <c r="AD67" s="369">
        <f t="shared" si="10"/>
        <v>0</v>
      </c>
      <c r="AE67" s="369">
        <f t="shared" si="11"/>
        <v>0</v>
      </c>
    </row>
    <row r="68" spans="1:32">
      <c r="A68" s="49">
        <v>3</v>
      </c>
      <c r="B68" s="279">
        <v>9</v>
      </c>
      <c r="C68" s="28" t="s">
        <v>629</v>
      </c>
      <c r="D68" s="210">
        <f>'(B.) Opyt'' non-urb lands'!BT57</f>
        <v>34</v>
      </c>
      <c r="E68" s="515"/>
      <c r="F68" s="210">
        <f>'(B.) Opyt'' non-urb lands'!BW57</f>
        <v>3293100</v>
      </c>
      <c r="G68" s="212">
        <f t="shared" si="12"/>
        <v>96855.882352941175</v>
      </c>
      <c r="H68" s="37"/>
      <c r="I68" s="281">
        <v>15</v>
      </c>
      <c r="J68" s="210">
        <v>17</v>
      </c>
      <c r="M68" s="259">
        <f>(IF($J68-$I68=0,VLOOKUP($C68,'(C.) Private owners, 6 estates'!$D$10:$DR$60,26+$I68,0),IF($J68-$I68=1,VLOOKUP($C68,'(C.) Private owners, 6 estates'!$D$10:$DR$60,26+$I68,0)+VLOOKUP($C68,'(C.) Private owners, 6 estates'!$D$10:$DR$60,27+$I68,0),VLOOKUP($C68,'(C.) Private owners, 6 estates'!$D$10:$DR$60,26+$I68,0)+VLOOKUP($C68,'(C.) Private owners, 6 estates'!$D$10:$DR$60,27+$I68,0)+VLOOKUP($C68,'(C.) Private owners, 6 estates'!$D$10:$DR$60,28+$I68,0)))) /(IF($J68-$I68=0,VLOOKUP($C68,'(C.) Private owners, 6 estates'!$D$10:$DR$60,7+$I68,0),IF($J68-$I68=1,VLOOKUP($C68,'(C.) Private owners, 6 estates'!$D$10:$DR$60,7+$I68,0)+VLOOKUP($C68,'(C.) Private owners, 6 estates'!$D$10:$DR$60,8+$I68,0),VLOOKUP($C68,'(C.) Private owners, 6 estates'!$D$10:$DR$60,7+$I68,0)+VLOOKUP($C68,'(C.) Private owners, 6 estates'!$D$10:$DR$60,8+$I68,0)+VLOOKUP($C68,'(C.) Private owners, 6 estates'!$D$10:$DR$60,9+$I68,0))))</f>
        <v>0.76470588235294112</v>
      </c>
      <c r="N68" s="259">
        <f>(IF($J68-$I68=0,VLOOKUP($C68,'(C.) Private owners, 6 estates'!$D$10:$DR$60,45+$I68,0),IF($J68-$I68=1,VLOOKUP($C68,'(C.) Private owners, 6 estates'!$D$10:$DR$60,45+$I68,0)+VLOOKUP($C68,'(C.) Private owners, 6 estates'!$D$10:$DR$60,46+$I68,0),VLOOKUP($C68,'(C.) Private owners, 6 estates'!$D$10:$DR$60,45+$I68,0)+VLOOKUP($C68,'(C.) Private owners, 6 estates'!$D$10:$DR$60,46+$I68,0)+VLOOKUP($C68,'(C.) Private owners, 6 estates'!$D$10:$DR$60,47+$I68,0)))) /(IF($J68-$I68=0,VLOOKUP($C68,'(C.) Private owners, 6 estates'!$D$10:$DR$60,7+$I68,0),IF($J68-$I68=1,VLOOKUP($C68,'(C.) Private owners, 6 estates'!$D$10:$DR$60,7+$I68,0)+VLOOKUP($C68,'(C.) Private owners, 6 estates'!$D$10:$DR$60,8+$I68,0),VLOOKUP($C68,'(C.) Private owners, 6 estates'!$D$10:$DR$60,7+$I68,0)+VLOOKUP($C68,'(C.) Private owners, 6 estates'!$D$10:$DR$60,8+$I68,0)+VLOOKUP($C68,'(C.) Private owners, 6 estates'!$D$10:$DR$60,9+$I68,0))))</f>
        <v>0</v>
      </c>
      <c r="O68" s="259">
        <f>(IF($J68-$I68=0,VLOOKUP($C68,'(C.) Private owners, 6 estates'!$D$10:$DR$60,64+$I68,0),IF($J68-$I68=1,VLOOKUP($C68,'(C.) Private owners, 6 estates'!$D$10:$DR$60,64+$I68,0)+VLOOKUP($C68,'(C.) Private owners, 6 estates'!$D$10:$DR$60,65+$I68,0),VLOOKUP($C68,'(C.) Private owners, 6 estates'!$D$10:$DR$60,64+$I68,0)+VLOOKUP($C68,'(C.) Private owners, 6 estates'!$D$10:$DR$60,65+$I68,0)+VLOOKUP($C68,'(C.) Private owners, 6 estates'!$D$10:$DR$60,66+$I68,0)))) /(IF($J68-$I68=0,VLOOKUP($C68,'(C.) Private owners, 6 estates'!$D$10:$DR$60,7+$I68,0),IF($J68-$I68=1,VLOOKUP($C68,'(C.) Private owners, 6 estates'!$D$10:$DR$60,7+$I68,0)+VLOOKUP($C68,'(C.) Private owners, 6 estates'!$D$10:$DR$60,8+$I68,0),VLOOKUP($C68,'(C.) Private owners, 6 estates'!$D$10:$DR$60,7+$I68,0)+VLOOKUP($C68,'(C.) Private owners, 6 estates'!$D$10:$DR$60,8+$I68,0)+VLOOKUP($C68,'(C.) Private owners, 6 estates'!$D$10:$DR$60,9+$I68,0))))</f>
        <v>0.11764705882352941</v>
      </c>
      <c r="P68" s="259">
        <f>(IF($J68-$I68=0,VLOOKUP($C68,'(C.) Private owners, 6 estates'!$D$10:$DR$60,83+$I68,0),IF($J68-$I68=1,VLOOKUP($C68,'(C.) Private owners, 6 estates'!$D$10:$DR$60,83+$I68,0)+VLOOKUP($C68,'(C.) Private owners, 6 estates'!$D$10:$DR$60,84+$I68,0),VLOOKUP($C68,'(C.) Private owners, 6 estates'!$D$10:$DR$60,83+$I68,0)+VLOOKUP($C68,'(C.) Private owners, 6 estates'!$D$10:$DR$60,84+$I68,0)+VLOOKUP($C68,'(C.) Private owners, 6 estates'!$D$10:$DR$60,85+$I68,0)))) /(IF($J68-$I68=0,VLOOKUP($C68,'(C.) Private owners, 6 estates'!$D$10:$DR$60,7+$I68,0),IF($J68-$I68=1,VLOOKUP($C68,'(C.) Private owners, 6 estates'!$D$10:$DR$60,7+$I68,0)+VLOOKUP($C68,'(C.) Private owners, 6 estates'!$D$10:$DR$60,8+$I68,0),VLOOKUP($C68,'(C.) Private owners, 6 estates'!$D$10:$DR$60,7+$I68,0)+VLOOKUP($C68,'(C.) Private owners, 6 estates'!$D$10:$DR$60,8+$I68,0)+VLOOKUP($C68,'(C.) Private owners, 6 estates'!$D$10:$DR$60,9+$I68,0))))</f>
        <v>0.11764705882352941</v>
      </c>
      <c r="Q68" s="259">
        <f>(IF($J68-$I68=0,VLOOKUP($C68,'(C.) Private owners, 6 estates'!$D$10:$DR$60,102+$I68,0),IF($J68-$I68=1,VLOOKUP($C68,'(C.) Private owners, 6 estates'!$D$10:$DR$60,102+$I68,0)+VLOOKUP($C68,'(C.) Private owners, 6 estates'!$D$10:$DR$60,103+$I68,0),VLOOKUP($C68,'(C.) Private owners, 6 estates'!$D$10:$DR$60,102+$I68,0)+VLOOKUP($C68,'(C.) Private owners, 6 estates'!$D$10:$DR$60,103+$I68,0)+VLOOKUP($C68,'(C.) Private owners, 6 estates'!$D$10:$DR$60,104+$I68,0)))) /(IF($J68-$I68=0,VLOOKUP($C68,'(C.) Private owners, 6 estates'!$D$10:$DR$60,7+$I68,0),IF($J68-$I68=1,VLOOKUP($C68,'(C.) Private owners, 6 estates'!$D$10:$DR$60,7+$I68,0)+VLOOKUP($C68,'(C.) Private owners, 6 estates'!$D$10:$DR$60,8+$I68,0),VLOOKUP($C68,'(C.) Private owners, 6 estates'!$D$10:$DR$60,7+$I68,0)+VLOOKUP($C68,'(C.) Private owners, 6 estates'!$D$10:$DR$60,8+$I68,0)+VLOOKUP($C68,'(C.) Private owners, 6 estates'!$D$10:$DR$60,9+$I68,0))))</f>
        <v>0</v>
      </c>
      <c r="R68" s="414">
        <f t="shared" si="13"/>
        <v>0</v>
      </c>
      <c r="T68" s="210">
        <f t="shared" si="0"/>
        <v>26</v>
      </c>
      <c r="U68" s="210">
        <f t="shared" si="1"/>
        <v>2518252.9411764704</v>
      </c>
      <c r="V68" s="281">
        <f t="shared" si="2"/>
        <v>0</v>
      </c>
      <c r="W68" s="281">
        <f t="shared" si="3"/>
        <v>0</v>
      </c>
      <c r="X68" s="210">
        <f t="shared" si="4"/>
        <v>4</v>
      </c>
      <c r="Y68" s="210">
        <f t="shared" si="5"/>
        <v>387423.5294117647</v>
      </c>
      <c r="Z68" s="210">
        <f t="shared" si="6"/>
        <v>4</v>
      </c>
      <c r="AA68" s="210">
        <f t="shared" si="7"/>
        <v>387423.5294117647</v>
      </c>
      <c r="AB68" s="210">
        <f t="shared" si="8"/>
        <v>0</v>
      </c>
      <c r="AC68" s="210">
        <f t="shared" si="9"/>
        <v>0</v>
      </c>
      <c r="AD68" s="369">
        <f t="shared" si="10"/>
        <v>0</v>
      </c>
      <c r="AE68" s="369">
        <f t="shared" si="11"/>
        <v>0</v>
      </c>
    </row>
    <row r="69" spans="1:32">
      <c r="A69" s="49">
        <v>12</v>
      </c>
      <c r="B69" s="279">
        <v>9</v>
      </c>
      <c r="C69" s="28" t="s">
        <v>257</v>
      </c>
      <c r="D69" s="210">
        <f>'(B.) Opyt'' non-urb lands'!BT58</f>
        <v>4</v>
      </c>
      <c r="E69" s="515"/>
      <c r="F69" s="210">
        <f>'(B.) Opyt'' non-urb lands'!BW58</f>
        <v>295767.36</v>
      </c>
      <c r="G69" s="212">
        <f t="shared" si="12"/>
        <v>73941.84</v>
      </c>
      <c r="H69" s="37"/>
      <c r="I69" s="281">
        <v>17</v>
      </c>
      <c r="J69" s="210">
        <v>17</v>
      </c>
      <c r="M69" s="259">
        <f>(IF($J69-$I69=0,VLOOKUP($C69,'(C.) Private owners, 6 estates'!$D$10:$DR$60,26+$I69,0),IF($J69-$I69=1,VLOOKUP($C69,'(C.) Private owners, 6 estates'!$D$10:$DR$60,26+$I69,0)+VLOOKUP($C69,'(C.) Private owners, 6 estates'!$D$10:$DR$60,27+$I69,0),VLOOKUP($C69,'(C.) Private owners, 6 estates'!$D$10:$DR$60,26+$I69,0)+VLOOKUP($C69,'(C.) Private owners, 6 estates'!$D$10:$DR$60,27+$I69,0)+VLOOKUP($C69,'(C.) Private owners, 6 estates'!$D$10:$DR$60,28+$I69,0)))) /(IF($J69-$I69=0,VLOOKUP($C69,'(C.) Private owners, 6 estates'!$D$10:$DR$60,7+$I69,0),IF($J69-$I69=1,VLOOKUP($C69,'(C.) Private owners, 6 estates'!$D$10:$DR$60,7+$I69,0)+VLOOKUP($C69,'(C.) Private owners, 6 estates'!$D$10:$DR$60,8+$I69,0),VLOOKUP($C69,'(C.) Private owners, 6 estates'!$D$10:$DR$60,7+$I69,0)+VLOOKUP($C69,'(C.) Private owners, 6 estates'!$D$10:$DR$60,8+$I69,0)+VLOOKUP($C69,'(C.) Private owners, 6 estates'!$D$10:$DR$60,9+$I69,0))))</f>
        <v>0.4</v>
      </c>
      <c r="N69" s="259">
        <f>(IF($J69-$I69=0,VLOOKUP($C69,'(C.) Private owners, 6 estates'!$D$10:$DR$60,45+$I69,0),IF($J69-$I69=1,VLOOKUP($C69,'(C.) Private owners, 6 estates'!$D$10:$DR$60,45+$I69,0)+VLOOKUP($C69,'(C.) Private owners, 6 estates'!$D$10:$DR$60,46+$I69,0),VLOOKUP($C69,'(C.) Private owners, 6 estates'!$D$10:$DR$60,45+$I69,0)+VLOOKUP($C69,'(C.) Private owners, 6 estates'!$D$10:$DR$60,46+$I69,0)+VLOOKUP($C69,'(C.) Private owners, 6 estates'!$D$10:$DR$60,47+$I69,0)))) /(IF($J69-$I69=0,VLOOKUP($C69,'(C.) Private owners, 6 estates'!$D$10:$DR$60,7+$I69,0),IF($J69-$I69=1,VLOOKUP($C69,'(C.) Private owners, 6 estates'!$D$10:$DR$60,7+$I69,0)+VLOOKUP($C69,'(C.) Private owners, 6 estates'!$D$10:$DR$60,8+$I69,0),VLOOKUP($C69,'(C.) Private owners, 6 estates'!$D$10:$DR$60,7+$I69,0)+VLOOKUP($C69,'(C.) Private owners, 6 estates'!$D$10:$DR$60,8+$I69,0)+VLOOKUP($C69,'(C.) Private owners, 6 estates'!$D$10:$DR$60,9+$I69,0))))</f>
        <v>0</v>
      </c>
      <c r="O69" s="259">
        <f>(IF($J69-$I69=0,VLOOKUP($C69,'(C.) Private owners, 6 estates'!$D$10:$DR$60,64+$I69,0),IF($J69-$I69=1,VLOOKUP($C69,'(C.) Private owners, 6 estates'!$D$10:$DR$60,64+$I69,0)+VLOOKUP($C69,'(C.) Private owners, 6 estates'!$D$10:$DR$60,65+$I69,0),VLOOKUP($C69,'(C.) Private owners, 6 estates'!$D$10:$DR$60,64+$I69,0)+VLOOKUP($C69,'(C.) Private owners, 6 estates'!$D$10:$DR$60,65+$I69,0)+VLOOKUP($C69,'(C.) Private owners, 6 estates'!$D$10:$DR$60,66+$I69,0)))) /(IF($J69-$I69=0,VLOOKUP($C69,'(C.) Private owners, 6 estates'!$D$10:$DR$60,7+$I69,0),IF($J69-$I69=1,VLOOKUP($C69,'(C.) Private owners, 6 estates'!$D$10:$DR$60,7+$I69,0)+VLOOKUP($C69,'(C.) Private owners, 6 estates'!$D$10:$DR$60,8+$I69,0),VLOOKUP($C69,'(C.) Private owners, 6 estates'!$D$10:$DR$60,7+$I69,0)+VLOOKUP($C69,'(C.) Private owners, 6 estates'!$D$10:$DR$60,8+$I69,0)+VLOOKUP($C69,'(C.) Private owners, 6 estates'!$D$10:$DR$60,9+$I69,0))))</f>
        <v>0.4</v>
      </c>
      <c r="P69" s="259">
        <f>(IF($J69-$I69=0,VLOOKUP($C69,'(C.) Private owners, 6 estates'!$D$10:$DR$60,83+$I69,0),IF($J69-$I69=1,VLOOKUP($C69,'(C.) Private owners, 6 estates'!$D$10:$DR$60,83+$I69,0)+VLOOKUP($C69,'(C.) Private owners, 6 estates'!$D$10:$DR$60,84+$I69,0),VLOOKUP($C69,'(C.) Private owners, 6 estates'!$D$10:$DR$60,83+$I69,0)+VLOOKUP($C69,'(C.) Private owners, 6 estates'!$D$10:$DR$60,84+$I69,0)+VLOOKUP($C69,'(C.) Private owners, 6 estates'!$D$10:$DR$60,85+$I69,0)))) /(IF($J69-$I69=0,VLOOKUP($C69,'(C.) Private owners, 6 estates'!$D$10:$DR$60,7+$I69,0),IF($J69-$I69=1,VLOOKUP($C69,'(C.) Private owners, 6 estates'!$D$10:$DR$60,7+$I69,0)+VLOOKUP($C69,'(C.) Private owners, 6 estates'!$D$10:$DR$60,8+$I69,0),VLOOKUP($C69,'(C.) Private owners, 6 estates'!$D$10:$DR$60,7+$I69,0)+VLOOKUP($C69,'(C.) Private owners, 6 estates'!$D$10:$DR$60,8+$I69,0)+VLOOKUP($C69,'(C.) Private owners, 6 estates'!$D$10:$DR$60,9+$I69,0))))</f>
        <v>0</v>
      </c>
      <c r="Q69" s="259">
        <f>(IF($J69-$I69=0,VLOOKUP($C69,'(C.) Private owners, 6 estates'!$D$10:$DR$60,102+$I69,0),IF($J69-$I69=1,VLOOKUP($C69,'(C.) Private owners, 6 estates'!$D$10:$DR$60,102+$I69,0)+VLOOKUP($C69,'(C.) Private owners, 6 estates'!$D$10:$DR$60,103+$I69,0),VLOOKUP($C69,'(C.) Private owners, 6 estates'!$D$10:$DR$60,102+$I69,0)+VLOOKUP($C69,'(C.) Private owners, 6 estates'!$D$10:$DR$60,103+$I69,0)+VLOOKUP($C69,'(C.) Private owners, 6 estates'!$D$10:$DR$60,104+$I69,0)))) /(IF($J69-$I69=0,VLOOKUP($C69,'(C.) Private owners, 6 estates'!$D$10:$DR$60,7+$I69,0),IF($J69-$I69=1,VLOOKUP($C69,'(C.) Private owners, 6 estates'!$D$10:$DR$60,7+$I69,0)+VLOOKUP($C69,'(C.) Private owners, 6 estates'!$D$10:$DR$60,8+$I69,0),VLOOKUP($C69,'(C.) Private owners, 6 estates'!$D$10:$DR$60,7+$I69,0)+VLOOKUP($C69,'(C.) Private owners, 6 estates'!$D$10:$DR$60,8+$I69,0)+VLOOKUP($C69,'(C.) Private owners, 6 estates'!$D$10:$DR$60,9+$I69,0))))</f>
        <v>0.2</v>
      </c>
      <c r="R69" s="414">
        <f t="shared" si="13"/>
        <v>0</v>
      </c>
      <c r="T69" s="210">
        <f t="shared" si="0"/>
        <v>1.6</v>
      </c>
      <c r="U69" s="210">
        <f t="shared" si="1"/>
        <v>118306.944</v>
      </c>
      <c r="V69" s="281">
        <f t="shared" si="2"/>
        <v>0</v>
      </c>
      <c r="W69" s="281">
        <f t="shared" si="3"/>
        <v>0</v>
      </c>
      <c r="X69" s="210">
        <f t="shared" si="4"/>
        <v>1.6</v>
      </c>
      <c r="Y69" s="210">
        <f t="shared" si="5"/>
        <v>118306.944</v>
      </c>
      <c r="Z69" s="210">
        <f t="shared" si="6"/>
        <v>0</v>
      </c>
      <c r="AA69" s="210">
        <f t="shared" si="7"/>
        <v>0</v>
      </c>
      <c r="AB69" s="210">
        <f t="shared" si="8"/>
        <v>0.8</v>
      </c>
      <c r="AC69" s="210">
        <f t="shared" si="9"/>
        <v>59153.472000000002</v>
      </c>
      <c r="AD69" s="369">
        <f t="shared" si="10"/>
        <v>0</v>
      </c>
      <c r="AE69" s="369">
        <f t="shared" si="11"/>
        <v>0</v>
      </c>
    </row>
    <row r="70" spans="1:32">
      <c r="A70" s="49">
        <v>13</v>
      </c>
      <c r="B70" s="279">
        <v>9</v>
      </c>
      <c r="C70" s="28" t="s">
        <v>101</v>
      </c>
      <c r="D70" s="210">
        <f>'(B.) Opyt'' non-urb lands'!BT59</f>
        <v>39</v>
      </c>
      <c r="E70" s="515"/>
      <c r="F70" s="210">
        <f>'(B.) Opyt'' non-urb lands'!BW59</f>
        <v>3911514.36</v>
      </c>
      <c r="G70" s="212">
        <f t="shared" si="12"/>
        <v>100295.23999999999</v>
      </c>
      <c r="H70" s="37"/>
      <c r="I70" s="281">
        <v>16</v>
      </c>
      <c r="J70" s="210">
        <v>17</v>
      </c>
      <c r="M70" s="259">
        <f>(IF($J70-$I70=0,VLOOKUP($C70,'(C.) Private owners, 6 estates'!$D$10:$DR$60,26+$I70,0),IF($J70-$I70=1,VLOOKUP($C70,'(C.) Private owners, 6 estates'!$D$10:$DR$60,26+$I70,0)+VLOOKUP($C70,'(C.) Private owners, 6 estates'!$D$10:$DR$60,27+$I70,0),VLOOKUP($C70,'(C.) Private owners, 6 estates'!$D$10:$DR$60,26+$I70,0)+VLOOKUP($C70,'(C.) Private owners, 6 estates'!$D$10:$DR$60,27+$I70,0)+VLOOKUP($C70,'(C.) Private owners, 6 estates'!$D$10:$DR$60,28+$I70,0)))) /(IF($J70-$I70=0,VLOOKUP($C70,'(C.) Private owners, 6 estates'!$D$10:$DR$60,7+$I70,0),IF($J70-$I70=1,VLOOKUP($C70,'(C.) Private owners, 6 estates'!$D$10:$DR$60,7+$I70,0)+VLOOKUP($C70,'(C.) Private owners, 6 estates'!$D$10:$DR$60,8+$I70,0),VLOOKUP($C70,'(C.) Private owners, 6 estates'!$D$10:$DR$60,7+$I70,0)+VLOOKUP($C70,'(C.) Private owners, 6 estates'!$D$10:$DR$60,8+$I70,0)+VLOOKUP($C70,'(C.) Private owners, 6 estates'!$D$10:$DR$60,9+$I70,0))))</f>
        <v>0.95121951219512191</v>
      </c>
      <c r="N70" s="259">
        <f>(IF($J70-$I70=0,VLOOKUP($C70,'(C.) Private owners, 6 estates'!$D$10:$DR$60,45+$I70,0),IF($J70-$I70=1,VLOOKUP($C70,'(C.) Private owners, 6 estates'!$D$10:$DR$60,45+$I70,0)+VLOOKUP($C70,'(C.) Private owners, 6 estates'!$D$10:$DR$60,46+$I70,0),VLOOKUP($C70,'(C.) Private owners, 6 estates'!$D$10:$DR$60,45+$I70,0)+VLOOKUP($C70,'(C.) Private owners, 6 estates'!$D$10:$DR$60,46+$I70,0)+VLOOKUP($C70,'(C.) Private owners, 6 estates'!$D$10:$DR$60,47+$I70,0)))) /(IF($J70-$I70=0,VLOOKUP($C70,'(C.) Private owners, 6 estates'!$D$10:$DR$60,7+$I70,0),IF($J70-$I70=1,VLOOKUP($C70,'(C.) Private owners, 6 estates'!$D$10:$DR$60,7+$I70,0)+VLOOKUP($C70,'(C.) Private owners, 6 estates'!$D$10:$DR$60,8+$I70,0),VLOOKUP($C70,'(C.) Private owners, 6 estates'!$D$10:$DR$60,7+$I70,0)+VLOOKUP($C70,'(C.) Private owners, 6 estates'!$D$10:$DR$60,8+$I70,0)+VLOOKUP($C70,'(C.) Private owners, 6 estates'!$D$10:$DR$60,9+$I70,0))))</f>
        <v>0</v>
      </c>
      <c r="O70" s="259">
        <f>(IF($J70-$I70=0,VLOOKUP($C70,'(C.) Private owners, 6 estates'!$D$10:$DR$60,64+$I70,0),IF($J70-$I70=1,VLOOKUP($C70,'(C.) Private owners, 6 estates'!$D$10:$DR$60,64+$I70,0)+VLOOKUP($C70,'(C.) Private owners, 6 estates'!$D$10:$DR$60,65+$I70,0),VLOOKUP($C70,'(C.) Private owners, 6 estates'!$D$10:$DR$60,64+$I70,0)+VLOOKUP($C70,'(C.) Private owners, 6 estates'!$D$10:$DR$60,65+$I70,0)+VLOOKUP($C70,'(C.) Private owners, 6 estates'!$D$10:$DR$60,66+$I70,0)))) /(IF($J70-$I70=0,VLOOKUP($C70,'(C.) Private owners, 6 estates'!$D$10:$DR$60,7+$I70,0),IF($J70-$I70=1,VLOOKUP($C70,'(C.) Private owners, 6 estates'!$D$10:$DR$60,7+$I70,0)+VLOOKUP($C70,'(C.) Private owners, 6 estates'!$D$10:$DR$60,8+$I70,0),VLOOKUP($C70,'(C.) Private owners, 6 estates'!$D$10:$DR$60,7+$I70,0)+VLOOKUP($C70,'(C.) Private owners, 6 estates'!$D$10:$DR$60,8+$I70,0)+VLOOKUP($C70,'(C.) Private owners, 6 estates'!$D$10:$DR$60,9+$I70,0))))</f>
        <v>2.4390243902439025E-2</v>
      </c>
      <c r="P70" s="259">
        <f>(IF($J70-$I70=0,VLOOKUP($C70,'(C.) Private owners, 6 estates'!$D$10:$DR$60,83+$I70,0),IF($J70-$I70=1,VLOOKUP($C70,'(C.) Private owners, 6 estates'!$D$10:$DR$60,83+$I70,0)+VLOOKUP($C70,'(C.) Private owners, 6 estates'!$D$10:$DR$60,84+$I70,0),VLOOKUP($C70,'(C.) Private owners, 6 estates'!$D$10:$DR$60,83+$I70,0)+VLOOKUP($C70,'(C.) Private owners, 6 estates'!$D$10:$DR$60,84+$I70,0)+VLOOKUP($C70,'(C.) Private owners, 6 estates'!$D$10:$DR$60,85+$I70,0)))) /(IF($J70-$I70=0,VLOOKUP($C70,'(C.) Private owners, 6 estates'!$D$10:$DR$60,7+$I70,0),IF($J70-$I70=1,VLOOKUP($C70,'(C.) Private owners, 6 estates'!$D$10:$DR$60,7+$I70,0)+VLOOKUP($C70,'(C.) Private owners, 6 estates'!$D$10:$DR$60,8+$I70,0),VLOOKUP($C70,'(C.) Private owners, 6 estates'!$D$10:$DR$60,7+$I70,0)+VLOOKUP($C70,'(C.) Private owners, 6 estates'!$D$10:$DR$60,8+$I70,0)+VLOOKUP($C70,'(C.) Private owners, 6 estates'!$D$10:$DR$60,9+$I70,0))))</f>
        <v>0</v>
      </c>
      <c r="Q70" s="259">
        <f>(IF($J70-$I70=0,VLOOKUP($C70,'(C.) Private owners, 6 estates'!$D$10:$DR$60,102+$I70,0),IF($J70-$I70=1,VLOOKUP($C70,'(C.) Private owners, 6 estates'!$D$10:$DR$60,102+$I70,0)+VLOOKUP($C70,'(C.) Private owners, 6 estates'!$D$10:$DR$60,103+$I70,0),VLOOKUP($C70,'(C.) Private owners, 6 estates'!$D$10:$DR$60,102+$I70,0)+VLOOKUP($C70,'(C.) Private owners, 6 estates'!$D$10:$DR$60,103+$I70,0)+VLOOKUP($C70,'(C.) Private owners, 6 estates'!$D$10:$DR$60,104+$I70,0)))) /(IF($J70-$I70=0,VLOOKUP($C70,'(C.) Private owners, 6 estates'!$D$10:$DR$60,7+$I70,0),IF($J70-$I70=1,VLOOKUP($C70,'(C.) Private owners, 6 estates'!$D$10:$DR$60,7+$I70,0)+VLOOKUP($C70,'(C.) Private owners, 6 estates'!$D$10:$DR$60,8+$I70,0),VLOOKUP($C70,'(C.) Private owners, 6 estates'!$D$10:$DR$60,7+$I70,0)+VLOOKUP($C70,'(C.) Private owners, 6 estates'!$D$10:$DR$60,8+$I70,0)+VLOOKUP($C70,'(C.) Private owners, 6 estates'!$D$10:$DR$60,9+$I70,0))))</f>
        <v>2.4390243902439025E-2</v>
      </c>
      <c r="R70" s="414">
        <f t="shared" si="13"/>
        <v>0</v>
      </c>
      <c r="T70" s="210">
        <f t="shared" si="0"/>
        <v>37.097560975609753</v>
      </c>
      <c r="U70" s="210">
        <f t="shared" si="1"/>
        <v>3720708.781463414</v>
      </c>
      <c r="V70" s="281">
        <f t="shared" si="2"/>
        <v>0</v>
      </c>
      <c r="W70" s="281">
        <f t="shared" si="3"/>
        <v>0</v>
      </c>
      <c r="X70" s="210">
        <f t="shared" si="4"/>
        <v>0.95121951219512202</v>
      </c>
      <c r="Y70" s="210">
        <f t="shared" si="5"/>
        <v>95402.789268292676</v>
      </c>
      <c r="Z70" s="210">
        <f t="shared" si="6"/>
        <v>0</v>
      </c>
      <c r="AA70" s="210">
        <f t="shared" si="7"/>
        <v>0</v>
      </c>
      <c r="AB70" s="210">
        <f t="shared" si="8"/>
        <v>0.95121951219512202</v>
      </c>
      <c r="AC70" s="210">
        <f t="shared" si="9"/>
        <v>95402.789268292676</v>
      </c>
      <c r="AD70" s="369">
        <f t="shared" si="10"/>
        <v>0</v>
      </c>
      <c r="AE70" s="369">
        <f t="shared" si="11"/>
        <v>0</v>
      </c>
    </row>
    <row r="71" spans="1:32">
      <c r="A71" s="49">
        <v>41</v>
      </c>
      <c r="B71" s="279">
        <v>9</v>
      </c>
      <c r="C71" s="28" t="s">
        <v>1096</v>
      </c>
      <c r="D71" s="210">
        <f>'(B.) Opyt'' non-urb lands'!BT60</f>
        <v>35</v>
      </c>
      <c r="E71" s="515"/>
      <c r="F71" s="210">
        <f>'(B.) Opyt'' non-urb lands'!BW60</f>
        <v>4386110.0999999996</v>
      </c>
      <c r="G71" s="212">
        <f t="shared" si="12"/>
        <v>125317.43142857142</v>
      </c>
      <c r="H71" s="37"/>
      <c r="I71" s="281">
        <v>16</v>
      </c>
      <c r="J71" s="210">
        <v>17</v>
      </c>
      <c r="M71" s="259">
        <f>(IF($J71-$I71=0,VLOOKUP($C71,'(C.) Private owners, 6 estates'!$D$10:$DR$60,26+$I71,0),IF($J71-$I71=1,VLOOKUP($C71,'(C.) Private owners, 6 estates'!$D$10:$DR$60,26+$I71,0)+VLOOKUP($C71,'(C.) Private owners, 6 estates'!$D$10:$DR$60,27+$I71,0),VLOOKUP($C71,'(C.) Private owners, 6 estates'!$D$10:$DR$60,26+$I71,0)+VLOOKUP($C71,'(C.) Private owners, 6 estates'!$D$10:$DR$60,27+$I71,0)+VLOOKUP($C71,'(C.) Private owners, 6 estates'!$D$10:$DR$60,28+$I71,0)))) /(IF($J71-$I71=0,VLOOKUP($C71,'(C.) Private owners, 6 estates'!$D$10:$DR$60,7+$I71,0),IF($J71-$I71=1,VLOOKUP($C71,'(C.) Private owners, 6 estates'!$D$10:$DR$60,7+$I71,0)+VLOOKUP($C71,'(C.) Private owners, 6 estates'!$D$10:$DR$60,8+$I71,0),VLOOKUP($C71,'(C.) Private owners, 6 estates'!$D$10:$DR$60,7+$I71,0)+VLOOKUP($C71,'(C.) Private owners, 6 estates'!$D$10:$DR$60,8+$I71,0)+VLOOKUP($C71,'(C.) Private owners, 6 estates'!$D$10:$DR$60,9+$I71,0))))</f>
        <v>0.52830188679245282</v>
      </c>
      <c r="N71" s="259">
        <f>(IF($J71-$I71=0,VLOOKUP($C71,'(C.) Private owners, 6 estates'!$D$10:$DR$60,45+$I71,0),IF($J71-$I71=1,VLOOKUP($C71,'(C.) Private owners, 6 estates'!$D$10:$DR$60,45+$I71,0)+VLOOKUP($C71,'(C.) Private owners, 6 estates'!$D$10:$DR$60,46+$I71,0),VLOOKUP($C71,'(C.) Private owners, 6 estates'!$D$10:$DR$60,45+$I71,0)+VLOOKUP($C71,'(C.) Private owners, 6 estates'!$D$10:$DR$60,46+$I71,0)+VLOOKUP($C71,'(C.) Private owners, 6 estates'!$D$10:$DR$60,47+$I71,0)))) /(IF($J71-$I71=0,VLOOKUP($C71,'(C.) Private owners, 6 estates'!$D$10:$DR$60,7+$I71,0),IF($J71-$I71=1,VLOOKUP($C71,'(C.) Private owners, 6 estates'!$D$10:$DR$60,7+$I71,0)+VLOOKUP($C71,'(C.) Private owners, 6 estates'!$D$10:$DR$60,8+$I71,0),VLOOKUP($C71,'(C.) Private owners, 6 estates'!$D$10:$DR$60,7+$I71,0)+VLOOKUP($C71,'(C.) Private owners, 6 estates'!$D$10:$DR$60,8+$I71,0)+VLOOKUP($C71,'(C.) Private owners, 6 estates'!$D$10:$DR$60,9+$I71,0))))</f>
        <v>0</v>
      </c>
      <c r="O71" s="259">
        <f>(IF($J71-$I71=0,VLOOKUP($C71,'(C.) Private owners, 6 estates'!$D$10:$DR$60,64+$I71,0),IF($J71-$I71=1,VLOOKUP($C71,'(C.) Private owners, 6 estates'!$D$10:$DR$60,64+$I71,0)+VLOOKUP($C71,'(C.) Private owners, 6 estates'!$D$10:$DR$60,65+$I71,0),VLOOKUP($C71,'(C.) Private owners, 6 estates'!$D$10:$DR$60,64+$I71,0)+VLOOKUP($C71,'(C.) Private owners, 6 estates'!$D$10:$DR$60,65+$I71,0)+VLOOKUP($C71,'(C.) Private owners, 6 estates'!$D$10:$DR$60,66+$I71,0)))) /(IF($J71-$I71=0,VLOOKUP($C71,'(C.) Private owners, 6 estates'!$D$10:$DR$60,7+$I71,0),IF($J71-$I71=1,VLOOKUP($C71,'(C.) Private owners, 6 estates'!$D$10:$DR$60,7+$I71,0)+VLOOKUP($C71,'(C.) Private owners, 6 estates'!$D$10:$DR$60,8+$I71,0),VLOOKUP($C71,'(C.) Private owners, 6 estates'!$D$10:$DR$60,7+$I71,0)+VLOOKUP($C71,'(C.) Private owners, 6 estates'!$D$10:$DR$60,8+$I71,0)+VLOOKUP($C71,'(C.) Private owners, 6 estates'!$D$10:$DR$60,9+$I71,0))))</f>
        <v>0.35849056603773582</v>
      </c>
      <c r="P71" s="259">
        <f>(IF($J71-$I71=0,VLOOKUP($C71,'(C.) Private owners, 6 estates'!$D$10:$DR$60,83+$I71,0),IF($J71-$I71=1,VLOOKUP($C71,'(C.) Private owners, 6 estates'!$D$10:$DR$60,83+$I71,0)+VLOOKUP($C71,'(C.) Private owners, 6 estates'!$D$10:$DR$60,84+$I71,0),VLOOKUP($C71,'(C.) Private owners, 6 estates'!$D$10:$DR$60,83+$I71,0)+VLOOKUP($C71,'(C.) Private owners, 6 estates'!$D$10:$DR$60,84+$I71,0)+VLOOKUP($C71,'(C.) Private owners, 6 estates'!$D$10:$DR$60,85+$I71,0)))) /(IF($J71-$I71=0,VLOOKUP($C71,'(C.) Private owners, 6 estates'!$D$10:$DR$60,7+$I71,0),IF($J71-$I71=1,VLOOKUP($C71,'(C.) Private owners, 6 estates'!$D$10:$DR$60,7+$I71,0)+VLOOKUP($C71,'(C.) Private owners, 6 estates'!$D$10:$DR$60,8+$I71,0),VLOOKUP($C71,'(C.) Private owners, 6 estates'!$D$10:$DR$60,7+$I71,0)+VLOOKUP($C71,'(C.) Private owners, 6 estates'!$D$10:$DR$60,8+$I71,0)+VLOOKUP($C71,'(C.) Private owners, 6 estates'!$D$10:$DR$60,9+$I71,0))))</f>
        <v>0</v>
      </c>
      <c r="Q71" s="259">
        <f>(IF($J71-$I71=0,VLOOKUP($C71,'(C.) Private owners, 6 estates'!$D$10:$DR$60,102+$I71,0),IF($J71-$I71=1,VLOOKUP($C71,'(C.) Private owners, 6 estates'!$D$10:$DR$60,102+$I71,0)+VLOOKUP($C71,'(C.) Private owners, 6 estates'!$D$10:$DR$60,103+$I71,0),VLOOKUP($C71,'(C.) Private owners, 6 estates'!$D$10:$DR$60,102+$I71,0)+VLOOKUP($C71,'(C.) Private owners, 6 estates'!$D$10:$DR$60,103+$I71,0)+VLOOKUP($C71,'(C.) Private owners, 6 estates'!$D$10:$DR$60,104+$I71,0)))) /(IF($J71-$I71=0,VLOOKUP($C71,'(C.) Private owners, 6 estates'!$D$10:$DR$60,7+$I71,0),IF($J71-$I71=1,VLOOKUP($C71,'(C.) Private owners, 6 estates'!$D$10:$DR$60,7+$I71,0)+VLOOKUP($C71,'(C.) Private owners, 6 estates'!$D$10:$DR$60,8+$I71,0),VLOOKUP($C71,'(C.) Private owners, 6 estates'!$D$10:$DR$60,7+$I71,0)+VLOOKUP($C71,'(C.) Private owners, 6 estates'!$D$10:$DR$60,8+$I71,0)+VLOOKUP($C71,'(C.) Private owners, 6 estates'!$D$10:$DR$60,9+$I71,0))))</f>
        <v>0.11320754716981132</v>
      </c>
      <c r="R71" s="414">
        <f t="shared" si="13"/>
        <v>0</v>
      </c>
      <c r="T71" s="210">
        <f t="shared" si="0"/>
        <v>18.490566037735849</v>
      </c>
      <c r="U71" s="210">
        <f t="shared" si="1"/>
        <v>2317190.2415094338</v>
      </c>
      <c r="V71" s="281">
        <f t="shared" si="2"/>
        <v>0</v>
      </c>
      <c r="W71" s="281">
        <f t="shared" si="3"/>
        <v>0</v>
      </c>
      <c r="X71" s="210">
        <f t="shared" si="4"/>
        <v>12.547169811320753</v>
      </c>
      <c r="Y71" s="210">
        <f t="shared" si="5"/>
        <v>1572379.0924528299</v>
      </c>
      <c r="Z71" s="210">
        <f t="shared" si="6"/>
        <v>0</v>
      </c>
      <c r="AA71" s="210">
        <f t="shared" si="7"/>
        <v>0</v>
      </c>
      <c r="AB71" s="210">
        <f t="shared" si="8"/>
        <v>3.9622641509433962</v>
      </c>
      <c r="AC71" s="210">
        <f t="shared" si="9"/>
        <v>496540.7660377358</v>
      </c>
      <c r="AD71" s="369">
        <f t="shared" si="10"/>
        <v>0</v>
      </c>
      <c r="AE71" s="369">
        <f t="shared" si="11"/>
        <v>0</v>
      </c>
    </row>
    <row r="72" spans="1:32">
      <c r="A72" s="49">
        <v>47</v>
      </c>
      <c r="B72" s="279">
        <v>9</v>
      </c>
      <c r="C72" s="29" t="s">
        <v>501</v>
      </c>
      <c r="D72" s="210">
        <f>'(B.) Opyt'' non-urb lands'!BT61</f>
        <v>66</v>
      </c>
      <c r="E72" s="515"/>
      <c r="F72" s="210">
        <f>'(B.) Opyt'' non-urb lands'!BW61</f>
        <v>6345320.5199999996</v>
      </c>
      <c r="G72" s="212">
        <f t="shared" si="12"/>
        <v>96141.219999999987</v>
      </c>
      <c r="H72" s="37"/>
      <c r="I72" s="281">
        <v>15</v>
      </c>
      <c r="J72" s="210">
        <v>17</v>
      </c>
      <c r="M72" s="259">
        <f>(IF($J72-$I72=0,VLOOKUP($C72,'(C.) Private owners, 6 estates'!$D$10:$DR$60,26+$I72,0),IF($J72-$I72=1,VLOOKUP($C72,'(C.) Private owners, 6 estates'!$D$10:$DR$60,26+$I72,0)+VLOOKUP($C72,'(C.) Private owners, 6 estates'!$D$10:$DR$60,27+$I72,0),VLOOKUP($C72,'(C.) Private owners, 6 estates'!$D$10:$DR$60,26+$I72,0)+VLOOKUP($C72,'(C.) Private owners, 6 estates'!$D$10:$DR$60,27+$I72,0)+VLOOKUP($C72,'(C.) Private owners, 6 estates'!$D$10:$DR$60,28+$I72,0)))) /(IF($J72-$I72=0,VLOOKUP($C72,'(C.) Private owners, 6 estates'!$D$10:$DR$60,7+$I72,0),IF($J72-$I72=1,VLOOKUP($C72,'(C.) Private owners, 6 estates'!$D$10:$DR$60,7+$I72,0)+VLOOKUP($C72,'(C.) Private owners, 6 estates'!$D$10:$DR$60,8+$I72,0),VLOOKUP($C72,'(C.) Private owners, 6 estates'!$D$10:$DR$60,7+$I72,0)+VLOOKUP($C72,'(C.) Private owners, 6 estates'!$D$10:$DR$60,8+$I72,0)+VLOOKUP($C72,'(C.) Private owners, 6 estates'!$D$10:$DR$60,9+$I72,0))))</f>
        <v>0.76923076923076927</v>
      </c>
      <c r="N72" s="259">
        <f>(IF($J72-$I72=0,VLOOKUP($C72,'(C.) Private owners, 6 estates'!$D$10:$DR$60,45+$I72,0),IF($J72-$I72=1,VLOOKUP($C72,'(C.) Private owners, 6 estates'!$D$10:$DR$60,45+$I72,0)+VLOOKUP($C72,'(C.) Private owners, 6 estates'!$D$10:$DR$60,46+$I72,0),VLOOKUP($C72,'(C.) Private owners, 6 estates'!$D$10:$DR$60,45+$I72,0)+VLOOKUP($C72,'(C.) Private owners, 6 estates'!$D$10:$DR$60,46+$I72,0)+VLOOKUP($C72,'(C.) Private owners, 6 estates'!$D$10:$DR$60,47+$I72,0)))) /(IF($J72-$I72=0,VLOOKUP($C72,'(C.) Private owners, 6 estates'!$D$10:$DR$60,7+$I72,0),IF($J72-$I72=1,VLOOKUP($C72,'(C.) Private owners, 6 estates'!$D$10:$DR$60,7+$I72,0)+VLOOKUP($C72,'(C.) Private owners, 6 estates'!$D$10:$DR$60,8+$I72,0),VLOOKUP($C72,'(C.) Private owners, 6 estates'!$D$10:$DR$60,7+$I72,0)+VLOOKUP($C72,'(C.) Private owners, 6 estates'!$D$10:$DR$60,8+$I72,0)+VLOOKUP($C72,'(C.) Private owners, 6 estates'!$D$10:$DR$60,9+$I72,0))))</f>
        <v>0</v>
      </c>
      <c r="O72" s="259">
        <f>(IF($J72-$I72=0,VLOOKUP($C72,'(C.) Private owners, 6 estates'!$D$10:$DR$60,64+$I72,0),IF($J72-$I72=1,VLOOKUP($C72,'(C.) Private owners, 6 estates'!$D$10:$DR$60,64+$I72,0)+VLOOKUP($C72,'(C.) Private owners, 6 estates'!$D$10:$DR$60,65+$I72,0),VLOOKUP($C72,'(C.) Private owners, 6 estates'!$D$10:$DR$60,64+$I72,0)+VLOOKUP($C72,'(C.) Private owners, 6 estates'!$D$10:$DR$60,65+$I72,0)+VLOOKUP($C72,'(C.) Private owners, 6 estates'!$D$10:$DR$60,66+$I72,0)))) /(IF($J72-$I72=0,VLOOKUP($C72,'(C.) Private owners, 6 estates'!$D$10:$DR$60,7+$I72,0),IF($J72-$I72=1,VLOOKUP($C72,'(C.) Private owners, 6 estates'!$D$10:$DR$60,7+$I72,0)+VLOOKUP($C72,'(C.) Private owners, 6 estates'!$D$10:$DR$60,8+$I72,0),VLOOKUP($C72,'(C.) Private owners, 6 estates'!$D$10:$DR$60,7+$I72,0)+VLOOKUP($C72,'(C.) Private owners, 6 estates'!$D$10:$DR$60,8+$I72,0)+VLOOKUP($C72,'(C.) Private owners, 6 estates'!$D$10:$DR$60,9+$I72,0))))</f>
        <v>0.23076923076923078</v>
      </c>
      <c r="P72" s="259">
        <f>(IF($J72-$I72=0,VLOOKUP($C72,'(C.) Private owners, 6 estates'!$D$10:$DR$60,83+$I72,0),IF($J72-$I72=1,VLOOKUP($C72,'(C.) Private owners, 6 estates'!$D$10:$DR$60,83+$I72,0)+VLOOKUP($C72,'(C.) Private owners, 6 estates'!$D$10:$DR$60,84+$I72,0),VLOOKUP($C72,'(C.) Private owners, 6 estates'!$D$10:$DR$60,83+$I72,0)+VLOOKUP($C72,'(C.) Private owners, 6 estates'!$D$10:$DR$60,84+$I72,0)+VLOOKUP($C72,'(C.) Private owners, 6 estates'!$D$10:$DR$60,85+$I72,0)))) /(IF($J72-$I72=0,VLOOKUP($C72,'(C.) Private owners, 6 estates'!$D$10:$DR$60,7+$I72,0),IF($J72-$I72=1,VLOOKUP($C72,'(C.) Private owners, 6 estates'!$D$10:$DR$60,7+$I72,0)+VLOOKUP($C72,'(C.) Private owners, 6 estates'!$D$10:$DR$60,8+$I72,0),VLOOKUP($C72,'(C.) Private owners, 6 estates'!$D$10:$DR$60,7+$I72,0)+VLOOKUP($C72,'(C.) Private owners, 6 estates'!$D$10:$DR$60,8+$I72,0)+VLOOKUP($C72,'(C.) Private owners, 6 estates'!$D$10:$DR$60,9+$I72,0))))</f>
        <v>0</v>
      </c>
      <c r="Q72" s="259">
        <f>(IF($J72-$I72=0,VLOOKUP($C72,'(C.) Private owners, 6 estates'!$D$10:$DR$60,102+$I72,0),IF($J72-$I72=1,VLOOKUP($C72,'(C.) Private owners, 6 estates'!$D$10:$DR$60,102+$I72,0)+VLOOKUP($C72,'(C.) Private owners, 6 estates'!$D$10:$DR$60,103+$I72,0),VLOOKUP($C72,'(C.) Private owners, 6 estates'!$D$10:$DR$60,102+$I72,0)+VLOOKUP($C72,'(C.) Private owners, 6 estates'!$D$10:$DR$60,103+$I72,0)+VLOOKUP($C72,'(C.) Private owners, 6 estates'!$D$10:$DR$60,104+$I72,0)))) /(IF($J72-$I72=0,VLOOKUP($C72,'(C.) Private owners, 6 estates'!$D$10:$DR$60,7+$I72,0),IF($J72-$I72=1,VLOOKUP($C72,'(C.) Private owners, 6 estates'!$D$10:$DR$60,7+$I72,0)+VLOOKUP($C72,'(C.) Private owners, 6 estates'!$D$10:$DR$60,8+$I72,0),VLOOKUP($C72,'(C.) Private owners, 6 estates'!$D$10:$DR$60,7+$I72,0)+VLOOKUP($C72,'(C.) Private owners, 6 estates'!$D$10:$DR$60,8+$I72,0)+VLOOKUP($C72,'(C.) Private owners, 6 estates'!$D$10:$DR$60,9+$I72,0))))</f>
        <v>0</v>
      </c>
      <c r="R72" s="414">
        <f t="shared" si="13"/>
        <v>0</v>
      </c>
      <c r="T72" s="210">
        <f>M72*$D72</f>
        <v>50.769230769230774</v>
      </c>
      <c r="U72" s="210">
        <f>T72*$G72</f>
        <v>4881015.7846153844</v>
      </c>
      <c r="V72" s="281">
        <f>N72*$D72</f>
        <v>0</v>
      </c>
      <c r="W72" s="281">
        <f>V72*$G72</f>
        <v>0</v>
      </c>
      <c r="X72" s="210">
        <f>O72*$D72</f>
        <v>15.230769230769232</v>
      </c>
      <c r="Y72" s="210">
        <f>X72*$G72</f>
        <v>1464304.7353846154</v>
      </c>
      <c r="Z72" s="210">
        <f>P72*$D72</f>
        <v>0</v>
      </c>
      <c r="AA72" s="210">
        <f>Z72*$G72</f>
        <v>0</v>
      </c>
      <c r="AB72" s="210">
        <f>Q72*$D72</f>
        <v>0</v>
      </c>
      <c r="AC72" s="210">
        <f>AB72*$G72</f>
        <v>0</v>
      </c>
      <c r="AD72" s="369">
        <f>D72-(T72+V72+X72+Z72+AB72)</f>
        <v>0</v>
      </c>
      <c r="AE72" s="369">
        <f>F72-(U72+W72+Y72+AA72+AC72)</f>
        <v>0</v>
      </c>
    </row>
    <row r="73" spans="1:32" s="151" customFormat="1">
      <c r="A73" s="160">
        <v>51</v>
      </c>
      <c r="B73" s="152"/>
      <c r="C73" s="331" t="s">
        <v>226</v>
      </c>
      <c r="D73" s="214">
        <f>SUM(D23:D72)</f>
        <v>653</v>
      </c>
      <c r="E73" s="515"/>
      <c r="F73" s="214">
        <f>SUM(F23:F72)</f>
        <v>75465850.25999999</v>
      </c>
      <c r="G73" s="214">
        <f>F73/D73</f>
        <v>115567.91770290963</v>
      </c>
      <c r="I73" s="432"/>
      <c r="J73" s="214"/>
      <c r="K73" s="214"/>
      <c r="L73" s="214"/>
      <c r="M73" s="390">
        <f>T73/$D73</f>
        <v>0.83457018613896417</v>
      </c>
      <c r="N73" s="390">
        <f>V73/$D73</f>
        <v>0</v>
      </c>
      <c r="O73" s="390">
        <f>X73/$D73</f>
        <v>0.14308681660334058</v>
      </c>
      <c r="P73" s="390">
        <f>Z73/$D73</f>
        <v>1.0548197761061466E-2</v>
      </c>
      <c r="Q73" s="390">
        <f>AB73/$D73</f>
        <v>1.1794799496633665E-2</v>
      </c>
      <c r="R73" s="430">
        <f>SUM(M73:Q73)-1</f>
        <v>0</v>
      </c>
      <c r="S73" s="214"/>
      <c r="T73" s="210">
        <f>SUM(T23:T72)</f>
        <v>544.97433154874363</v>
      </c>
      <c r="U73" s="210">
        <f>T73*$G73</f>
        <v>62981548.698623389</v>
      </c>
      <c r="V73" s="210">
        <f>SUM(V25:V72)</f>
        <v>0</v>
      </c>
      <c r="W73" s="210">
        <f>V73*$G73</f>
        <v>0</v>
      </c>
      <c r="X73" s="210">
        <f>SUM(X25:X72)</f>
        <v>93.435691241981388</v>
      </c>
      <c r="Y73" s="210">
        <f>X73*$G73</f>
        <v>10798168.275967779</v>
      </c>
      <c r="Z73" s="210">
        <f>SUM(Z25:Z72)</f>
        <v>6.8879731379731375</v>
      </c>
      <c r="AA73" s="210">
        <f>Z73*$G73</f>
        <v>796028.71274913172</v>
      </c>
      <c r="AB73" s="210">
        <f>SUM(AB25:AB72)</f>
        <v>7.7020040713017828</v>
      </c>
      <c r="AC73" s="210">
        <f>AB73*$G73</f>
        <v>890104.57265967934</v>
      </c>
      <c r="AD73" s="369">
        <f>D73-(T73+V73+X73+Z73+AB73)</f>
        <v>0</v>
      </c>
      <c r="AE73" s="369">
        <f>F73-(U73+W73+Y73+AA73+AC73)</f>
        <v>0</v>
      </c>
      <c r="AF73" s="28"/>
    </row>
    <row r="74" spans="1:32">
      <c r="R74" s="394"/>
      <c r="T74" s="214">
        <f>SUM(T23:T72)</f>
        <v>544.97433154874363</v>
      </c>
      <c r="U74" s="214">
        <f>SUM(U23:U72)</f>
        <v>62608853.957780883</v>
      </c>
      <c r="V74" s="214">
        <f t="shared" ref="V74:AC74" si="14">SUM(V23:V72)</f>
        <v>0</v>
      </c>
      <c r="W74" s="214">
        <f t="shared" si="14"/>
        <v>0</v>
      </c>
      <c r="X74" s="214">
        <f t="shared" si="14"/>
        <v>93.435691241981388</v>
      </c>
      <c r="Y74" s="214">
        <f t="shared" si="14"/>
        <v>11227407.529285984</v>
      </c>
      <c r="Z74" s="214">
        <f t="shared" si="14"/>
        <v>6.8879731379731375</v>
      </c>
      <c r="AA74" s="214">
        <f t="shared" si="14"/>
        <v>740753.98333117855</v>
      </c>
      <c r="AB74" s="214">
        <f t="shared" si="14"/>
        <v>7.7020040713017828</v>
      </c>
      <c r="AC74" s="214">
        <f t="shared" si="14"/>
        <v>888834.78960194672</v>
      </c>
      <c r="AD74" s="369">
        <f>SUM(AD24:AD72)</f>
        <v>0</v>
      </c>
      <c r="AE74" s="369">
        <f>SUM(AE24:AE72)</f>
        <v>0</v>
      </c>
    </row>
    <row r="75" spans="1:32" ht="16" thickBot="1">
      <c r="E75" s="446"/>
    </row>
    <row r="76" spans="1:32" ht="16" thickBot="1">
      <c r="D76" s="233" t="s">
        <v>362</v>
      </c>
      <c r="E76" s="234"/>
      <c r="F76" s="234"/>
      <c r="G76" s="234"/>
      <c r="H76" s="263"/>
      <c r="I76" s="234"/>
      <c r="J76" s="234"/>
      <c r="K76" s="234"/>
      <c r="L76" s="234"/>
      <c r="M76" s="395"/>
      <c r="N76" s="395"/>
      <c r="O76" s="395"/>
      <c r="P76" s="395"/>
      <c r="Q76" s="395"/>
      <c r="R76" s="415"/>
      <c r="S76" s="234"/>
      <c r="T76" s="234"/>
      <c r="U76" s="234"/>
      <c r="V76" s="234"/>
      <c r="W76" s="262" t="s">
        <v>814</v>
      </c>
      <c r="X76" s="234"/>
      <c r="Y76" s="234"/>
      <c r="Z76" s="234"/>
      <c r="AA76" s="234"/>
      <c r="AB76" s="262" t="s">
        <v>814</v>
      </c>
      <c r="AC76" s="234"/>
      <c r="AD76" s="263"/>
      <c r="AE76" s="264"/>
    </row>
    <row r="77" spans="1:32">
      <c r="D77" s="432" t="s">
        <v>590</v>
      </c>
      <c r="E77" s="518"/>
      <c r="F77" s="214" t="s">
        <v>232</v>
      </c>
      <c r="H77" s="161"/>
      <c r="I77" s="367" t="s">
        <v>97</v>
      </c>
      <c r="J77" s="364"/>
      <c r="T77" s="210" t="s">
        <v>388</v>
      </c>
      <c r="AD77" s="42" t="s">
        <v>763</v>
      </c>
    </row>
    <row r="78" spans="1:32" ht="16" thickBot="1">
      <c r="A78" s="37" t="s">
        <v>594</v>
      </c>
      <c r="B78" s="37"/>
      <c r="D78" s="217" t="s">
        <v>252</v>
      </c>
      <c r="E78" s="518"/>
      <c r="F78" s="217" t="s">
        <v>252</v>
      </c>
      <c r="G78" s="217" t="s">
        <v>253</v>
      </c>
      <c r="H78" s="436"/>
      <c r="I78" s="161" t="s">
        <v>962</v>
      </c>
      <c r="J78" s="364"/>
      <c r="M78" s="390" t="s">
        <v>1228</v>
      </c>
      <c r="T78" s="210" t="s">
        <v>905</v>
      </c>
    </row>
    <row r="79" spans="1:32" ht="16" thickBot="1">
      <c r="A79" s="37" t="s">
        <v>595</v>
      </c>
      <c r="B79" s="37" t="s">
        <v>596</v>
      </c>
      <c r="D79" s="281" t="s">
        <v>619</v>
      </c>
      <c r="E79" s="518"/>
      <c r="F79" s="281" t="s">
        <v>918</v>
      </c>
      <c r="G79" s="281" t="s">
        <v>254</v>
      </c>
      <c r="H79" s="364"/>
      <c r="I79" s="365" t="s">
        <v>961</v>
      </c>
      <c r="J79" s="364"/>
      <c r="O79" s="259" t="s">
        <v>1156</v>
      </c>
      <c r="P79" s="259" t="s">
        <v>1250</v>
      </c>
      <c r="R79" s="412" t="s">
        <v>1082</v>
      </c>
      <c r="T79" s="372" t="s">
        <v>227</v>
      </c>
      <c r="U79" s="373"/>
      <c r="V79" s="374" t="s">
        <v>228</v>
      </c>
      <c r="W79" s="375"/>
      <c r="X79" s="376" t="s">
        <v>546</v>
      </c>
      <c r="Y79" s="377"/>
      <c r="Z79" s="378" t="s">
        <v>547</v>
      </c>
      <c r="AA79" s="379"/>
      <c r="AB79" s="380" t="s">
        <v>548</v>
      </c>
      <c r="AC79" s="381"/>
      <c r="AD79" s="336" t="s">
        <v>9</v>
      </c>
      <c r="AE79" s="250"/>
    </row>
    <row r="80" spans="1:32">
      <c r="A80" s="37" t="s">
        <v>444</v>
      </c>
      <c r="B80" s="37" t="s">
        <v>710</v>
      </c>
      <c r="C80" s="171" t="s">
        <v>1045</v>
      </c>
      <c r="D80" s="335" t="s">
        <v>591</v>
      </c>
      <c r="E80" s="518"/>
      <c r="F80" s="335" t="s">
        <v>919</v>
      </c>
      <c r="G80" s="335" t="s">
        <v>612</v>
      </c>
      <c r="H80" s="366"/>
      <c r="I80" s="366" t="s">
        <v>812</v>
      </c>
      <c r="J80" s="366" t="s">
        <v>98</v>
      </c>
      <c r="K80" s="335"/>
      <c r="L80" s="335"/>
      <c r="M80" s="391" t="s">
        <v>883</v>
      </c>
      <c r="N80" s="392" t="s">
        <v>1155</v>
      </c>
      <c r="O80" s="393" t="s">
        <v>1157</v>
      </c>
      <c r="P80" s="408" t="s">
        <v>787</v>
      </c>
      <c r="Q80" s="393" t="s">
        <v>1081</v>
      </c>
      <c r="R80" s="413" t="s">
        <v>1083</v>
      </c>
      <c r="S80" s="335"/>
      <c r="T80" s="335" t="s">
        <v>39</v>
      </c>
      <c r="U80" s="335" t="s">
        <v>40</v>
      </c>
      <c r="V80" s="335" t="s">
        <v>39</v>
      </c>
      <c r="W80" s="335" t="s">
        <v>40</v>
      </c>
      <c r="X80" s="335" t="s">
        <v>39</v>
      </c>
      <c r="Y80" s="335" t="s">
        <v>40</v>
      </c>
      <c r="Z80" s="335" t="s">
        <v>39</v>
      </c>
      <c r="AA80" s="335" t="s">
        <v>40</v>
      </c>
      <c r="AB80" s="335" t="s">
        <v>39</v>
      </c>
      <c r="AC80" s="335" t="s">
        <v>40</v>
      </c>
      <c r="AD80" s="337" t="s">
        <v>39</v>
      </c>
      <c r="AE80" s="338" t="s">
        <v>40</v>
      </c>
    </row>
    <row r="81" spans="1:31">
      <c r="A81" s="37">
        <v>1</v>
      </c>
      <c r="B81" s="37">
        <v>1</v>
      </c>
      <c r="C81" s="28" t="s">
        <v>685</v>
      </c>
      <c r="D81" s="281">
        <f>'(B.) Opyt'' non-urb lands'!BL12</f>
        <v>0</v>
      </c>
      <c r="E81" s="518"/>
      <c r="F81" s="281">
        <f>'(B.) Opyt'' non-urb lands'!BO12</f>
        <v>0</v>
      </c>
      <c r="G81" s="281">
        <v>0</v>
      </c>
      <c r="I81" s="37" t="s">
        <v>828</v>
      </c>
      <c r="J81" s="281" t="s">
        <v>828</v>
      </c>
      <c r="M81" s="394" t="s">
        <v>828</v>
      </c>
      <c r="N81" s="394" t="s">
        <v>828</v>
      </c>
      <c r="O81" s="394" t="s">
        <v>828</v>
      </c>
      <c r="P81" s="394" t="s">
        <v>828</v>
      </c>
      <c r="Q81" s="394" t="s">
        <v>828</v>
      </c>
      <c r="T81" s="210">
        <v>0</v>
      </c>
      <c r="U81" s="210">
        <v>0</v>
      </c>
      <c r="V81" s="210">
        <v>0</v>
      </c>
      <c r="W81" s="210">
        <v>0</v>
      </c>
      <c r="X81" s="210">
        <v>0</v>
      </c>
      <c r="Y81" s="210">
        <v>0</v>
      </c>
      <c r="Z81" s="210">
        <v>0</v>
      </c>
      <c r="AA81" s="210">
        <v>0</v>
      </c>
      <c r="AB81" s="210">
        <v>0</v>
      </c>
      <c r="AC81" s="210">
        <v>0</v>
      </c>
    </row>
    <row r="82" spans="1:31">
      <c r="A82" s="37">
        <v>7</v>
      </c>
      <c r="B82" s="37">
        <v>1</v>
      </c>
      <c r="C82" s="28" t="s">
        <v>426</v>
      </c>
      <c r="D82" s="281">
        <f>'(B.) Opyt'' non-urb lands'!BL13</f>
        <v>3</v>
      </c>
      <c r="E82" s="518"/>
      <c r="F82" s="281">
        <f>'(B.) Opyt'' non-urb lands'!BO13</f>
        <v>79462.080000000002</v>
      </c>
      <c r="G82" s="281">
        <f>F82/D82</f>
        <v>26487.360000000001</v>
      </c>
      <c r="I82" s="281">
        <v>17</v>
      </c>
      <c r="J82" s="281">
        <v>17</v>
      </c>
      <c r="K82" s="28"/>
      <c r="L82" s="28"/>
      <c r="M82" s="259">
        <f>(IF($J82-$I82=0,VLOOKUP($C82,'(C.) Private owners, 6 estates'!$D$10:$DR$60,26+$I82,0),IF($J82-$I82=1,VLOOKUP($C82,'(C.) Private owners, 6 estates'!$D$10:$DR$60,26+$I82,0)+VLOOKUP($C82,'(C.) Private owners, 6 estates'!$D$10:$DR$60,27+$I82,0),VLOOKUP($C82,'(C.) Private owners, 6 estates'!$D$10:$DR$60,26+$I82,0)+VLOOKUP($C82,'(C.) Private owners, 6 estates'!$D$10:$DR$60,27+$I82,0)+VLOOKUP($C82,'(C.) Private owners, 6 estates'!$D$10:$DR$60,28+$I82,0)))) /(IF($J82-$I82=0,VLOOKUP($C82,'(C.) Private owners, 6 estates'!$D$10:$DR$60,7+$I82,0),IF($J82-$I82=1,VLOOKUP($C82,'(C.) Private owners, 6 estates'!$D$10:$DR$60,7+$I82,0)+VLOOKUP($C82,'(C.) Private owners, 6 estates'!$D$10:$DR$60,8+$I82,0),VLOOKUP($C82,'(C.) Private owners, 6 estates'!$D$10:$DR$60,7+$I82,0)+VLOOKUP($C82,'(C.) Private owners, 6 estates'!$D$10:$DR$60,8+$I82,0)+VLOOKUP($C82,'(C.) Private owners, 6 estates'!$D$10:$DR$60,9+$I82,0))))</f>
        <v>0.2</v>
      </c>
      <c r="N82" s="259">
        <f>(IF($J82-$I82=0,VLOOKUP($C82,'(C.) Private owners, 6 estates'!$D$10:$DR$60,45+$I82,0),IF($J82-$I82=1,VLOOKUP($C82,'(C.) Private owners, 6 estates'!$D$10:$DR$60,45+$I82,0)+VLOOKUP($C82,'(C.) Private owners, 6 estates'!$D$10:$DR$60,46+$I82,0),VLOOKUP($C82,'(C.) Private owners, 6 estates'!$D$10:$DR$60,45+$I82,0)+VLOOKUP($C82,'(C.) Private owners, 6 estates'!$D$10:$DR$60,46+$I82,0)+VLOOKUP($C82,'(C.) Private owners, 6 estates'!$D$10:$DR$60,47+$I82,0)))) /(IF($J82-$I82=0,VLOOKUP($C82,'(C.) Private owners, 6 estates'!$D$10:$DR$60,7+$I82,0),IF($J82-$I82=1,VLOOKUP($C82,'(C.) Private owners, 6 estates'!$D$10:$DR$60,7+$I82,0)+VLOOKUP($C82,'(C.) Private owners, 6 estates'!$D$10:$DR$60,8+$I82,0),VLOOKUP($C82,'(C.) Private owners, 6 estates'!$D$10:$DR$60,7+$I82,0)+VLOOKUP($C82,'(C.) Private owners, 6 estates'!$D$10:$DR$60,8+$I82,0)+VLOOKUP($C82,'(C.) Private owners, 6 estates'!$D$10:$DR$60,9+$I82,0))))</f>
        <v>0</v>
      </c>
      <c r="O82" s="259">
        <f>(IF($J82-$I82=0,VLOOKUP($C82,'(C.) Private owners, 6 estates'!$D$10:$DR$60,64+$I82,0),IF($J82-$I82=1,VLOOKUP($C82,'(C.) Private owners, 6 estates'!$D$10:$DR$60,64+$I82,0)+VLOOKUP($C82,'(C.) Private owners, 6 estates'!$D$10:$DR$60,65+$I82,0),VLOOKUP($C82,'(C.) Private owners, 6 estates'!$D$10:$DR$60,64+$I82,0)+VLOOKUP($C82,'(C.) Private owners, 6 estates'!$D$10:$DR$60,65+$I82,0)+VLOOKUP($C82,'(C.) Private owners, 6 estates'!$D$10:$DR$60,66+$I82,0)))) /(IF($J82-$I82=0,VLOOKUP($C82,'(C.) Private owners, 6 estates'!$D$10:$DR$60,7+$I82,0),IF($J82-$I82=1,VLOOKUP($C82,'(C.) Private owners, 6 estates'!$D$10:$DR$60,7+$I82,0)+VLOOKUP($C82,'(C.) Private owners, 6 estates'!$D$10:$DR$60,8+$I82,0),VLOOKUP($C82,'(C.) Private owners, 6 estates'!$D$10:$DR$60,7+$I82,0)+VLOOKUP($C82,'(C.) Private owners, 6 estates'!$D$10:$DR$60,8+$I82,0)+VLOOKUP($C82,'(C.) Private owners, 6 estates'!$D$10:$DR$60,9+$I82,0))))</f>
        <v>0.8</v>
      </c>
      <c r="P82" s="259">
        <f>(IF($J82-$I82=0,VLOOKUP($C82,'(C.) Private owners, 6 estates'!$D$10:$DR$60,83+$I82,0),IF($J82-$I82=1,VLOOKUP($C82,'(C.) Private owners, 6 estates'!$D$10:$DR$60,83+$I82,0)+VLOOKUP($C82,'(C.) Private owners, 6 estates'!$D$10:$DR$60,84+$I82,0),VLOOKUP($C82,'(C.) Private owners, 6 estates'!$D$10:$DR$60,83+$I82,0)+VLOOKUP($C82,'(C.) Private owners, 6 estates'!$D$10:$DR$60,84+$I82,0)+VLOOKUP($C82,'(C.) Private owners, 6 estates'!$D$10:$DR$60,85+$I82,0)))) /(IF($J82-$I82=0,VLOOKUP($C82,'(C.) Private owners, 6 estates'!$D$10:$DR$60,7+$I82,0),IF($J82-$I82=1,VLOOKUP($C82,'(C.) Private owners, 6 estates'!$D$10:$DR$60,7+$I82,0)+VLOOKUP($C82,'(C.) Private owners, 6 estates'!$D$10:$DR$60,8+$I82,0),VLOOKUP($C82,'(C.) Private owners, 6 estates'!$D$10:$DR$60,7+$I82,0)+VLOOKUP($C82,'(C.) Private owners, 6 estates'!$D$10:$DR$60,8+$I82,0)+VLOOKUP($C82,'(C.) Private owners, 6 estates'!$D$10:$DR$60,9+$I82,0))))</f>
        <v>0</v>
      </c>
      <c r="Q82" s="259">
        <f>(IF($J82-$I82=0,VLOOKUP($C82,'(C.) Private owners, 6 estates'!$D$10:$DR$60,102+$I82,0),IF($J82-$I82=1,VLOOKUP($C82,'(C.) Private owners, 6 estates'!$D$10:$DR$60,102+$I82,0)+VLOOKUP($C82,'(C.) Private owners, 6 estates'!$D$10:$DR$60,103+$I82,0),VLOOKUP($C82,'(C.) Private owners, 6 estates'!$D$10:$DR$60,102+$I82,0)+VLOOKUP($C82,'(C.) Private owners, 6 estates'!$D$10:$DR$60,103+$I82,0)+VLOOKUP($C82,'(C.) Private owners, 6 estates'!$D$10:$DR$60,104+$I82,0)))) /(IF($J82-$I82=0,VLOOKUP($C82,'(C.) Private owners, 6 estates'!$D$10:$DR$60,7+$I82,0),IF($J82-$I82=1,VLOOKUP($C82,'(C.) Private owners, 6 estates'!$D$10:$DR$60,7+$I82,0)+VLOOKUP($C82,'(C.) Private owners, 6 estates'!$D$10:$DR$60,8+$I82,0),VLOOKUP($C82,'(C.) Private owners, 6 estates'!$D$10:$DR$60,7+$I82,0)+VLOOKUP($C82,'(C.) Private owners, 6 estates'!$D$10:$DR$60,8+$I82,0)+VLOOKUP($C82,'(C.) Private owners, 6 estates'!$D$10:$DR$60,9+$I82,0))))</f>
        <v>0</v>
      </c>
      <c r="R82" s="414">
        <f>SUM(M82:Q82)-1</f>
        <v>0</v>
      </c>
      <c r="S82" s="28"/>
      <c r="T82" s="210">
        <f t="shared" ref="T82:T130" si="15">M82*$D82</f>
        <v>0.60000000000000009</v>
      </c>
      <c r="U82" s="210">
        <f t="shared" ref="U82:U130" si="16">T82*$G82</f>
        <v>15892.416000000003</v>
      </c>
      <c r="V82" s="281">
        <f t="shared" ref="V82:V130" si="17">N82*$D82</f>
        <v>0</v>
      </c>
      <c r="W82" s="281">
        <f t="shared" ref="W82:W130" si="18">V82*$G82</f>
        <v>0</v>
      </c>
      <c r="X82" s="210">
        <f t="shared" ref="X82:X130" si="19">O82*$D82</f>
        <v>2.4000000000000004</v>
      </c>
      <c r="Y82" s="210">
        <f t="shared" ref="Y82:Y130" si="20">X82*$G82</f>
        <v>63569.664000000012</v>
      </c>
      <c r="Z82" s="210">
        <f t="shared" ref="Z82:Z130" si="21">P82*$D82</f>
        <v>0</v>
      </c>
      <c r="AA82" s="210">
        <f t="shared" ref="AA82:AA130" si="22">Z82*$G82</f>
        <v>0</v>
      </c>
      <c r="AB82" s="210">
        <f t="shared" ref="AB82:AB130" si="23">Q82*$D82</f>
        <v>0</v>
      </c>
      <c r="AC82" s="210">
        <f t="shared" ref="AC82:AC130" si="24">AB82*$G82</f>
        <v>0</v>
      </c>
      <c r="AD82" s="369">
        <f t="shared" ref="AD82:AD130" si="25">D82-(T82+V82+X82+Z82+AB82)</f>
        <v>0</v>
      </c>
      <c r="AE82" s="369">
        <f t="shared" ref="AE82:AE130" si="26">F82-(U82+W82+Y82+AA82+AC82)</f>
        <v>0</v>
      </c>
    </row>
    <row r="83" spans="1:31">
      <c r="A83" s="37">
        <v>26</v>
      </c>
      <c r="B83" s="37">
        <v>1</v>
      </c>
      <c r="C83" s="28" t="s">
        <v>726</v>
      </c>
      <c r="D83" s="281">
        <f>'(B.) Opyt'' non-urb lands'!BL14</f>
        <v>23</v>
      </c>
      <c r="E83" s="518"/>
      <c r="F83" s="281">
        <f>'(B.) Opyt'' non-urb lands'!BO14</f>
        <v>698705.28</v>
      </c>
      <c r="G83" s="281">
        <f t="shared" ref="G83:G130" si="27">F83/D83</f>
        <v>30378.490434782609</v>
      </c>
      <c r="I83" s="281">
        <v>17</v>
      </c>
      <c r="J83" s="281">
        <v>17</v>
      </c>
      <c r="K83" s="28"/>
      <c r="L83" s="28"/>
      <c r="M83" s="259">
        <f>(IF($J83-$I83=0,VLOOKUP($C83,'(C.) Private owners, 6 estates'!$D$10:$DR$60,26+$I83,0),IF($J83-$I83=1,VLOOKUP($C83,'(C.) Private owners, 6 estates'!$D$10:$DR$60,26+$I83,0)+VLOOKUP($C83,'(C.) Private owners, 6 estates'!$D$10:$DR$60,27+$I83,0),VLOOKUP($C83,'(C.) Private owners, 6 estates'!$D$10:$DR$60,26+$I83,0)+VLOOKUP($C83,'(C.) Private owners, 6 estates'!$D$10:$DR$60,27+$I83,0)+VLOOKUP($C83,'(C.) Private owners, 6 estates'!$D$10:$DR$60,28+$I83,0)))) /(IF($J83-$I83=0,VLOOKUP($C83,'(C.) Private owners, 6 estates'!$D$10:$DR$60,7+$I83,0),IF($J83-$I83=1,VLOOKUP($C83,'(C.) Private owners, 6 estates'!$D$10:$DR$60,7+$I83,0)+VLOOKUP($C83,'(C.) Private owners, 6 estates'!$D$10:$DR$60,8+$I83,0),VLOOKUP($C83,'(C.) Private owners, 6 estates'!$D$10:$DR$60,7+$I83,0)+VLOOKUP($C83,'(C.) Private owners, 6 estates'!$D$10:$DR$60,8+$I83,0)+VLOOKUP($C83,'(C.) Private owners, 6 estates'!$D$10:$DR$60,9+$I83,0))))</f>
        <v>0.45833333333333331</v>
      </c>
      <c r="N83" s="259">
        <f>(IF($J83-$I83=0,VLOOKUP($C83,'(C.) Private owners, 6 estates'!$D$10:$DR$60,45+$I83,0),IF($J83-$I83=1,VLOOKUP($C83,'(C.) Private owners, 6 estates'!$D$10:$DR$60,45+$I83,0)+VLOOKUP($C83,'(C.) Private owners, 6 estates'!$D$10:$DR$60,46+$I83,0),VLOOKUP($C83,'(C.) Private owners, 6 estates'!$D$10:$DR$60,45+$I83,0)+VLOOKUP($C83,'(C.) Private owners, 6 estates'!$D$10:$DR$60,46+$I83,0)+VLOOKUP($C83,'(C.) Private owners, 6 estates'!$D$10:$DR$60,47+$I83,0)))) /(IF($J83-$I83=0,VLOOKUP($C83,'(C.) Private owners, 6 estates'!$D$10:$DR$60,7+$I83,0),IF($J83-$I83=1,VLOOKUP($C83,'(C.) Private owners, 6 estates'!$D$10:$DR$60,7+$I83,0)+VLOOKUP($C83,'(C.) Private owners, 6 estates'!$D$10:$DR$60,8+$I83,0),VLOOKUP($C83,'(C.) Private owners, 6 estates'!$D$10:$DR$60,7+$I83,0)+VLOOKUP($C83,'(C.) Private owners, 6 estates'!$D$10:$DR$60,8+$I83,0)+VLOOKUP($C83,'(C.) Private owners, 6 estates'!$D$10:$DR$60,9+$I83,0))))</f>
        <v>0</v>
      </c>
      <c r="O83" s="259">
        <f>(IF($J83-$I83=0,VLOOKUP($C83,'(C.) Private owners, 6 estates'!$D$10:$DR$60,64+$I83,0),IF($J83-$I83=1,VLOOKUP($C83,'(C.) Private owners, 6 estates'!$D$10:$DR$60,64+$I83,0)+VLOOKUP($C83,'(C.) Private owners, 6 estates'!$D$10:$DR$60,65+$I83,0),VLOOKUP($C83,'(C.) Private owners, 6 estates'!$D$10:$DR$60,64+$I83,0)+VLOOKUP($C83,'(C.) Private owners, 6 estates'!$D$10:$DR$60,65+$I83,0)+VLOOKUP($C83,'(C.) Private owners, 6 estates'!$D$10:$DR$60,66+$I83,0)))) /(IF($J83-$I83=0,VLOOKUP($C83,'(C.) Private owners, 6 estates'!$D$10:$DR$60,7+$I83,0),IF($J83-$I83=1,VLOOKUP($C83,'(C.) Private owners, 6 estates'!$D$10:$DR$60,7+$I83,0)+VLOOKUP($C83,'(C.) Private owners, 6 estates'!$D$10:$DR$60,8+$I83,0),VLOOKUP($C83,'(C.) Private owners, 6 estates'!$D$10:$DR$60,7+$I83,0)+VLOOKUP($C83,'(C.) Private owners, 6 estates'!$D$10:$DR$60,8+$I83,0)+VLOOKUP($C83,'(C.) Private owners, 6 estates'!$D$10:$DR$60,9+$I83,0))))</f>
        <v>0.47916666666666669</v>
      </c>
      <c r="P83" s="259">
        <f>(IF($J83-$I83=0,VLOOKUP($C83,'(C.) Private owners, 6 estates'!$D$10:$DR$60,83+$I83,0),IF($J83-$I83=1,VLOOKUP($C83,'(C.) Private owners, 6 estates'!$D$10:$DR$60,83+$I83,0)+VLOOKUP($C83,'(C.) Private owners, 6 estates'!$D$10:$DR$60,84+$I83,0),VLOOKUP($C83,'(C.) Private owners, 6 estates'!$D$10:$DR$60,83+$I83,0)+VLOOKUP($C83,'(C.) Private owners, 6 estates'!$D$10:$DR$60,84+$I83,0)+VLOOKUP($C83,'(C.) Private owners, 6 estates'!$D$10:$DR$60,85+$I83,0)))) /(IF($J83-$I83=0,VLOOKUP($C83,'(C.) Private owners, 6 estates'!$D$10:$DR$60,7+$I83,0),IF($J83-$I83=1,VLOOKUP($C83,'(C.) Private owners, 6 estates'!$D$10:$DR$60,7+$I83,0)+VLOOKUP($C83,'(C.) Private owners, 6 estates'!$D$10:$DR$60,8+$I83,0),VLOOKUP($C83,'(C.) Private owners, 6 estates'!$D$10:$DR$60,7+$I83,0)+VLOOKUP($C83,'(C.) Private owners, 6 estates'!$D$10:$DR$60,8+$I83,0)+VLOOKUP($C83,'(C.) Private owners, 6 estates'!$D$10:$DR$60,9+$I83,0))))</f>
        <v>0</v>
      </c>
      <c r="Q83" s="259">
        <f>(IF($J83-$I83=0,VLOOKUP($C83,'(C.) Private owners, 6 estates'!$D$10:$DR$60,102+$I83,0),IF($J83-$I83=1,VLOOKUP($C83,'(C.) Private owners, 6 estates'!$D$10:$DR$60,102+$I83,0)+VLOOKUP($C83,'(C.) Private owners, 6 estates'!$D$10:$DR$60,103+$I83,0),VLOOKUP($C83,'(C.) Private owners, 6 estates'!$D$10:$DR$60,102+$I83,0)+VLOOKUP($C83,'(C.) Private owners, 6 estates'!$D$10:$DR$60,103+$I83,0)+VLOOKUP($C83,'(C.) Private owners, 6 estates'!$D$10:$DR$60,104+$I83,0)))) /(IF($J83-$I83=0,VLOOKUP($C83,'(C.) Private owners, 6 estates'!$D$10:$DR$60,7+$I83,0),IF($J83-$I83=1,VLOOKUP($C83,'(C.) Private owners, 6 estates'!$D$10:$DR$60,7+$I83,0)+VLOOKUP($C83,'(C.) Private owners, 6 estates'!$D$10:$DR$60,8+$I83,0),VLOOKUP($C83,'(C.) Private owners, 6 estates'!$D$10:$DR$60,7+$I83,0)+VLOOKUP($C83,'(C.) Private owners, 6 estates'!$D$10:$DR$60,8+$I83,0)+VLOOKUP($C83,'(C.) Private owners, 6 estates'!$D$10:$DR$60,9+$I83,0))))</f>
        <v>6.25E-2</v>
      </c>
      <c r="R83" s="414">
        <f>SUM(M83:Q83)-1</f>
        <v>0</v>
      </c>
      <c r="S83" s="28"/>
      <c r="T83" s="210">
        <f t="shared" si="15"/>
        <v>10.541666666666666</v>
      </c>
      <c r="U83" s="210">
        <f t="shared" si="16"/>
        <v>320239.92</v>
      </c>
      <c r="V83" s="281">
        <f t="shared" si="17"/>
        <v>0</v>
      </c>
      <c r="W83" s="281">
        <f t="shared" si="18"/>
        <v>0</v>
      </c>
      <c r="X83" s="210">
        <f t="shared" si="19"/>
        <v>11.020833333333334</v>
      </c>
      <c r="Y83" s="210">
        <f t="shared" si="20"/>
        <v>334796.28000000003</v>
      </c>
      <c r="Z83" s="210">
        <f t="shared" si="21"/>
        <v>0</v>
      </c>
      <c r="AA83" s="210">
        <f t="shared" si="22"/>
        <v>0</v>
      </c>
      <c r="AB83" s="210">
        <f t="shared" si="23"/>
        <v>1.4375</v>
      </c>
      <c r="AC83" s="210">
        <f t="shared" si="24"/>
        <v>43669.08</v>
      </c>
      <c r="AD83" s="369">
        <f t="shared" si="25"/>
        <v>0</v>
      </c>
      <c r="AE83" s="369">
        <f t="shared" si="26"/>
        <v>0</v>
      </c>
    </row>
    <row r="84" spans="1:31">
      <c r="A84" s="37">
        <v>27</v>
      </c>
      <c r="B84" s="37">
        <v>1</v>
      </c>
      <c r="C84" s="28" t="s">
        <v>916</v>
      </c>
      <c r="D84" s="281">
        <f>'(B.) Opyt'' non-urb lands'!BL15</f>
        <v>3</v>
      </c>
      <c r="E84" s="518"/>
      <c r="F84" s="281">
        <f>'(B.) Opyt'' non-urb lands'!BO15</f>
        <v>80574.48</v>
      </c>
      <c r="G84" s="281">
        <f t="shared" si="27"/>
        <v>26858.16</v>
      </c>
      <c r="I84" s="281">
        <v>17</v>
      </c>
      <c r="J84" s="281">
        <v>17</v>
      </c>
      <c r="K84" s="28"/>
      <c r="L84" s="28"/>
      <c r="M84" s="259">
        <f>(IF($J84-$I84=0,VLOOKUP($C84,'(C.) Private owners, 6 estates'!$D$10:$DR$60,26+$I84,0),IF($J84-$I84=1,VLOOKUP($C84,'(C.) Private owners, 6 estates'!$D$10:$DR$60,26+$I84,0)+VLOOKUP($C84,'(C.) Private owners, 6 estates'!$D$10:$DR$60,27+$I84,0),VLOOKUP($C84,'(C.) Private owners, 6 estates'!$D$10:$DR$60,26+$I84,0)+VLOOKUP($C84,'(C.) Private owners, 6 estates'!$D$10:$DR$60,27+$I84,0)+VLOOKUP($C84,'(C.) Private owners, 6 estates'!$D$10:$DR$60,28+$I84,0)))) /(IF($J84-$I84=0,VLOOKUP($C84,'(C.) Private owners, 6 estates'!$D$10:$DR$60,7+$I84,0),IF($J84-$I84=1,VLOOKUP($C84,'(C.) Private owners, 6 estates'!$D$10:$DR$60,7+$I84,0)+VLOOKUP($C84,'(C.) Private owners, 6 estates'!$D$10:$DR$60,8+$I84,0),VLOOKUP($C84,'(C.) Private owners, 6 estates'!$D$10:$DR$60,7+$I84,0)+VLOOKUP($C84,'(C.) Private owners, 6 estates'!$D$10:$DR$60,8+$I84,0)+VLOOKUP($C84,'(C.) Private owners, 6 estates'!$D$10:$DR$60,9+$I84,0))))</f>
        <v>0.2</v>
      </c>
      <c r="N84" s="259">
        <f>(IF($J84-$I84=0,VLOOKUP($C84,'(C.) Private owners, 6 estates'!$D$10:$DR$60,45+$I84,0),IF($J84-$I84=1,VLOOKUP($C84,'(C.) Private owners, 6 estates'!$D$10:$DR$60,45+$I84,0)+VLOOKUP($C84,'(C.) Private owners, 6 estates'!$D$10:$DR$60,46+$I84,0),VLOOKUP($C84,'(C.) Private owners, 6 estates'!$D$10:$DR$60,45+$I84,0)+VLOOKUP($C84,'(C.) Private owners, 6 estates'!$D$10:$DR$60,46+$I84,0)+VLOOKUP($C84,'(C.) Private owners, 6 estates'!$D$10:$DR$60,47+$I84,0)))) /(IF($J84-$I84=0,VLOOKUP($C84,'(C.) Private owners, 6 estates'!$D$10:$DR$60,7+$I84,0),IF($J84-$I84=1,VLOOKUP($C84,'(C.) Private owners, 6 estates'!$D$10:$DR$60,7+$I84,0)+VLOOKUP($C84,'(C.) Private owners, 6 estates'!$D$10:$DR$60,8+$I84,0),VLOOKUP($C84,'(C.) Private owners, 6 estates'!$D$10:$DR$60,7+$I84,0)+VLOOKUP($C84,'(C.) Private owners, 6 estates'!$D$10:$DR$60,8+$I84,0)+VLOOKUP($C84,'(C.) Private owners, 6 estates'!$D$10:$DR$60,9+$I84,0))))</f>
        <v>0</v>
      </c>
      <c r="O84" s="259">
        <f>(IF($J84-$I84=0,VLOOKUP($C84,'(C.) Private owners, 6 estates'!$D$10:$DR$60,64+$I84,0),IF($J84-$I84=1,VLOOKUP($C84,'(C.) Private owners, 6 estates'!$D$10:$DR$60,64+$I84,0)+VLOOKUP($C84,'(C.) Private owners, 6 estates'!$D$10:$DR$60,65+$I84,0),VLOOKUP($C84,'(C.) Private owners, 6 estates'!$D$10:$DR$60,64+$I84,0)+VLOOKUP($C84,'(C.) Private owners, 6 estates'!$D$10:$DR$60,65+$I84,0)+VLOOKUP($C84,'(C.) Private owners, 6 estates'!$D$10:$DR$60,66+$I84,0)))) /(IF($J84-$I84=0,VLOOKUP($C84,'(C.) Private owners, 6 estates'!$D$10:$DR$60,7+$I84,0),IF($J84-$I84=1,VLOOKUP($C84,'(C.) Private owners, 6 estates'!$D$10:$DR$60,7+$I84,0)+VLOOKUP($C84,'(C.) Private owners, 6 estates'!$D$10:$DR$60,8+$I84,0),VLOOKUP($C84,'(C.) Private owners, 6 estates'!$D$10:$DR$60,7+$I84,0)+VLOOKUP($C84,'(C.) Private owners, 6 estates'!$D$10:$DR$60,8+$I84,0)+VLOOKUP($C84,'(C.) Private owners, 6 estates'!$D$10:$DR$60,9+$I84,0))))</f>
        <v>0.8</v>
      </c>
      <c r="P84" s="259">
        <f>(IF($J84-$I84=0,VLOOKUP($C84,'(C.) Private owners, 6 estates'!$D$10:$DR$60,83+$I84,0),IF($J84-$I84=1,VLOOKUP($C84,'(C.) Private owners, 6 estates'!$D$10:$DR$60,83+$I84,0)+VLOOKUP($C84,'(C.) Private owners, 6 estates'!$D$10:$DR$60,84+$I84,0),VLOOKUP($C84,'(C.) Private owners, 6 estates'!$D$10:$DR$60,83+$I84,0)+VLOOKUP($C84,'(C.) Private owners, 6 estates'!$D$10:$DR$60,84+$I84,0)+VLOOKUP($C84,'(C.) Private owners, 6 estates'!$D$10:$DR$60,85+$I84,0)))) /(IF($J84-$I84=0,VLOOKUP($C84,'(C.) Private owners, 6 estates'!$D$10:$DR$60,7+$I84,0),IF($J84-$I84=1,VLOOKUP($C84,'(C.) Private owners, 6 estates'!$D$10:$DR$60,7+$I84,0)+VLOOKUP($C84,'(C.) Private owners, 6 estates'!$D$10:$DR$60,8+$I84,0),VLOOKUP($C84,'(C.) Private owners, 6 estates'!$D$10:$DR$60,7+$I84,0)+VLOOKUP($C84,'(C.) Private owners, 6 estates'!$D$10:$DR$60,8+$I84,0)+VLOOKUP($C84,'(C.) Private owners, 6 estates'!$D$10:$DR$60,9+$I84,0))))</f>
        <v>0</v>
      </c>
      <c r="Q84" s="259">
        <f>(IF($J84-$I84=0,VLOOKUP($C84,'(C.) Private owners, 6 estates'!$D$10:$DR$60,102+$I84,0),IF($J84-$I84=1,VLOOKUP($C84,'(C.) Private owners, 6 estates'!$D$10:$DR$60,102+$I84,0)+VLOOKUP($C84,'(C.) Private owners, 6 estates'!$D$10:$DR$60,103+$I84,0),VLOOKUP($C84,'(C.) Private owners, 6 estates'!$D$10:$DR$60,102+$I84,0)+VLOOKUP($C84,'(C.) Private owners, 6 estates'!$D$10:$DR$60,103+$I84,0)+VLOOKUP($C84,'(C.) Private owners, 6 estates'!$D$10:$DR$60,104+$I84,0)))) /(IF($J84-$I84=0,VLOOKUP($C84,'(C.) Private owners, 6 estates'!$D$10:$DR$60,7+$I84,0),IF($J84-$I84=1,VLOOKUP($C84,'(C.) Private owners, 6 estates'!$D$10:$DR$60,7+$I84,0)+VLOOKUP($C84,'(C.) Private owners, 6 estates'!$D$10:$DR$60,8+$I84,0),VLOOKUP($C84,'(C.) Private owners, 6 estates'!$D$10:$DR$60,7+$I84,0)+VLOOKUP($C84,'(C.) Private owners, 6 estates'!$D$10:$DR$60,8+$I84,0)+VLOOKUP($C84,'(C.) Private owners, 6 estates'!$D$10:$DR$60,9+$I84,0))))</f>
        <v>0</v>
      </c>
      <c r="R84" s="414">
        <f>SUM(M84:Q84)-1</f>
        <v>0</v>
      </c>
      <c r="S84" s="28"/>
      <c r="T84" s="210">
        <f t="shared" si="15"/>
        <v>0.60000000000000009</v>
      </c>
      <c r="U84" s="210">
        <f t="shared" si="16"/>
        <v>16114.896000000002</v>
      </c>
      <c r="V84" s="281">
        <f t="shared" si="17"/>
        <v>0</v>
      </c>
      <c r="W84" s="281">
        <f t="shared" si="18"/>
        <v>0</v>
      </c>
      <c r="X84" s="210">
        <f t="shared" si="19"/>
        <v>2.4000000000000004</v>
      </c>
      <c r="Y84" s="210">
        <f t="shared" si="20"/>
        <v>64459.58400000001</v>
      </c>
      <c r="Z84" s="210">
        <f t="shared" si="21"/>
        <v>0</v>
      </c>
      <c r="AA84" s="210">
        <f t="shared" si="22"/>
        <v>0</v>
      </c>
      <c r="AB84" s="210">
        <f t="shared" si="23"/>
        <v>0</v>
      </c>
      <c r="AC84" s="210">
        <f t="shared" si="24"/>
        <v>0</v>
      </c>
      <c r="AD84" s="369">
        <f t="shared" si="25"/>
        <v>0</v>
      </c>
      <c r="AE84" s="369">
        <f t="shared" si="26"/>
        <v>0</v>
      </c>
    </row>
    <row r="85" spans="1:31">
      <c r="A85" s="37">
        <v>34</v>
      </c>
      <c r="B85" s="37">
        <v>1</v>
      </c>
      <c r="C85" s="28" t="s">
        <v>727</v>
      </c>
      <c r="D85" s="281">
        <f>'(B.) Opyt'' non-urb lands'!BL16</f>
        <v>9</v>
      </c>
      <c r="E85" s="518"/>
      <c r="F85" s="281">
        <f>'(B.) Opyt'' non-urb lands'!BO16</f>
        <v>258857.28</v>
      </c>
      <c r="G85" s="281">
        <f t="shared" si="27"/>
        <v>28761.919999999998</v>
      </c>
      <c r="I85" s="281">
        <v>17</v>
      </c>
      <c r="J85" s="210">
        <v>17</v>
      </c>
      <c r="K85" s="28"/>
      <c r="L85" s="28"/>
      <c r="M85" s="259">
        <f>(IF($J85-$I85=0,VLOOKUP($C85,'(C.) Private owners, 6 estates'!$D$10:$DR$60,26+$I85,0),IF($J85-$I85=1,VLOOKUP($C85,'(C.) Private owners, 6 estates'!$D$10:$DR$60,26+$I85,0)+VLOOKUP($C85,'(C.) Private owners, 6 estates'!$D$10:$DR$60,27+$I85,0),VLOOKUP($C85,'(C.) Private owners, 6 estates'!$D$10:$DR$60,26+$I85,0)+VLOOKUP($C85,'(C.) Private owners, 6 estates'!$D$10:$DR$60,27+$I85,0)+VLOOKUP($C85,'(C.) Private owners, 6 estates'!$D$10:$DR$60,28+$I85,0)))) /(IF($J85-$I85=0,VLOOKUP($C85,'(C.) Private owners, 6 estates'!$D$10:$DR$60,7+$I85,0),IF($J85-$I85=1,VLOOKUP($C85,'(C.) Private owners, 6 estates'!$D$10:$DR$60,7+$I85,0)+VLOOKUP($C85,'(C.) Private owners, 6 estates'!$D$10:$DR$60,8+$I85,0),VLOOKUP($C85,'(C.) Private owners, 6 estates'!$D$10:$DR$60,7+$I85,0)+VLOOKUP($C85,'(C.) Private owners, 6 estates'!$D$10:$DR$60,8+$I85,0)+VLOOKUP($C85,'(C.) Private owners, 6 estates'!$D$10:$DR$60,9+$I85,0))))</f>
        <v>0.33333333333333331</v>
      </c>
      <c r="N85" s="259">
        <f>(IF($J85-$I85=0,VLOOKUP($C85,'(C.) Private owners, 6 estates'!$D$10:$DR$60,45+$I85,0),IF($J85-$I85=1,VLOOKUP($C85,'(C.) Private owners, 6 estates'!$D$10:$DR$60,45+$I85,0)+VLOOKUP($C85,'(C.) Private owners, 6 estates'!$D$10:$DR$60,46+$I85,0),VLOOKUP($C85,'(C.) Private owners, 6 estates'!$D$10:$DR$60,45+$I85,0)+VLOOKUP($C85,'(C.) Private owners, 6 estates'!$D$10:$DR$60,46+$I85,0)+VLOOKUP($C85,'(C.) Private owners, 6 estates'!$D$10:$DR$60,47+$I85,0)))) /(IF($J85-$I85=0,VLOOKUP($C85,'(C.) Private owners, 6 estates'!$D$10:$DR$60,7+$I85,0),IF($J85-$I85=1,VLOOKUP($C85,'(C.) Private owners, 6 estates'!$D$10:$DR$60,7+$I85,0)+VLOOKUP($C85,'(C.) Private owners, 6 estates'!$D$10:$DR$60,8+$I85,0),VLOOKUP($C85,'(C.) Private owners, 6 estates'!$D$10:$DR$60,7+$I85,0)+VLOOKUP($C85,'(C.) Private owners, 6 estates'!$D$10:$DR$60,8+$I85,0)+VLOOKUP($C85,'(C.) Private owners, 6 estates'!$D$10:$DR$60,9+$I85,0))))</f>
        <v>0</v>
      </c>
      <c r="O85" s="259">
        <f>(IF($J85-$I85=0,VLOOKUP($C85,'(C.) Private owners, 6 estates'!$D$10:$DR$60,64+$I85,0),IF($J85-$I85=1,VLOOKUP($C85,'(C.) Private owners, 6 estates'!$D$10:$DR$60,64+$I85,0)+VLOOKUP($C85,'(C.) Private owners, 6 estates'!$D$10:$DR$60,65+$I85,0),VLOOKUP($C85,'(C.) Private owners, 6 estates'!$D$10:$DR$60,64+$I85,0)+VLOOKUP($C85,'(C.) Private owners, 6 estates'!$D$10:$DR$60,65+$I85,0)+VLOOKUP($C85,'(C.) Private owners, 6 estates'!$D$10:$DR$60,66+$I85,0)))) /(IF($J85-$I85=0,VLOOKUP($C85,'(C.) Private owners, 6 estates'!$D$10:$DR$60,7+$I85,0),IF($J85-$I85=1,VLOOKUP($C85,'(C.) Private owners, 6 estates'!$D$10:$DR$60,7+$I85,0)+VLOOKUP($C85,'(C.) Private owners, 6 estates'!$D$10:$DR$60,8+$I85,0),VLOOKUP($C85,'(C.) Private owners, 6 estates'!$D$10:$DR$60,7+$I85,0)+VLOOKUP($C85,'(C.) Private owners, 6 estates'!$D$10:$DR$60,8+$I85,0)+VLOOKUP($C85,'(C.) Private owners, 6 estates'!$D$10:$DR$60,9+$I85,0))))</f>
        <v>0.66666666666666663</v>
      </c>
      <c r="P85" s="259">
        <f>(IF($J85-$I85=0,VLOOKUP($C85,'(C.) Private owners, 6 estates'!$D$10:$DR$60,83+$I85,0),IF($J85-$I85=1,VLOOKUP($C85,'(C.) Private owners, 6 estates'!$D$10:$DR$60,83+$I85,0)+VLOOKUP($C85,'(C.) Private owners, 6 estates'!$D$10:$DR$60,84+$I85,0),VLOOKUP($C85,'(C.) Private owners, 6 estates'!$D$10:$DR$60,83+$I85,0)+VLOOKUP($C85,'(C.) Private owners, 6 estates'!$D$10:$DR$60,84+$I85,0)+VLOOKUP($C85,'(C.) Private owners, 6 estates'!$D$10:$DR$60,85+$I85,0)))) /(IF($J85-$I85=0,VLOOKUP($C85,'(C.) Private owners, 6 estates'!$D$10:$DR$60,7+$I85,0),IF($J85-$I85=1,VLOOKUP($C85,'(C.) Private owners, 6 estates'!$D$10:$DR$60,7+$I85,0)+VLOOKUP($C85,'(C.) Private owners, 6 estates'!$D$10:$DR$60,8+$I85,0),VLOOKUP($C85,'(C.) Private owners, 6 estates'!$D$10:$DR$60,7+$I85,0)+VLOOKUP($C85,'(C.) Private owners, 6 estates'!$D$10:$DR$60,8+$I85,0)+VLOOKUP($C85,'(C.) Private owners, 6 estates'!$D$10:$DR$60,9+$I85,0))))</f>
        <v>0</v>
      </c>
      <c r="Q85" s="259">
        <f>(IF($J85-$I85=0,VLOOKUP($C85,'(C.) Private owners, 6 estates'!$D$10:$DR$60,102+$I85,0),IF($J85-$I85=1,VLOOKUP($C85,'(C.) Private owners, 6 estates'!$D$10:$DR$60,102+$I85,0)+VLOOKUP($C85,'(C.) Private owners, 6 estates'!$D$10:$DR$60,103+$I85,0),VLOOKUP($C85,'(C.) Private owners, 6 estates'!$D$10:$DR$60,102+$I85,0)+VLOOKUP($C85,'(C.) Private owners, 6 estates'!$D$10:$DR$60,103+$I85,0)+VLOOKUP($C85,'(C.) Private owners, 6 estates'!$D$10:$DR$60,104+$I85,0)))) /(IF($J85-$I85=0,VLOOKUP($C85,'(C.) Private owners, 6 estates'!$D$10:$DR$60,7+$I85,0),IF($J85-$I85=1,VLOOKUP($C85,'(C.) Private owners, 6 estates'!$D$10:$DR$60,7+$I85,0)+VLOOKUP($C85,'(C.) Private owners, 6 estates'!$D$10:$DR$60,8+$I85,0),VLOOKUP($C85,'(C.) Private owners, 6 estates'!$D$10:$DR$60,7+$I85,0)+VLOOKUP($C85,'(C.) Private owners, 6 estates'!$D$10:$DR$60,8+$I85,0)+VLOOKUP($C85,'(C.) Private owners, 6 estates'!$D$10:$DR$60,9+$I85,0))))</f>
        <v>0</v>
      </c>
      <c r="R85" s="414">
        <f>SUM(M85:Q85)-1</f>
        <v>0</v>
      </c>
      <c r="S85" s="28"/>
      <c r="T85" s="210">
        <f t="shared" si="15"/>
        <v>3</v>
      </c>
      <c r="U85" s="210">
        <f t="shared" si="16"/>
        <v>86285.759999999995</v>
      </c>
      <c r="V85" s="281">
        <f t="shared" si="17"/>
        <v>0</v>
      </c>
      <c r="W85" s="281">
        <f t="shared" si="18"/>
        <v>0</v>
      </c>
      <c r="X85" s="210">
        <f t="shared" si="19"/>
        <v>6</v>
      </c>
      <c r="Y85" s="210">
        <f t="shared" si="20"/>
        <v>172571.51999999999</v>
      </c>
      <c r="Z85" s="210">
        <f t="shared" si="21"/>
        <v>0</v>
      </c>
      <c r="AA85" s="210">
        <f t="shared" si="22"/>
        <v>0</v>
      </c>
      <c r="AB85" s="210">
        <f t="shared" si="23"/>
        <v>0</v>
      </c>
      <c r="AC85" s="210">
        <f t="shared" si="24"/>
        <v>0</v>
      </c>
      <c r="AD85" s="369">
        <f t="shared" si="25"/>
        <v>0</v>
      </c>
      <c r="AE85" s="369">
        <f t="shared" si="26"/>
        <v>0</v>
      </c>
    </row>
    <row r="86" spans="1:31">
      <c r="A86" s="37">
        <v>37</v>
      </c>
      <c r="B86" s="37">
        <v>1</v>
      </c>
      <c r="C86" s="30" t="s">
        <v>917</v>
      </c>
      <c r="D86" s="281">
        <f>'(B.) Opyt'' non-urb lands'!BL17</f>
        <v>45</v>
      </c>
      <c r="E86" s="518"/>
      <c r="F86" s="281">
        <f>'(B.) Opyt'' non-urb lands'!BO17</f>
        <v>1349120.0999999999</v>
      </c>
      <c r="G86" s="281">
        <f t="shared" si="27"/>
        <v>29980.446666666663</v>
      </c>
      <c r="I86" s="281">
        <v>16</v>
      </c>
      <c r="J86" s="210">
        <v>17</v>
      </c>
      <c r="K86" s="28"/>
      <c r="L86" s="28"/>
      <c r="M86" s="259">
        <f>(IF($J86-$I86=0,VLOOKUP($C86,'(C.) Private owners, 6 estates'!$D$10:$DR$60,26+$I86,0),IF($J86-$I86=1,VLOOKUP($C86,'(C.) Private owners, 6 estates'!$D$10:$DR$60,26+$I86,0)+VLOOKUP($C86,'(C.) Private owners, 6 estates'!$D$10:$DR$60,27+$I86,0),VLOOKUP($C86,'(C.) Private owners, 6 estates'!$D$10:$DR$60,26+$I86,0)+VLOOKUP($C86,'(C.) Private owners, 6 estates'!$D$10:$DR$60,27+$I86,0)+VLOOKUP($C86,'(C.) Private owners, 6 estates'!$D$10:$DR$60,28+$I86,0)))) /(IF($J86-$I86=0,VLOOKUP($C86,'(C.) Private owners, 6 estates'!$D$10:$DR$60,7+$I86,0),IF($J86-$I86=1,VLOOKUP($C86,'(C.) Private owners, 6 estates'!$D$10:$DR$60,7+$I86,0)+VLOOKUP($C86,'(C.) Private owners, 6 estates'!$D$10:$DR$60,8+$I86,0),VLOOKUP($C86,'(C.) Private owners, 6 estates'!$D$10:$DR$60,7+$I86,0)+VLOOKUP($C86,'(C.) Private owners, 6 estates'!$D$10:$DR$60,8+$I86,0)+VLOOKUP($C86,'(C.) Private owners, 6 estates'!$D$10:$DR$60,9+$I86,0))))</f>
        <v>0.68852459016393441</v>
      </c>
      <c r="N86" s="259">
        <f>(IF($J86-$I86=0,VLOOKUP($C86,'(C.) Private owners, 6 estates'!$D$10:$DR$60,45+$I86,0),IF($J86-$I86=1,VLOOKUP($C86,'(C.) Private owners, 6 estates'!$D$10:$DR$60,45+$I86,0)+VLOOKUP($C86,'(C.) Private owners, 6 estates'!$D$10:$DR$60,46+$I86,0),VLOOKUP($C86,'(C.) Private owners, 6 estates'!$D$10:$DR$60,45+$I86,0)+VLOOKUP($C86,'(C.) Private owners, 6 estates'!$D$10:$DR$60,46+$I86,0)+VLOOKUP($C86,'(C.) Private owners, 6 estates'!$D$10:$DR$60,47+$I86,0)))) /(IF($J86-$I86=0,VLOOKUP($C86,'(C.) Private owners, 6 estates'!$D$10:$DR$60,7+$I86,0),IF($J86-$I86=1,VLOOKUP($C86,'(C.) Private owners, 6 estates'!$D$10:$DR$60,7+$I86,0)+VLOOKUP($C86,'(C.) Private owners, 6 estates'!$D$10:$DR$60,8+$I86,0),VLOOKUP($C86,'(C.) Private owners, 6 estates'!$D$10:$DR$60,7+$I86,0)+VLOOKUP($C86,'(C.) Private owners, 6 estates'!$D$10:$DR$60,8+$I86,0)+VLOOKUP($C86,'(C.) Private owners, 6 estates'!$D$10:$DR$60,9+$I86,0))))</f>
        <v>0</v>
      </c>
      <c r="O86" s="259">
        <f>(IF($J86-$I86=0,VLOOKUP($C86,'(C.) Private owners, 6 estates'!$D$10:$DR$60,64+$I86,0),IF($J86-$I86=1,VLOOKUP($C86,'(C.) Private owners, 6 estates'!$D$10:$DR$60,64+$I86,0)+VLOOKUP($C86,'(C.) Private owners, 6 estates'!$D$10:$DR$60,65+$I86,0),VLOOKUP($C86,'(C.) Private owners, 6 estates'!$D$10:$DR$60,64+$I86,0)+VLOOKUP($C86,'(C.) Private owners, 6 estates'!$D$10:$DR$60,65+$I86,0)+VLOOKUP($C86,'(C.) Private owners, 6 estates'!$D$10:$DR$60,66+$I86,0)))) /(IF($J86-$I86=0,VLOOKUP($C86,'(C.) Private owners, 6 estates'!$D$10:$DR$60,7+$I86,0),IF($J86-$I86=1,VLOOKUP($C86,'(C.) Private owners, 6 estates'!$D$10:$DR$60,7+$I86,0)+VLOOKUP($C86,'(C.) Private owners, 6 estates'!$D$10:$DR$60,8+$I86,0),VLOOKUP($C86,'(C.) Private owners, 6 estates'!$D$10:$DR$60,7+$I86,0)+VLOOKUP($C86,'(C.) Private owners, 6 estates'!$D$10:$DR$60,8+$I86,0)+VLOOKUP($C86,'(C.) Private owners, 6 estates'!$D$10:$DR$60,9+$I86,0))))</f>
        <v>0.31147540983606559</v>
      </c>
      <c r="P86" s="259">
        <f>(IF($J86-$I86=0,VLOOKUP($C86,'(C.) Private owners, 6 estates'!$D$10:$DR$60,83+$I86,0),IF($J86-$I86=1,VLOOKUP($C86,'(C.) Private owners, 6 estates'!$D$10:$DR$60,83+$I86,0)+VLOOKUP($C86,'(C.) Private owners, 6 estates'!$D$10:$DR$60,84+$I86,0),VLOOKUP($C86,'(C.) Private owners, 6 estates'!$D$10:$DR$60,83+$I86,0)+VLOOKUP($C86,'(C.) Private owners, 6 estates'!$D$10:$DR$60,84+$I86,0)+VLOOKUP($C86,'(C.) Private owners, 6 estates'!$D$10:$DR$60,85+$I86,0)))) /(IF($J86-$I86=0,VLOOKUP($C86,'(C.) Private owners, 6 estates'!$D$10:$DR$60,7+$I86,0),IF($J86-$I86=1,VLOOKUP($C86,'(C.) Private owners, 6 estates'!$D$10:$DR$60,7+$I86,0)+VLOOKUP($C86,'(C.) Private owners, 6 estates'!$D$10:$DR$60,8+$I86,0),VLOOKUP($C86,'(C.) Private owners, 6 estates'!$D$10:$DR$60,7+$I86,0)+VLOOKUP($C86,'(C.) Private owners, 6 estates'!$D$10:$DR$60,8+$I86,0)+VLOOKUP($C86,'(C.) Private owners, 6 estates'!$D$10:$DR$60,9+$I86,0))))</f>
        <v>0</v>
      </c>
      <c r="Q86" s="259">
        <f>(IF($J86-$I86=0,VLOOKUP($C86,'(C.) Private owners, 6 estates'!$D$10:$DR$60,102+$I86,0),IF($J86-$I86=1,VLOOKUP($C86,'(C.) Private owners, 6 estates'!$D$10:$DR$60,102+$I86,0)+VLOOKUP($C86,'(C.) Private owners, 6 estates'!$D$10:$DR$60,103+$I86,0),VLOOKUP($C86,'(C.) Private owners, 6 estates'!$D$10:$DR$60,102+$I86,0)+VLOOKUP($C86,'(C.) Private owners, 6 estates'!$D$10:$DR$60,103+$I86,0)+VLOOKUP($C86,'(C.) Private owners, 6 estates'!$D$10:$DR$60,104+$I86,0)))) /(IF($J86-$I86=0,VLOOKUP($C86,'(C.) Private owners, 6 estates'!$D$10:$DR$60,7+$I86,0),IF($J86-$I86=1,VLOOKUP($C86,'(C.) Private owners, 6 estates'!$D$10:$DR$60,7+$I86,0)+VLOOKUP($C86,'(C.) Private owners, 6 estates'!$D$10:$DR$60,8+$I86,0),VLOOKUP($C86,'(C.) Private owners, 6 estates'!$D$10:$DR$60,7+$I86,0)+VLOOKUP($C86,'(C.) Private owners, 6 estates'!$D$10:$DR$60,8+$I86,0)+VLOOKUP($C86,'(C.) Private owners, 6 estates'!$D$10:$DR$60,9+$I86,0))))</f>
        <v>0</v>
      </c>
      <c r="R86" s="414">
        <f t="shared" ref="R86:R131" si="28">SUM(M86:Q86)-1</f>
        <v>0</v>
      </c>
      <c r="S86" s="28"/>
      <c r="T86" s="210">
        <f t="shared" si="15"/>
        <v>30.983606557377048</v>
      </c>
      <c r="U86" s="210">
        <f t="shared" si="16"/>
        <v>928902.3639344261</v>
      </c>
      <c r="V86" s="281">
        <f t="shared" si="17"/>
        <v>0</v>
      </c>
      <c r="W86" s="281">
        <f t="shared" si="18"/>
        <v>0</v>
      </c>
      <c r="X86" s="210">
        <f t="shared" si="19"/>
        <v>14.016393442622951</v>
      </c>
      <c r="Y86" s="210">
        <f t="shared" si="20"/>
        <v>420217.7360655737</v>
      </c>
      <c r="Z86" s="210">
        <f t="shared" si="21"/>
        <v>0</v>
      </c>
      <c r="AA86" s="210">
        <f t="shared" si="22"/>
        <v>0</v>
      </c>
      <c r="AB86" s="210">
        <f t="shared" si="23"/>
        <v>0</v>
      </c>
      <c r="AC86" s="210">
        <f t="shared" si="24"/>
        <v>0</v>
      </c>
      <c r="AD86" s="369">
        <f t="shared" si="25"/>
        <v>0</v>
      </c>
      <c r="AE86" s="369">
        <f t="shared" si="26"/>
        <v>0</v>
      </c>
    </row>
    <row r="87" spans="1:31">
      <c r="A87" s="37">
        <v>10</v>
      </c>
      <c r="B87" s="37">
        <v>2</v>
      </c>
      <c r="C87" s="28" t="s">
        <v>736</v>
      </c>
      <c r="D87" s="281">
        <f>'(B.) Opyt'' non-urb lands'!BL18</f>
        <v>3</v>
      </c>
      <c r="E87" s="518"/>
      <c r="F87" s="281">
        <f>'(B.) Opyt'' non-urb lands'!BO18</f>
        <v>89352.78</v>
      </c>
      <c r="G87" s="281">
        <f t="shared" si="27"/>
        <v>29784.26</v>
      </c>
      <c r="I87" s="281">
        <v>17</v>
      </c>
      <c r="J87" s="210">
        <v>17</v>
      </c>
      <c r="K87" s="28"/>
      <c r="L87" s="28"/>
      <c r="M87" s="259">
        <f>(IF($J87-$I87=0,VLOOKUP($C87,'(C.) Private owners, 6 estates'!$D$10:$DR$60,26+$I87,0),IF($J87-$I87=1,VLOOKUP($C87,'(C.) Private owners, 6 estates'!$D$10:$DR$60,26+$I87,0)+VLOOKUP($C87,'(C.) Private owners, 6 estates'!$D$10:$DR$60,27+$I87,0),VLOOKUP($C87,'(C.) Private owners, 6 estates'!$D$10:$DR$60,26+$I87,0)+VLOOKUP($C87,'(C.) Private owners, 6 estates'!$D$10:$DR$60,27+$I87,0)+VLOOKUP($C87,'(C.) Private owners, 6 estates'!$D$10:$DR$60,28+$I87,0)))) /(IF($J87-$I87=0,VLOOKUP($C87,'(C.) Private owners, 6 estates'!$D$10:$DR$60,7+$I87,0),IF($J87-$I87=1,VLOOKUP($C87,'(C.) Private owners, 6 estates'!$D$10:$DR$60,7+$I87,0)+VLOOKUP($C87,'(C.) Private owners, 6 estates'!$D$10:$DR$60,8+$I87,0),VLOOKUP($C87,'(C.) Private owners, 6 estates'!$D$10:$DR$60,7+$I87,0)+VLOOKUP($C87,'(C.) Private owners, 6 estates'!$D$10:$DR$60,8+$I87,0)+VLOOKUP($C87,'(C.) Private owners, 6 estates'!$D$10:$DR$60,9+$I87,0))))</f>
        <v>0.625</v>
      </c>
      <c r="N87" s="259">
        <f>(IF($J87-$I87=0,VLOOKUP($C87,'(C.) Private owners, 6 estates'!$D$10:$DR$60,45+$I87,0),IF($J87-$I87=1,VLOOKUP($C87,'(C.) Private owners, 6 estates'!$D$10:$DR$60,45+$I87,0)+VLOOKUP($C87,'(C.) Private owners, 6 estates'!$D$10:$DR$60,46+$I87,0),VLOOKUP($C87,'(C.) Private owners, 6 estates'!$D$10:$DR$60,45+$I87,0)+VLOOKUP($C87,'(C.) Private owners, 6 estates'!$D$10:$DR$60,46+$I87,0)+VLOOKUP($C87,'(C.) Private owners, 6 estates'!$D$10:$DR$60,47+$I87,0)))) /(IF($J87-$I87=0,VLOOKUP($C87,'(C.) Private owners, 6 estates'!$D$10:$DR$60,7+$I87,0),IF($J87-$I87=1,VLOOKUP($C87,'(C.) Private owners, 6 estates'!$D$10:$DR$60,7+$I87,0)+VLOOKUP($C87,'(C.) Private owners, 6 estates'!$D$10:$DR$60,8+$I87,0),VLOOKUP($C87,'(C.) Private owners, 6 estates'!$D$10:$DR$60,7+$I87,0)+VLOOKUP($C87,'(C.) Private owners, 6 estates'!$D$10:$DR$60,8+$I87,0)+VLOOKUP($C87,'(C.) Private owners, 6 estates'!$D$10:$DR$60,9+$I87,0))))</f>
        <v>0</v>
      </c>
      <c r="O87" s="259">
        <f>(IF($J87-$I87=0,VLOOKUP($C87,'(C.) Private owners, 6 estates'!$D$10:$DR$60,64+$I87,0),IF($J87-$I87=1,VLOOKUP($C87,'(C.) Private owners, 6 estates'!$D$10:$DR$60,64+$I87,0)+VLOOKUP($C87,'(C.) Private owners, 6 estates'!$D$10:$DR$60,65+$I87,0),VLOOKUP($C87,'(C.) Private owners, 6 estates'!$D$10:$DR$60,64+$I87,0)+VLOOKUP($C87,'(C.) Private owners, 6 estates'!$D$10:$DR$60,65+$I87,0)+VLOOKUP($C87,'(C.) Private owners, 6 estates'!$D$10:$DR$60,66+$I87,0)))) /(IF($J87-$I87=0,VLOOKUP($C87,'(C.) Private owners, 6 estates'!$D$10:$DR$60,7+$I87,0),IF($J87-$I87=1,VLOOKUP($C87,'(C.) Private owners, 6 estates'!$D$10:$DR$60,7+$I87,0)+VLOOKUP($C87,'(C.) Private owners, 6 estates'!$D$10:$DR$60,8+$I87,0),VLOOKUP($C87,'(C.) Private owners, 6 estates'!$D$10:$DR$60,7+$I87,0)+VLOOKUP($C87,'(C.) Private owners, 6 estates'!$D$10:$DR$60,8+$I87,0)+VLOOKUP($C87,'(C.) Private owners, 6 estates'!$D$10:$DR$60,9+$I87,0))))</f>
        <v>0.375</v>
      </c>
      <c r="P87" s="259">
        <f>(IF($J87-$I87=0,VLOOKUP($C87,'(C.) Private owners, 6 estates'!$D$10:$DR$60,83+$I87,0),IF($J87-$I87=1,VLOOKUP($C87,'(C.) Private owners, 6 estates'!$D$10:$DR$60,83+$I87,0)+VLOOKUP($C87,'(C.) Private owners, 6 estates'!$D$10:$DR$60,84+$I87,0),VLOOKUP($C87,'(C.) Private owners, 6 estates'!$D$10:$DR$60,83+$I87,0)+VLOOKUP($C87,'(C.) Private owners, 6 estates'!$D$10:$DR$60,84+$I87,0)+VLOOKUP($C87,'(C.) Private owners, 6 estates'!$D$10:$DR$60,85+$I87,0)))) /(IF($J87-$I87=0,VLOOKUP($C87,'(C.) Private owners, 6 estates'!$D$10:$DR$60,7+$I87,0),IF($J87-$I87=1,VLOOKUP($C87,'(C.) Private owners, 6 estates'!$D$10:$DR$60,7+$I87,0)+VLOOKUP($C87,'(C.) Private owners, 6 estates'!$D$10:$DR$60,8+$I87,0),VLOOKUP($C87,'(C.) Private owners, 6 estates'!$D$10:$DR$60,7+$I87,0)+VLOOKUP($C87,'(C.) Private owners, 6 estates'!$D$10:$DR$60,8+$I87,0)+VLOOKUP($C87,'(C.) Private owners, 6 estates'!$D$10:$DR$60,9+$I87,0))))</f>
        <v>0</v>
      </c>
      <c r="Q87" s="259">
        <f>(IF($J87-$I87=0,VLOOKUP($C87,'(C.) Private owners, 6 estates'!$D$10:$DR$60,102+$I87,0),IF($J87-$I87=1,VLOOKUP($C87,'(C.) Private owners, 6 estates'!$D$10:$DR$60,102+$I87,0)+VLOOKUP($C87,'(C.) Private owners, 6 estates'!$D$10:$DR$60,103+$I87,0),VLOOKUP($C87,'(C.) Private owners, 6 estates'!$D$10:$DR$60,102+$I87,0)+VLOOKUP($C87,'(C.) Private owners, 6 estates'!$D$10:$DR$60,103+$I87,0)+VLOOKUP($C87,'(C.) Private owners, 6 estates'!$D$10:$DR$60,104+$I87,0)))) /(IF($J87-$I87=0,VLOOKUP($C87,'(C.) Private owners, 6 estates'!$D$10:$DR$60,7+$I87,0),IF($J87-$I87=1,VLOOKUP($C87,'(C.) Private owners, 6 estates'!$D$10:$DR$60,7+$I87,0)+VLOOKUP($C87,'(C.) Private owners, 6 estates'!$D$10:$DR$60,8+$I87,0),VLOOKUP($C87,'(C.) Private owners, 6 estates'!$D$10:$DR$60,7+$I87,0)+VLOOKUP($C87,'(C.) Private owners, 6 estates'!$D$10:$DR$60,8+$I87,0)+VLOOKUP($C87,'(C.) Private owners, 6 estates'!$D$10:$DR$60,9+$I87,0))))</f>
        <v>0</v>
      </c>
      <c r="R87" s="414">
        <f t="shared" si="28"/>
        <v>0</v>
      </c>
      <c r="S87" s="28"/>
      <c r="T87" s="210">
        <f t="shared" si="15"/>
        <v>1.875</v>
      </c>
      <c r="U87" s="210">
        <f t="shared" si="16"/>
        <v>55845.487499999996</v>
      </c>
      <c r="V87" s="281">
        <f t="shared" si="17"/>
        <v>0</v>
      </c>
      <c r="W87" s="281">
        <f t="shared" si="18"/>
        <v>0</v>
      </c>
      <c r="X87" s="210">
        <f t="shared" si="19"/>
        <v>1.125</v>
      </c>
      <c r="Y87" s="210">
        <f t="shared" si="20"/>
        <v>33507.292499999996</v>
      </c>
      <c r="Z87" s="210">
        <f t="shared" si="21"/>
        <v>0</v>
      </c>
      <c r="AA87" s="210">
        <f t="shared" si="22"/>
        <v>0</v>
      </c>
      <c r="AB87" s="210">
        <f t="shared" si="23"/>
        <v>0</v>
      </c>
      <c r="AC87" s="210">
        <f t="shared" si="24"/>
        <v>0</v>
      </c>
      <c r="AD87" s="369">
        <f t="shared" si="25"/>
        <v>0</v>
      </c>
      <c r="AE87" s="369">
        <f t="shared" si="26"/>
        <v>0</v>
      </c>
    </row>
    <row r="88" spans="1:31">
      <c r="A88" s="37">
        <v>14</v>
      </c>
      <c r="B88" s="37">
        <v>2</v>
      </c>
      <c r="C88" s="28" t="s">
        <v>992</v>
      </c>
      <c r="D88" s="281">
        <f>'(B.) Opyt'' non-urb lands'!BL19</f>
        <v>11</v>
      </c>
      <c r="E88" s="518"/>
      <c r="F88" s="281">
        <f>'(B.) Opyt'' non-urb lands'!BO19</f>
        <v>325967.03999999998</v>
      </c>
      <c r="G88" s="281">
        <f t="shared" si="27"/>
        <v>29633.367272727271</v>
      </c>
      <c r="I88" s="281">
        <v>16</v>
      </c>
      <c r="J88" s="210">
        <v>16</v>
      </c>
      <c r="K88" s="28"/>
      <c r="L88" s="28"/>
      <c r="M88" s="259">
        <f>(IF($J88-$I88=0,VLOOKUP($C88,'(C.) Private owners, 6 estates'!$D$10:$DR$60,26+$I88,0),IF($J88-$I88=1,VLOOKUP($C88,'(C.) Private owners, 6 estates'!$D$10:$DR$60,26+$I88,0)+VLOOKUP($C88,'(C.) Private owners, 6 estates'!$D$10:$DR$60,27+$I88,0),VLOOKUP($C88,'(C.) Private owners, 6 estates'!$D$10:$DR$60,26+$I88,0)+VLOOKUP($C88,'(C.) Private owners, 6 estates'!$D$10:$DR$60,27+$I88,0)+VLOOKUP($C88,'(C.) Private owners, 6 estates'!$D$10:$DR$60,28+$I88,0)))) /(IF($J88-$I88=0,VLOOKUP($C88,'(C.) Private owners, 6 estates'!$D$10:$DR$60,7+$I88,0),IF($J88-$I88=1,VLOOKUP($C88,'(C.) Private owners, 6 estates'!$D$10:$DR$60,7+$I88,0)+VLOOKUP($C88,'(C.) Private owners, 6 estates'!$D$10:$DR$60,8+$I88,0),VLOOKUP($C88,'(C.) Private owners, 6 estates'!$D$10:$DR$60,7+$I88,0)+VLOOKUP($C88,'(C.) Private owners, 6 estates'!$D$10:$DR$60,8+$I88,0)+VLOOKUP($C88,'(C.) Private owners, 6 estates'!$D$10:$DR$60,9+$I88,0))))</f>
        <v>0.88888888888888884</v>
      </c>
      <c r="N88" s="259">
        <f>(IF($J88-$I88=0,VLOOKUP($C88,'(C.) Private owners, 6 estates'!$D$10:$DR$60,45+$I88,0),IF($J88-$I88=1,VLOOKUP($C88,'(C.) Private owners, 6 estates'!$D$10:$DR$60,45+$I88,0)+VLOOKUP($C88,'(C.) Private owners, 6 estates'!$D$10:$DR$60,46+$I88,0),VLOOKUP($C88,'(C.) Private owners, 6 estates'!$D$10:$DR$60,45+$I88,0)+VLOOKUP($C88,'(C.) Private owners, 6 estates'!$D$10:$DR$60,46+$I88,0)+VLOOKUP($C88,'(C.) Private owners, 6 estates'!$D$10:$DR$60,47+$I88,0)))) /(IF($J88-$I88=0,VLOOKUP($C88,'(C.) Private owners, 6 estates'!$D$10:$DR$60,7+$I88,0),IF($J88-$I88=1,VLOOKUP($C88,'(C.) Private owners, 6 estates'!$D$10:$DR$60,7+$I88,0)+VLOOKUP($C88,'(C.) Private owners, 6 estates'!$D$10:$DR$60,8+$I88,0),VLOOKUP($C88,'(C.) Private owners, 6 estates'!$D$10:$DR$60,7+$I88,0)+VLOOKUP($C88,'(C.) Private owners, 6 estates'!$D$10:$DR$60,8+$I88,0)+VLOOKUP($C88,'(C.) Private owners, 6 estates'!$D$10:$DR$60,9+$I88,0))))</f>
        <v>0</v>
      </c>
      <c r="O88" s="259">
        <f>(IF($J88-$I88=0,VLOOKUP($C88,'(C.) Private owners, 6 estates'!$D$10:$DR$60,64+$I88,0),IF($J88-$I88=1,VLOOKUP($C88,'(C.) Private owners, 6 estates'!$D$10:$DR$60,64+$I88,0)+VLOOKUP($C88,'(C.) Private owners, 6 estates'!$D$10:$DR$60,65+$I88,0),VLOOKUP($C88,'(C.) Private owners, 6 estates'!$D$10:$DR$60,64+$I88,0)+VLOOKUP($C88,'(C.) Private owners, 6 estates'!$D$10:$DR$60,65+$I88,0)+VLOOKUP($C88,'(C.) Private owners, 6 estates'!$D$10:$DR$60,66+$I88,0)))) /(IF($J88-$I88=0,VLOOKUP($C88,'(C.) Private owners, 6 estates'!$D$10:$DR$60,7+$I88,0),IF($J88-$I88=1,VLOOKUP($C88,'(C.) Private owners, 6 estates'!$D$10:$DR$60,7+$I88,0)+VLOOKUP($C88,'(C.) Private owners, 6 estates'!$D$10:$DR$60,8+$I88,0),VLOOKUP($C88,'(C.) Private owners, 6 estates'!$D$10:$DR$60,7+$I88,0)+VLOOKUP($C88,'(C.) Private owners, 6 estates'!$D$10:$DR$60,8+$I88,0)+VLOOKUP($C88,'(C.) Private owners, 6 estates'!$D$10:$DR$60,9+$I88,0))))</f>
        <v>0.1111111111111111</v>
      </c>
      <c r="P88" s="259">
        <f>(IF($J88-$I88=0,VLOOKUP($C88,'(C.) Private owners, 6 estates'!$D$10:$DR$60,83+$I88,0),IF($J88-$I88=1,VLOOKUP($C88,'(C.) Private owners, 6 estates'!$D$10:$DR$60,83+$I88,0)+VLOOKUP($C88,'(C.) Private owners, 6 estates'!$D$10:$DR$60,84+$I88,0),VLOOKUP($C88,'(C.) Private owners, 6 estates'!$D$10:$DR$60,83+$I88,0)+VLOOKUP($C88,'(C.) Private owners, 6 estates'!$D$10:$DR$60,84+$I88,0)+VLOOKUP($C88,'(C.) Private owners, 6 estates'!$D$10:$DR$60,85+$I88,0)))) /(IF($J88-$I88=0,VLOOKUP($C88,'(C.) Private owners, 6 estates'!$D$10:$DR$60,7+$I88,0),IF($J88-$I88=1,VLOOKUP($C88,'(C.) Private owners, 6 estates'!$D$10:$DR$60,7+$I88,0)+VLOOKUP($C88,'(C.) Private owners, 6 estates'!$D$10:$DR$60,8+$I88,0),VLOOKUP($C88,'(C.) Private owners, 6 estates'!$D$10:$DR$60,7+$I88,0)+VLOOKUP($C88,'(C.) Private owners, 6 estates'!$D$10:$DR$60,8+$I88,0)+VLOOKUP($C88,'(C.) Private owners, 6 estates'!$D$10:$DR$60,9+$I88,0))))</f>
        <v>0</v>
      </c>
      <c r="Q88" s="259">
        <f>(IF($J88-$I88=0,VLOOKUP($C88,'(C.) Private owners, 6 estates'!$D$10:$DR$60,102+$I88,0),IF($J88-$I88=1,VLOOKUP($C88,'(C.) Private owners, 6 estates'!$D$10:$DR$60,102+$I88,0)+VLOOKUP($C88,'(C.) Private owners, 6 estates'!$D$10:$DR$60,103+$I88,0),VLOOKUP($C88,'(C.) Private owners, 6 estates'!$D$10:$DR$60,102+$I88,0)+VLOOKUP($C88,'(C.) Private owners, 6 estates'!$D$10:$DR$60,103+$I88,0)+VLOOKUP($C88,'(C.) Private owners, 6 estates'!$D$10:$DR$60,104+$I88,0)))) /(IF($J88-$I88=0,VLOOKUP($C88,'(C.) Private owners, 6 estates'!$D$10:$DR$60,7+$I88,0),IF($J88-$I88=1,VLOOKUP($C88,'(C.) Private owners, 6 estates'!$D$10:$DR$60,7+$I88,0)+VLOOKUP($C88,'(C.) Private owners, 6 estates'!$D$10:$DR$60,8+$I88,0),VLOOKUP($C88,'(C.) Private owners, 6 estates'!$D$10:$DR$60,7+$I88,0)+VLOOKUP($C88,'(C.) Private owners, 6 estates'!$D$10:$DR$60,8+$I88,0)+VLOOKUP($C88,'(C.) Private owners, 6 estates'!$D$10:$DR$60,9+$I88,0))))</f>
        <v>0</v>
      </c>
      <c r="R88" s="414">
        <f t="shared" si="28"/>
        <v>0</v>
      </c>
      <c r="S88" s="28"/>
      <c r="T88" s="210">
        <f t="shared" si="15"/>
        <v>9.7777777777777768</v>
      </c>
      <c r="U88" s="210">
        <f t="shared" si="16"/>
        <v>289748.47999999998</v>
      </c>
      <c r="V88" s="281">
        <f t="shared" si="17"/>
        <v>0</v>
      </c>
      <c r="W88" s="281">
        <f t="shared" si="18"/>
        <v>0</v>
      </c>
      <c r="X88" s="210">
        <f t="shared" si="19"/>
        <v>1.2222222222222221</v>
      </c>
      <c r="Y88" s="210">
        <f t="shared" si="20"/>
        <v>36218.559999999998</v>
      </c>
      <c r="Z88" s="210">
        <f t="shared" si="21"/>
        <v>0</v>
      </c>
      <c r="AA88" s="210">
        <f t="shared" si="22"/>
        <v>0</v>
      </c>
      <c r="AB88" s="210">
        <f t="shared" si="23"/>
        <v>0</v>
      </c>
      <c r="AC88" s="210">
        <f t="shared" si="24"/>
        <v>0</v>
      </c>
      <c r="AD88" s="369">
        <f t="shared" si="25"/>
        <v>0</v>
      </c>
      <c r="AE88" s="369">
        <f t="shared" si="26"/>
        <v>0</v>
      </c>
    </row>
    <row r="89" spans="1:31">
      <c r="A89" s="37">
        <v>28</v>
      </c>
      <c r="B89" s="37">
        <v>2</v>
      </c>
      <c r="C89" s="28" t="s">
        <v>885</v>
      </c>
      <c r="D89" s="281">
        <f>'(B.) Opyt'' non-urb lands'!BL20</f>
        <v>10</v>
      </c>
      <c r="E89" s="518"/>
      <c r="F89" s="281">
        <f>'(B.) Opyt'' non-urb lands'!BO20</f>
        <v>327601.26</v>
      </c>
      <c r="G89" s="281">
        <f t="shared" si="27"/>
        <v>32760.126</v>
      </c>
      <c r="I89" s="281">
        <v>17</v>
      </c>
      <c r="J89" s="210">
        <v>17</v>
      </c>
      <c r="K89" s="28"/>
      <c r="L89" s="28"/>
      <c r="M89" s="259">
        <f>(IF($J89-$I89=0,VLOOKUP($C89,'(C.) Private owners, 6 estates'!$D$10:$DR$60,26+$I89,0),IF($J89-$I89=1,VLOOKUP($C89,'(C.) Private owners, 6 estates'!$D$10:$DR$60,26+$I89,0)+VLOOKUP($C89,'(C.) Private owners, 6 estates'!$D$10:$DR$60,27+$I89,0),VLOOKUP($C89,'(C.) Private owners, 6 estates'!$D$10:$DR$60,26+$I89,0)+VLOOKUP($C89,'(C.) Private owners, 6 estates'!$D$10:$DR$60,27+$I89,0)+VLOOKUP($C89,'(C.) Private owners, 6 estates'!$D$10:$DR$60,28+$I89,0)))) /(IF($J89-$I89=0,VLOOKUP($C89,'(C.) Private owners, 6 estates'!$D$10:$DR$60,7+$I89,0),IF($J89-$I89=1,VLOOKUP($C89,'(C.) Private owners, 6 estates'!$D$10:$DR$60,7+$I89,0)+VLOOKUP($C89,'(C.) Private owners, 6 estates'!$D$10:$DR$60,8+$I89,0),VLOOKUP($C89,'(C.) Private owners, 6 estates'!$D$10:$DR$60,7+$I89,0)+VLOOKUP($C89,'(C.) Private owners, 6 estates'!$D$10:$DR$60,8+$I89,0)+VLOOKUP($C89,'(C.) Private owners, 6 estates'!$D$10:$DR$60,9+$I89,0))))</f>
        <v>0.77777777777777779</v>
      </c>
      <c r="N89" s="259">
        <f>(IF($J89-$I89=0,VLOOKUP($C89,'(C.) Private owners, 6 estates'!$D$10:$DR$60,45+$I89,0),IF($J89-$I89=1,VLOOKUP($C89,'(C.) Private owners, 6 estates'!$D$10:$DR$60,45+$I89,0)+VLOOKUP($C89,'(C.) Private owners, 6 estates'!$D$10:$DR$60,46+$I89,0),VLOOKUP($C89,'(C.) Private owners, 6 estates'!$D$10:$DR$60,45+$I89,0)+VLOOKUP($C89,'(C.) Private owners, 6 estates'!$D$10:$DR$60,46+$I89,0)+VLOOKUP($C89,'(C.) Private owners, 6 estates'!$D$10:$DR$60,47+$I89,0)))) /(IF($J89-$I89=0,VLOOKUP($C89,'(C.) Private owners, 6 estates'!$D$10:$DR$60,7+$I89,0),IF($J89-$I89=1,VLOOKUP($C89,'(C.) Private owners, 6 estates'!$D$10:$DR$60,7+$I89,0)+VLOOKUP($C89,'(C.) Private owners, 6 estates'!$D$10:$DR$60,8+$I89,0),VLOOKUP($C89,'(C.) Private owners, 6 estates'!$D$10:$DR$60,7+$I89,0)+VLOOKUP($C89,'(C.) Private owners, 6 estates'!$D$10:$DR$60,8+$I89,0)+VLOOKUP($C89,'(C.) Private owners, 6 estates'!$D$10:$DR$60,9+$I89,0))))</f>
        <v>0</v>
      </c>
      <c r="O89" s="259">
        <f>(IF($J89-$I89=0,VLOOKUP($C89,'(C.) Private owners, 6 estates'!$D$10:$DR$60,64+$I89,0),IF($J89-$I89=1,VLOOKUP($C89,'(C.) Private owners, 6 estates'!$D$10:$DR$60,64+$I89,0)+VLOOKUP($C89,'(C.) Private owners, 6 estates'!$D$10:$DR$60,65+$I89,0),VLOOKUP($C89,'(C.) Private owners, 6 estates'!$D$10:$DR$60,64+$I89,0)+VLOOKUP($C89,'(C.) Private owners, 6 estates'!$D$10:$DR$60,65+$I89,0)+VLOOKUP($C89,'(C.) Private owners, 6 estates'!$D$10:$DR$60,66+$I89,0)))) /(IF($J89-$I89=0,VLOOKUP($C89,'(C.) Private owners, 6 estates'!$D$10:$DR$60,7+$I89,0),IF($J89-$I89=1,VLOOKUP($C89,'(C.) Private owners, 6 estates'!$D$10:$DR$60,7+$I89,0)+VLOOKUP($C89,'(C.) Private owners, 6 estates'!$D$10:$DR$60,8+$I89,0),VLOOKUP($C89,'(C.) Private owners, 6 estates'!$D$10:$DR$60,7+$I89,0)+VLOOKUP($C89,'(C.) Private owners, 6 estates'!$D$10:$DR$60,8+$I89,0)+VLOOKUP($C89,'(C.) Private owners, 6 estates'!$D$10:$DR$60,9+$I89,0))))</f>
        <v>0.22222222222222221</v>
      </c>
      <c r="P89" s="259">
        <f>(IF($J89-$I89=0,VLOOKUP($C89,'(C.) Private owners, 6 estates'!$D$10:$DR$60,83+$I89,0),IF($J89-$I89=1,VLOOKUP($C89,'(C.) Private owners, 6 estates'!$D$10:$DR$60,83+$I89,0)+VLOOKUP($C89,'(C.) Private owners, 6 estates'!$D$10:$DR$60,84+$I89,0),VLOOKUP($C89,'(C.) Private owners, 6 estates'!$D$10:$DR$60,83+$I89,0)+VLOOKUP($C89,'(C.) Private owners, 6 estates'!$D$10:$DR$60,84+$I89,0)+VLOOKUP($C89,'(C.) Private owners, 6 estates'!$D$10:$DR$60,85+$I89,0)))) /(IF($J89-$I89=0,VLOOKUP($C89,'(C.) Private owners, 6 estates'!$D$10:$DR$60,7+$I89,0),IF($J89-$I89=1,VLOOKUP($C89,'(C.) Private owners, 6 estates'!$D$10:$DR$60,7+$I89,0)+VLOOKUP($C89,'(C.) Private owners, 6 estates'!$D$10:$DR$60,8+$I89,0),VLOOKUP($C89,'(C.) Private owners, 6 estates'!$D$10:$DR$60,7+$I89,0)+VLOOKUP($C89,'(C.) Private owners, 6 estates'!$D$10:$DR$60,8+$I89,0)+VLOOKUP($C89,'(C.) Private owners, 6 estates'!$D$10:$DR$60,9+$I89,0))))</f>
        <v>0</v>
      </c>
      <c r="Q89" s="259">
        <f>(IF($J89-$I89=0,VLOOKUP($C89,'(C.) Private owners, 6 estates'!$D$10:$DR$60,102+$I89,0),IF($J89-$I89=1,VLOOKUP($C89,'(C.) Private owners, 6 estates'!$D$10:$DR$60,102+$I89,0)+VLOOKUP($C89,'(C.) Private owners, 6 estates'!$D$10:$DR$60,103+$I89,0),VLOOKUP($C89,'(C.) Private owners, 6 estates'!$D$10:$DR$60,102+$I89,0)+VLOOKUP($C89,'(C.) Private owners, 6 estates'!$D$10:$DR$60,103+$I89,0)+VLOOKUP($C89,'(C.) Private owners, 6 estates'!$D$10:$DR$60,104+$I89,0)))) /(IF($J89-$I89=0,VLOOKUP($C89,'(C.) Private owners, 6 estates'!$D$10:$DR$60,7+$I89,0),IF($J89-$I89=1,VLOOKUP($C89,'(C.) Private owners, 6 estates'!$D$10:$DR$60,7+$I89,0)+VLOOKUP($C89,'(C.) Private owners, 6 estates'!$D$10:$DR$60,8+$I89,0),VLOOKUP($C89,'(C.) Private owners, 6 estates'!$D$10:$DR$60,7+$I89,0)+VLOOKUP($C89,'(C.) Private owners, 6 estates'!$D$10:$DR$60,8+$I89,0)+VLOOKUP($C89,'(C.) Private owners, 6 estates'!$D$10:$DR$60,9+$I89,0))))</f>
        <v>0</v>
      </c>
      <c r="R89" s="414">
        <f t="shared" si="28"/>
        <v>0</v>
      </c>
      <c r="S89" s="28"/>
      <c r="T89" s="210">
        <f t="shared" si="15"/>
        <v>7.7777777777777777</v>
      </c>
      <c r="U89" s="210">
        <f t="shared" si="16"/>
        <v>254800.98</v>
      </c>
      <c r="V89" s="281">
        <f t="shared" si="17"/>
        <v>0</v>
      </c>
      <c r="W89" s="281">
        <f t="shared" si="18"/>
        <v>0</v>
      </c>
      <c r="X89" s="210">
        <f t="shared" si="19"/>
        <v>2.2222222222222223</v>
      </c>
      <c r="Y89" s="210">
        <f t="shared" si="20"/>
        <v>72800.28</v>
      </c>
      <c r="Z89" s="210">
        <f t="shared" si="21"/>
        <v>0</v>
      </c>
      <c r="AA89" s="210">
        <f t="shared" si="22"/>
        <v>0</v>
      </c>
      <c r="AB89" s="210">
        <f t="shared" si="23"/>
        <v>0</v>
      </c>
      <c r="AC89" s="210">
        <f t="shared" si="24"/>
        <v>0</v>
      </c>
      <c r="AD89" s="369">
        <f t="shared" si="25"/>
        <v>0</v>
      </c>
      <c r="AE89" s="369">
        <f t="shared" si="26"/>
        <v>0</v>
      </c>
    </row>
    <row r="90" spans="1:31">
      <c r="A90" s="37">
        <v>31</v>
      </c>
      <c r="B90" s="37">
        <v>2</v>
      </c>
      <c r="C90" s="28" t="s">
        <v>886</v>
      </c>
      <c r="D90" s="281">
        <f>'(B.) Opyt'' non-urb lands'!BL21</f>
        <v>2</v>
      </c>
      <c r="E90" s="518"/>
      <c r="F90" s="281">
        <f>'(B.) Opyt'' non-urb lands'!BO21</f>
        <v>62540.1</v>
      </c>
      <c r="G90" s="281">
        <f t="shared" si="27"/>
        <v>31270.05</v>
      </c>
      <c r="I90" s="281">
        <v>17</v>
      </c>
      <c r="J90" s="210">
        <v>17</v>
      </c>
      <c r="K90" s="28"/>
      <c r="L90" s="28"/>
      <c r="M90" s="259">
        <f>(IF($J90-$I90=0,VLOOKUP($C90,'(C.) Private owners, 6 estates'!$D$10:$DR$60,26+$I90,0),IF($J90-$I90=1,VLOOKUP($C90,'(C.) Private owners, 6 estates'!$D$10:$DR$60,26+$I90,0)+VLOOKUP($C90,'(C.) Private owners, 6 estates'!$D$10:$DR$60,27+$I90,0),VLOOKUP($C90,'(C.) Private owners, 6 estates'!$D$10:$DR$60,26+$I90,0)+VLOOKUP($C90,'(C.) Private owners, 6 estates'!$D$10:$DR$60,27+$I90,0)+VLOOKUP($C90,'(C.) Private owners, 6 estates'!$D$10:$DR$60,28+$I90,0)))) /(IF($J90-$I90=0,VLOOKUP($C90,'(C.) Private owners, 6 estates'!$D$10:$DR$60,7+$I90,0),IF($J90-$I90=1,VLOOKUP($C90,'(C.) Private owners, 6 estates'!$D$10:$DR$60,7+$I90,0)+VLOOKUP($C90,'(C.) Private owners, 6 estates'!$D$10:$DR$60,8+$I90,0),VLOOKUP($C90,'(C.) Private owners, 6 estates'!$D$10:$DR$60,7+$I90,0)+VLOOKUP($C90,'(C.) Private owners, 6 estates'!$D$10:$DR$60,8+$I90,0)+VLOOKUP($C90,'(C.) Private owners, 6 estates'!$D$10:$DR$60,9+$I90,0))))</f>
        <v>0.88135593220338981</v>
      </c>
      <c r="N90" s="259">
        <f>(IF($J90-$I90=0,VLOOKUP($C90,'(C.) Private owners, 6 estates'!$D$10:$DR$60,45+$I90,0),IF($J90-$I90=1,VLOOKUP($C90,'(C.) Private owners, 6 estates'!$D$10:$DR$60,45+$I90,0)+VLOOKUP($C90,'(C.) Private owners, 6 estates'!$D$10:$DR$60,46+$I90,0),VLOOKUP($C90,'(C.) Private owners, 6 estates'!$D$10:$DR$60,45+$I90,0)+VLOOKUP($C90,'(C.) Private owners, 6 estates'!$D$10:$DR$60,46+$I90,0)+VLOOKUP($C90,'(C.) Private owners, 6 estates'!$D$10:$DR$60,47+$I90,0)))) /(IF($J90-$I90=0,VLOOKUP($C90,'(C.) Private owners, 6 estates'!$D$10:$DR$60,7+$I90,0),IF($J90-$I90=1,VLOOKUP($C90,'(C.) Private owners, 6 estates'!$D$10:$DR$60,7+$I90,0)+VLOOKUP($C90,'(C.) Private owners, 6 estates'!$D$10:$DR$60,8+$I90,0),VLOOKUP($C90,'(C.) Private owners, 6 estates'!$D$10:$DR$60,7+$I90,0)+VLOOKUP($C90,'(C.) Private owners, 6 estates'!$D$10:$DR$60,8+$I90,0)+VLOOKUP($C90,'(C.) Private owners, 6 estates'!$D$10:$DR$60,9+$I90,0))))</f>
        <v>0</v>
      </c>
      <c r="O90" s="259">
        <f>(IF($J90-$I90=0,VLOOKUP($C90,'(C.) Private owners, 6 estates'!$D$10:$DR$60,64+$I90,0),IF($J90-$I90=1,VLOOKUP($C90,'(C.) Private owners, 6 estates'!$D$10:$DR$60,64+$I90,0)+VLOOKUP($C90,'(C.) Private owners, 6 estates'!$D$10:$DR$60,65+$I90,0),VLOOKUP($C90,'(C.) Private owners, 6 estates'!$D$10:$DR$60,64+$I90,0)+VLOOKUP($C90,'(C.) Private owners, 6 estates'!$D$10:$DR$60,65+$I90,0)+VLOOKUP($C90,'(C.) Private owners, 6 estates'!$D$10:$DR$60,66+$I90,0)))) /(IF($J90-$I90=0,VLOOKUP($C90,'(C.) Private owners, 6 estates'!$D$10:$DR$60,7+$I90,0),IF($J90-$I90=1,VLOOKUP($C90,'(C.) Private owners, 6 estates'!$D$10:$DR$60,7+$I90,0)+VLOOKUP($C90,'(C.) Private owners, 6 estates'!$D$10:$DR$60,8+$I90,0),VLOOKUP($C90,'(C.) Private owners, 6 estates'!$D$10:$DR$60,7+$I90,0)+VLOOKUP($C90,'(C.) Private owners, 6 estates'!$D$10:$DR$60,8+$I90,0)+VLOOKUP($C90,'(C.) Private owners, 6 estates'!$D$10:$DR$60,9+$I90,0))))</f>
        <v>0.11864406779661017</v>
      </c>
      <c r="P90" s="259">
        <f>(IF($J90-$I90=0,VLOOKUP($C90,'(C.) Private owners, 6 estates'!$D$10:$DR$60,83+$I90,0),IF($J90-$I90=1,VLOOKUP($C90,'(C.) Private owners, 6 estates'!$D$10:$DR$60,83+$I90,0)+VLOOKUP($C90,'(C.) Private owners, 6 estates'!$D$10:$DR$60,84+$I90,0),VLOOKUP($C90,'(C.) Private owners, 6 estates'!$D$10:$DR$60,83+$I90,0)+VLOOKUP($C90,'(C.) Private owners, 6 estates'!$D$10:$DR$60,84+$I90,0)+VLOOKUP($C90,'(C.) Private owners, 6 estates'!$D$10:$DR$60,85+$I90,0)))) /(IF($J90-$I90=0,VLOOKUP($C90,'(C.) Private owners, 6 estates'!$D$10:$DR$60,7+$I90,0),IF($J90-$I90=1,VLOOKUP($C90,'(C.) Private owners, 6 estates'!$D$10:$DR$60,7+$I90,0)+VLOOKUP($C90,'(C.) Private owners, 6 estates'!$D$10:$DR$60,8+$I90,0),VLOOKUP($C90,'(C.) Private owners, 6 estates'!$D$10:$DR$60,7+$I90,0)+VLOOKUP($C90,'(C.) Private owners, 6 estates'!$D$10:$DR$60,8+$I90,0)+VLOOKUP($C90,'(C.) Private owners, 6 estates'!$D$10:$DR$60,9+$I90,0))))</f>
        <v>0</v>
      </c>
      <c r="Q90" s="259">
        <f>(IF($J90-$I90=0,VLOOKUP($C90,'(C.) Private owners, 6 estates'!$D$10:$DR$60,102+$I90,0),IF($J90-$I90=1,VLOOKUP($C90,'(C.) Private owners, 6 estates'!$D$10:$DR$60,102+$I90,0)+VLOOKUP($C90,'(C.) Private owners, 6 estates'!$D$10:$DR$60,103+$I90,0),VLOOKUP($C90,'(C.) Private owners, 6 estates'!$D$10:$DR$60,102+$I90,0)+VLOOKUP($C90,'(C.) Private owners, 6 estates'!$D$10:$DR$60,103+$I90,0)+VLOOKUP($C90,'(C.) Private owners, 6 estates'!$D$10:$DR$60,104+$I90,0)))) /(IF($J90-$I90=0,VLOOKUP($C90,'(C.) Private owners, 6 estates'!$D$10:$DR$60,7+$I90,0),IF($J90-$I90=1,VLOOKUP($C90,'(C.) Private owners, 6 estates'!$D$10:$DR$60,7+$I90,0)+VLOOKUP($C90,'(C.) Private owners, 6 estates'!$D$10:$DR$60,8+$I90,0),VLOOKUP($C90,'(C.) Private owners, 6 estates'!$D$10:$DR$60,7+$I90,0)+VLOOKUP($C90,'(C.) Private owners, 6 estates'!$D$10:$DR$60,8+$I90,0)+VLOOKUP($C90,'(C.) Private owners, 6 estates'!$D$10:$DR$60,9+$I90,0))))</f>
        <v>0</v>
      </c>
      <c r="R90" s="414">
        <f t="shared" si="28"/>
        <v>0</v>
      </c>
      <c r="S90" s="28"/>
      <c r="T90" s="210">
        <f t="shared" si="15"/>
        <v>1.7627118644067796</v>
      </c>
      <c r="U90" s="210">
        <f t="shared" si="16"/>
        <v>55120.088135593222</v>
      </c>
      <c r="V90" s="281">
        <f t="shared" si="17"/>
        <v>0</v>
      </c>
      <c r="W90" s="281">
        <f t="shared" si="18"/>
        <v>0</v>
      </c>
      <c r="X90" s="210">
        <f t="shared" si="19"/>
        <v>0.23728813559322035</v>
      </c>
      <c r="Y90" s="210">
        <f t="shared" si="20"/>
        <v>7420.0118644067798</v>
      </c>
      <c r="Z90" s="210">
        <f t="shared" si="21"/>
        <v>0</v>
      </c>
      <c r="AA90" s="210">
        <f t="shared" si="22"/>
        <v>0</v>
      </c>
      <c r="AB90" s="210">
        <f t="shared" si="23"/>
        <v>0</v>
      </c>
      <c r="AC90" s="210">
        <f t="shared" si="24"/>
        <v>0</v>
      </c>
      <c r="AD90" s="369">
        <f t="shared" si="25"/>
        <v>0</v>
      </c>
      <c r="AE90" s="369">
        <f t="shared" si="26"/>
        <v>0</v>
      </c>
    </row>
    <row r="91" spans="1:31">
      <c r="A91" s="37">
        <v>36</v>
      </c>
      <c r="B91" s="37">
        <v>2</v>
      </c>
      <c r="C91" s="28" t="s">
        <v>887</v>
      </c>
      <c r="D91" s="281">
        <f>'(B.) Opyt'' non-urb lands'!BL22</f>
        <v>54</v>
      </c>
      <c r="E91" s="518"/>
      <c r="F91" s="281">
        <f>'(B.) Opyt'' non-urb lands'!BO22</f>
        <v>1716975</v>
      </c>
      <c r="G91" s="362">
        <f t="shared" si="27"/>
        <v>31795.833333333332</v>
      </c>
      <c r="I91" s="281">
        <v>17</v>
      </c>
      <c r="J91" s="210">
        <v>17</v>
      </c>
      <c r="K91" s="28"/>
      <c r="L91" s="28"/>
      <c r="M91" s="259">
        <f>(IF($J91-$I91=0,VLOOKUP($C91,'(C.) Private owners, 6 estates'!$D$10:$DR$60,26+$I91,0),IF($J91-$I91=1,VLOOKUP($C91,'(C.) Private owners, 6 estates'!$D$10:$DR$60,26+$I91,0)+VLOOKUP($C91,'(C.) Private owners, 6 estates'!$D$10:$DR$60,27+$I91,0),VLOOKUP($C91,'(C.) Private owners, 6 estates'!$D$10:$DR$60,26+$I91,0)+VLOOKUP($C91,'(C.) Private owners, 6 estates'!$D$10:$DR$60,27+$I91,0)+VLOOKUP($C91,'(C.) Private owners, 6 estates'!$D$10:$DR$60,28+$I91,0)))) /(IF($J91-$I91=0,VLOOKUP($C91,'(C.) Private owners, 6 estates'!$D$10:$DR$60,7+$I91,0),IF($J91-$I91=1,VLOOKUP($C91,'(C.) Private owners, 6 estates'!$D$10:$DR$60,7+$I91,0)+VLOOKUP($C91,'(C.) Private owners, 6 estates'!$D$10:$DR$60,8+$I91,0),VLOOKUP($C91,'(C.) Private owners, 6 estates'!$D$10:$DR$60,7+$I91,0)+VLOOKUP($C91,'(C.) Private owners, 6 estates'!$D$10:$DR$60,8+$I91,0)+VLOOKUP($C91,'(C.) Private owners, 6 estates'!$D$10:$DR$60,9+$I91,0))))</f>
        <v>0.36734693877551022</v>
      </c>
      <c r="N91" s="259">
        <f>(IF($J91-$I91=0,VLOOKUP($C91,'(C.) Private owners, 6 estates'!$D$10:$DR$60,45+$I91,0),IF($J91-$I91=1,VLOOKUP($C91,'(C.) Private owners, 6 estates'!$D$10:$DR$60,45+$I91,0)+VLOOKUP($C91,'(C.) Private owners, 6 estates'!$D$10:$DR$60,46+$I91,0),VLOOKUP($C91,'(C.) Private owners, 6 estates'!$D$10:$DR$60,45+$I91,0)+VLOOKUP($C91,'(C.) Private owners, 6 estates'!$D$10:$DR$60,46+$I91,0)+VLOOKUP($C91,'(C.) Private owners, 6 estates'!$D$10:$DR$60,47+$I91,0)))) /(IF($J91-$I91=0,VLOOKUP($C91,'(C.) Private owners, 6 estates'!$D$10:$DR$60,7+$I91,0),IF($J91-$I91=1,VLOOKUP($C91,'(C.) Private owners, 6 estates'!$D$10:$DR$60,7+$I91,0)+VLOOKUP($C91,'(C.) Private owners, 6 estates'!$D$10:$DR$60,8+$I91,0),VLOOKUP($C91,'(C.) Private owners, 6 estates'!$D$10:$DR$60,7+$I91,0)+VLOOKUP($C91,'(C.) Private owners, 6 estates'!$D$10:$DR$60,8+$I91,0)+VLOOKUP($C91,'(C.) Private owners, 6 estates'!$D$10:$DR$60,9+$I91,0))))</f>
        <v>0</v>
      </c>
      <c r="O91" s="259">
        <f>(IF($J91-$I91=0,VLOOKUP($C91,'(C.) Private owners, 6 estates'!$D$10:$DR$60,64+$I91,0),IF($J91-$I91=1,VLOOKUP($C91,'(C.) Private owners, 6 estates'!$D$10:$DR$60,64+$I91,0)+VLOOKUP($C91,'(C.) Private owners, 6 estates'!$D$10:$DR$60,65+$I91,0),VLOOKUP($C91,'(C.) Private owners, 6 estates'!$D$10:$DR$60,64+$I91,0)+VLOOKUP($C91,'(C.) Private owners, 6 estates'!$D$10:$DR$60,65+$I91,0)+VLOOKUP($C91,'(C.) Private owners, 6 estates'!$D$10:$DR$60,66+$I91,0)))) /(IF($J91-$I91=0,VLOOKUP($C91,'(C.) Private owners, 6 estates'!$D$10:$DR$60,7+$I91,0),IF($J91-$I91=1,VLOOKUP($C91,'(C.) Private owners, 6 estates'!$D$10:$DR$60,7+$I91,0)+VLOOKUP($C91,'(C.) Private owners, 6 estates'!$D$10:$DR$60,8+$I91,0),VLOOKUP($C91,'(C.) Private owners, 6 estates'!$D$10:$DR$60,7+$I91,0)+VLOOKUP($C91,'(C.) Private owners, 6 estates'!$D$10:$DR$60,8+$I91,0)+VLOOKUP($C91,'(C.) Private owners, 6 estates'!$D$10:$DR$60,9+$I91,0))))</f>
        <v>0.55102040816326525</v>
      </c>
      <c r="P91" s="259">
        <f>(IF($J91-$I91=0,VLOOKUP($C91,'(C.) Private owners, 6 estates'!$D$10:$DR$60,83+$I91,0),IF($J91-$I91=1,VLOOKUP($C91,'(C.) Private owners, 6 estates'!$D$10:$DR$60,83+$I91,0)+VLOOKUP($C91,'(C.) Private owners, 6 estates'!$D$10:$DR$60,84+$I91,0),VLOOKUP($C91,'(C.) Private owners, 6 estates'!$D$10:$DR$60,83+$I91,0)+VLOOKUP($C91,'(C.) Private owners, 6 estates'!$D$10:$DR$60,84+$I91,0)+VLOOKUP($C91,'(C.) Private owners, 6 estates'!$D$10:$DR$60,85+$I91,0)))) /(IF($J91-$I91=0,VLOOKUP($C91,'(C.) Private owners, 6 estates'!$D$10:$DR$60,7+$I91,0),IF($J91-$I91=1,VLOOKUP($C91,'(C.) Private owners, 6 estates'!$D$10:$DR$60,7+$I91,0)+VLOOKUP($C91,'(C.) Private owners, 6 estates'!$D$10:$DR$60,8+$I91,0),VLOOKUP($C91,'(C.) Private owners, 6 estates'!$D$10:$DR$60,7+$I91,0)+VLOOKUP($C91,'(C.) Private owners, 6 estates'!$D$10:$DR$60,8+$I91,0)+VLOOKUP($C91,'(C.) Private owners, 6 estates'!$D$10:$DR$60,9+$I91,0))))</f>
        <v>0</v>
      </c>
      <c r="Q91" s="259">
        <f>(IF($J91-$I91=0,VLOOKUP($C91,'(C.) Private owners, 6 estates'!$D$10:$DR$60,102+$I91,0),IF($J91-$I91=1,VLOOKUP($C91,'(C.) Private owners, 6 estates'!$D$10:$DR$60,102+$I91,0)+VLOOKUP($C91,'(C.) Private owners, 6 estates'!$D$10:$DR$60,103+$I91,0),VLOOKUP($C91,'(C.) Private owners, 6 estates'!$D$10:$DR$60,102+$I91,0)+VLOOKUP($C91,'(C.) Private owners, 6 estates'!$D$10:$DR$60,103+$I91,0)+VLOOKUP($C91,'(C.) Private owners, 6 estates'!$D$10:$DR$60,104+$I91,0)))) /(IF($J91-$I91=0,VLOOKUP($C91,'(C.) Private owners, 6 estates'!$D$10:$DR$60,7+$I91,0),IF($J91-$I91=1,VLOOKUP($C91,'(C.) Private owners, 6 estates'!$D$10:$DR$60,7+$I91,0)+VLOOKUP($C91,'(C.) Private owners, 6 estates'!$D$10:$DR$60,8+$I91,0),VLOOKUP($C91,'(C.) Private owners, 6 estates'!$D$10:$DR$60,7+$I91,0)+VLOOKUP($C91,'(C.) Private owners, 6 estates'!$D$10:$DR$60,8+$I91,0)+VLOOKUP($C91,'(C.) Private owners, 6 estates'!$D$10:$DR$60,9+$I91,0))))</f>
        <v>8.1632653061224483E-2</v>
      </c>
      <c r="R91" s="414">
        <f t="shared" si="28"/>
        <v>0</v>
      </c>
      <c r="S91" s="28"/>
      <c r="T91" s="210">
        <f t="shared" si="15"/>
        <v>19.836734693877553</v>
      </c>
      <c r="U91" s="210">
        <f t="shared" si="16"/>
        <v>630725.51020408166</v>
      </c>
      <c r="V91" s="281">
        <f t="shared" si="17"/>
        <v>0</v>
      </c>
      <c r="W91" s="281">
        <f t="shared" si="18"/>
        <v>0</v>
      </c>
      <c r="X91" s="210">
        <f t="shared" si="19"/>
        <v>29.755102040816325</v>
      </c>
      <c r="Y91" s="210">
        <f t="shared" si="20"/>
        <v>946088.26530612237</v>
      </c>
      <c r="Z91" s="210">
        <f t="shared" si="21"/>
        <v>0</v>
      </c>
      <c r="AA91" s="210">
        <f t="shared" si="22"/>
        <v>0</v>
      </c>
      <c r="AB91" s="210">
        <f t="shared" si="23"/>
        <v>4.408163265306122</v>
      </c>
      <c r="AC91" s="210">
        <f t="shared" si="24"/>
        <v>140161.22448979589</v>
      </c>
      <c r="AD91" s="369">
        <f t="shared" si="25"/>
        <v>0</v>
      </c>
      <c r="AE91" s="369">
        <f t="shared" si="26"/>
        <v>0</v>
      </c>
    </row>
    <row r="92" spans="1:31">
      <c r="A92" s="37">
        <v>45</v>
      </c>
      <c r="B92" s="37">
        <v>2</v>
      </c>
      <c r="C92" s="29" t="s">
        <v>755</v>
      </c>
      <c r="D92" s="281">
        <f>'(B.) Opyt'' non-urb lands'!BL23</f>
        <v>9</v>
      </c>
      <c r="E92" s="518"/>
      <c r="F92" s="281">
        <f>'(B.) Opyt'' non-urb lands'!BO23</f>
        <v>251402.58</v>
      </c>
      <c r="G92" s="362">
        <f t="shared" si="27"/>
        <v>27933.62</v>
      </c>
      <c r="I92" s="281">
        <v>17</v>
      </c>
      <c r="J92" s="210">
        <v>17</v>
      </c>
      <c r="K92" s="28"/>
      <c r="L92" s="28"/>
      <c r="M92" s="259">
        <f>(IF($J92-$I92=0,VLOOKUP($C92,'(C.) Private owners, 6 estates'!$D$10:$DR$60,26+$I92,0),IF($J92-$I92=1,VLOOKUP($C92,'(C.) Private owners, 6 estates'!$D$10:$DR$60,26+$I92,0)+VLOOKUP($C92,'(C.) Private owners, 6 estates'!$D$10:$DR$60,27+$I92,0),VLOOKUP($C92,'(C.) Private owners, 6 estates'!$D$10:$DR$60,26+$I92,0)+VLOOKUP($C92,'(C.) Private owners, 6 estates'!$D$10:$DR$60,27+$I92,0)+VLOOKUP($C92,'(C.) Private owners, 6 estates'!$D$10:$DR$60,28+$I92,0)))) /(IF($J92-$I92=0,VLOOKUP($C92,'(C.) Private owners, 6 estates'!$D$10:$DR$60,7+$I92,0),IF($J92-$I92=1,VLOOKUP($C92,'(C.) Private owners, 6 estates'!$D$10:$DR$60,7+$I92,0)+VLOOKUP($C92,'(C.) Private owners, 6 estates'!$D$10:$DR$60,8+$I92,0),VLOOKUP($C92,'(C.) Private owners, 6 estates'!$D$10:$DR$60,7+$I92,0)+VLOOKUP($C92,'(C.) Private owners, 6 estates'!$D$10:$DR$60,8+$I92,0)+VLOOKUP($C92,'(C.) Private owners, 6 estates'!$D$10:$DR$60,9+$I92,0))))</f>
        <v>0.61904761904761907</v>
      </c>
      <c r="N92" s="259">
        <f>(IF($J92-$I92=0,VLOOKUP($C92,'(C.) Private owners, 6 estates'!$D$10:$DR$60,45+$I92,0),IF($J92-$I92=1,VLOOKUP($C92,'(C.) Private owners, 6 estates'!$D$10:$DR$60,45+$I92,0)+VLOOKUP($C92,'(C.) Private owners, 6 estates'!$D$10:$DR$60,46+$I92,0),VLOOKUP($C92,'(C.) Private owners, 6 estates'!$D$10:$DR$60,45+$I92,0)+VLOOKUP($C92,'(C.) Private owners, 6 estates'!$D$10:$DR$60,46+$I92,0)+VLOOKUP($C92,'(C.) Private owners, 6 estates'!$D$10:$DR$60,47+$I92,0)))) /(IF($J92-$I92=0,VLOOKUP($C92,'(C.) Private owners, 6 estates'!$D$10:$DR$60,7+$I92,0),IF($J92-$I92=1,VLOOKUP($C92,'(C.) Private owners, 6 estates'!$D$10:$DR$60,7+$I92,0)+VLOOKUP($C92,'(C.) Private owners, 6 estates'!$D$10:$DR$60,8+$I92,0),VLOOKUP($C92,'(C.) Private owners, 6 estates'!$D$10:$DR$60,7+$I92,0)+VLOOKUP($C92,'(C.) Private owners, 6 estates'!$D$10:$DR$60,8+$I92,0)+VLOOKUP($C92,'(C.) Private owners, 6 estates'!$D$10:$DR$60,9+$I92,0))))</f>
        <v>0</v>
      </c>
      <c r="O92" s="259">
        <f>(IF($J92-$I92=0,VLOOKUP($C92,'(C.) Private owners, 6 estates'!$D$10:$DR$60,64+$I92,0),IF($J92-$I92=1,VLOOKUP($C92,'(C.) Private owners, 6 estates'!$D$10:$DR$60,64+$I92,0)+VLOOKUP($C92,'(C.) Private owners, 6 estates'!$D$10:$DR$60,65+$I92,0),VLOOKUP($C92,'(C.) Private owners, 6 estates'!$D$10:$DR$60,64+$I92,0)+VLOOKUP($C92,'(C.) Private owners, 6 estates'!$D$10:$DR$60,65+$I92,0)+VLOOKUP($C92,'(C.) Private owners, 6 estates'!$D$10:$DR$60,66+$I92,0)))) /(IF($J92-$I92=0,VLOOKUP($C92,'(C.) Private owners, 6 estates'!$D$10:$DR$60,7+$I92,0),IF($J92-$I92=1,VLOOKUP($C92,'(C.) Private owners, 6 estates'!$D$10:$DR$60,7+$I92,0)+VLOOKUP($C92,'(C.) Private owners, 6 estates'!$D$10:$DR$60,8+$I92,0),VLOOKUP($C92,'(C.) Private owners, 6 estates'!$D$10:$DR$60,7+$I92,0)+VLOOKUP($C92,'(C.) Private owners, 6 estates'!$D$10:$DR$60,8+$I92,0)+VLOOKUP($C92,'(C.) Private owners, 6 estates'!$D$10:$DR$60,9+$I92,0))))</f>
        <v>0.38095238095238093</v>
      </c>
      <c r="P92" s="259">
        <f>(IF($J92-$I92=0,VLOOKUP($C92,'(C.) Private owners, 6 estates'!$D$10:$DR$60,83+$I92,0),IF($J92-$I92=1,VLOOKUP($C92,'(C.) Private owners, 6 estates'!$D$10:$DR$60,83+$I92,0)+VLOOKUP($C92,'(C.) Private owners, 6 estates'!$D$10:$DR$60,84+$I92,0),VLOOKUP($C92,'(C.) Private owners, 6 estates'!$D$10:$DR$60,83+$I92,0)+VLOOKUP($C92,'(C.) Private owners, 6 estates'!$D$10:$DR$60,84+$I92,0)+VLOOKUP($C92,'(C.) Private owners, 6 estates'!$D$10:$DR$60,85+$I92,0)))) /(IF($J92-$I92=0,VLOOKUP($C92,'(C.) Private owners, 6 estates'!$D$10:$DR$60,7+$I92,0),IF($J92-$I92=1,VLOOKUP($C92,'(C.) Private owners, 6 estates'!$D$10:$DR$60,7+$I92,0)+VLOOKUP($C92,'(C.) Private owners, 6 estates'!$D$10:$DR$60,8+$I92,0),VLOOKUP($C92,'(C.) Private owners, 6 estates'!$D$10:$DR$60,7+$I92,0)+VLOOKUP($C92,'(C.) Private owners, 6 estates'!$D$10:$DR$60,8+$I92,0)+VLOOKUP($C92,'(C.) Private owners, 6 estates'!$D$10:$DR$60,9+$I92,0))))</f>
        <v>0</v>
      </c>
      <c r="Q92" s="259">
        <f>(IF($J92-$I92=0,VLOOKUP($C92,'(C.) Private owners, 6 estates'!$D$10:$DR$60,102+$I92,0),IF($J92-$I92=1,VLOOKUP($C92,'(C.) Private owners, 6 estates'!$D$10:$DR$60,102+$I92,0)+VLOOKUP($C92,'(C.) Private owners, 6 estates'!$D$10:$DR$60,103+$I92,0),VLOOKUP($C92,'(C.) Private owners, 6 estates'!$D$10:$DR$60,102+$I92,0)+VLOOKUP($C92,'(C.) Private owners, 6 estates'!$D$10:$DR$60,103+$I92,0)+VLOOKUP($C92,'(C.) Private owners, 6 estates'!$D$10:$DR$60,104+$I92,0)))) /(IF($J92-$I92=0,VLOOKUP($C92,'(C.) Private owners, 6 estates'!$D$10:$DR$60,7+$I92,0),IF($J92-$I92=1,VLOOKUP($C92,'(C.) Private owners, 6 estates'!$D$10:$DR$60,7+$I92,0)+VLOOKUP($C92,'(C.) Private owners, 6 estates'!$D$10:$DR$60,8+$I92,0),VLOOKUP($C92,'(C.) Private owners, 6 estates'!$D$10:$DR$60,7+$I92,0)+VLOOKUP($C92,'(C.) Private owners, 6 estates'!$D$10:$DR$60,8+$I92,0)+VLOOKUP($C92,'(C.) Private owners, 6 estates'!$D$10:$DR$60,9+$I92,0))))</f>
        <v>0</v>
      </c>
      <c r="R92" s="414">
        <f t="shared" si="28"/>
        <v>0</v>
      </c>
      <c r="S92" s="28"/>
      <c r="T92" s="210">
        <f t="shared" si="15"/>
        <v>5.5714285714285712</v>
      </c>
      <c r="U92" s="210">
        <f t="shared" si="16"/>
        <v>155630.16857142857</v>
      </c>
      <c r="V92" s="281">
        <f t="shared" si="17"/>
        <v>0</v>
      </c>
      <c r="W92" s="281">
        <f t="shared" si="18"/>
        <v>0</v>
      </c>
      <c r="X92" s="210">
        <f t="shared" si="19"/>
        <v>3.4285714285714284</v>
      </c>
      <c r="Y92" s="210">
        <f t="shared" si="20"/>
        <v>95772.411428571417</v>
      </c>
      <c r="Z92" s="210">
        <f t="shared" si="21"/>
        <v>0</v>
      </c>
      <c r="AA92" s="210">
        <f t="shared" si="22"/>
        <v>0</v>
      </c>
      <c r="AB92" s="210">
        <f t="shared" si="23"/>
        <v>0</v>
      </c>
      <c r="AC92" s="210">
        <f t="shared" si="24"/>
        <v>0</v>
      </c>
      <c r="AD92" s="369">
        <f t="shared" si="25"/>
        <v>0</v>
      </c>
      <c r="AE92" s="369">
        <f t="shared" si="26"/>
        <v>0</v>
      </c>
    </row>
    <row r="93" spans="1:31">
      <c r="A93" s="37">
        <v>6</v>
      </c>
      <c r="B93" s="37">
        <v>3</v>
      </c>
      <c r="C93" s="28" t="s">
        <v>250</v>
      </c>
      <c r="D93" s="281">
        <f>'(B.) Opyt'' non-urb lands'!BL24</f>
        <v>12</v>
      </c>
      <c r="E93" s="518"/>
      <c r="F93" s="281">
        <f>'(B.) Opyt'' non-urb lands'!BO24</f>
        <v>388077.12</v>
      </c>
      <c r="G93" s="362">
        <f t="shared" si="27"/>
        <v>32339.759999999998</v>
      </c>
      <c r="I93" s="281">
        <v>16</v>
      </c>
      <c r="J93" s="210">
        <v>16</v>
      </c>
      <c r="K93" s="28"/>
      <c r="L93" s="28"/>
      <c r="M93" s="259">
        <f>(IF($J93-$I93=0,VLOOKUP($C93,'(C.) Private owners, 6 estates'!$D$10:$DR$60,26+$I93,0),IF($J93-$I93=1,VLOOKUP($C93,'(C.) Private owners, 6 estates'!$D$10:$DR$60,26+$I93,0)+VLOOKUP($C93,'(C.) Private owners, 6 estates'!$D$10:$DR$60,27+$I93,0),VLOOKUP($C93,'(C.) Private owners, 6 estates'!$D$10:$DR$60,26+$I93,0)+VLOOKUP($C93,'(C.) Private owners, 6 estates'!$D$10:$DR$60,27+$I93,0)+VLOOKUP($C93,'(C.) Private owners, 6 estates'!$D$10:$DR$60,28+$I93,0)))) /(IF($J93-$I93=0,VLOOKUP($C93,'(C.) Private owners, 6 estates'!$D$10:$DR$60,7+$I93,0),IF($J93-$I93=1,VLOOKUP($C93,'(C.) Private owners, 6 estates'!$D$10:$DR$60,7+$I93,0)+VLOOKUP($C93,'(C.) Private owners, 6 estates'!$D$10:$DR$60,8+$I93,0),VLOOKUP($C93,'(C.) Private owners, 6 estates'!$D$10:$DR$60,7+$I93,0)+VLOOKUP($C93,'(C.) Private owners, 6 estates'!$D$10:$DR$60,8+$I93,0)+VLOOKUP($C93,'(C.) Private owners, 6 estates'!$D$10:$DR$60,9+$I93,0))))</f>
        <v>0.6</v>
      </c>
      <c r="N93" s="259">
        <f>(IF($J93-$I93=0,VLOOKUP($C93,'(C.) Private owners, 6 estates'!$D$10:$DR$60,45+$I93,0),IF($J93-$I93=1,VLOOKUP($C93,'(C.) Private owners, 6 estates'!$D$10:$DR$60,45+$I93,0)+VLOOKUP($C93,'(C.) Private owners, 6 estates'!$D$10:$DR$60,46+$I93,0),VLOOKUP($C93,'(C.) Private owners, 6 estates'!$D$10:$DR$60,45+$I93,0)+VLOOKUP($C93,'(C.) Private owners, 6 estates'!$D$10:$DR$60,46+$I93,0)+VLOOKUP($C93,'(C.) Private owners, 6 estates'!$D$10:$DR$60,47+$I93,0)))) /(IF($J93-$I93=0,VLOOKUP($C93,'(C.) Private owners, 6 estates'!$D$10:$DR$60,7+$I93,0),IF($J93-$I93=1,VLOOKUP($C93,'(C.) Private owners, 6 estates'!$D$10:$DR$60,7+$I93,0)+VLOOKUP($C93,'(C.) Private owners, 6 estates'!$D$10:$DR$60,8+$I93,0),VLOOKUP($C93,'(C.) Private owners, 6 estates'!$D$10:$DR$60,7+$I93,0)+VLOOKUP($C93,'(C.) Private owners, 6 estates'!$D$10:$DR$60,8+$I93,0)+VLOOKUP($C93,'(C.) Private owners, 6 estates'!$D$10:$DR$60,9+$I93,0))))</f>
        <v>0</v>
      </c>
      <c r="O93" s="259">
        <f>(IF($J93-$I93=0,VLOOKUP($C93,'(C.) Private owners, 6 estates'!$D$10:$DR$60,64+$I93,0),IF($J93-$I93=1,VLOOKUP($C93,'(C.) Private owners, 6 estates'!$D$10:$DR$60,64+$I93,0)+VLOOKUP($C93,'(C.) Private owners, 6 estates'!$D$10:$DR$60,65+$I93,0),VLOOKUP($C93,'(C.) Private owners, 6 estates'!$D$10:$DR$60,64+$I93,0)+VLOOKUP($C93,'(C.) Private owners, 6 estates'!$D$10:$DR$60,65+$I93,0)+VLOOKUP($C93,'(C.) Private owners, 6 estates'!$D$10:$DR$60,66+$I93,0)))) /(IF($J93-$I93=0,VLOOKUP($C93,'(C.) Private owners, 6 estates'!$D$10:$DR$60,7+$I93,0),IF($J93-$I93=1,VLOOKUP($C93,'(C.) Private owners, 6 estates'!$D$10:$DR$60,7+$I93,0)+VLOOKUP($C93,'(C.) Private owners, 6 estates'!$D$10:$DR$60,8+$I93,0),VLOOKUP($C93,'(C.) Private owners, 6 estates'!$D$10:$DR$60,7+$I93,0)+VLOOKUP($C93,'(C.) Private owners, 6 estates'!$D$10:$DR$60,8+$I93,0)+VLOOKUP($C93,'(C.) Private owners, 6 estates'!$D$10:$DR$60,9+$I93,0))))</f>
        <v>0.4</v>
      </c>
      <c r="P93" s="259">
        <f>(IF($J93-$I93=0,VLOOKUP($C93,'(C.) Private owners, 6 estates'!$D$10:$DR$60,83+$I93,0),IF($J93-$I93=1,VLOOKUP($C93,'(C.) Private owners, 6 estates'!$D$10:$DR$60,83+$I93,0)+VLOOKUP($C93,'(C.) Private owners, 6 estates'!$D$10:$DR$60,84+$I93,0),VLOOKUP($C93,'(C.) Private owners, 6 estates'!$D$10:$DR$60,83+$I93,0)+VLOOKUP($C93,'(C.) Private owners, 6 estates'!$D$10:$DR$60,84+$I93,0)+VLOOKUP($C93,'(C.) Private owners, 6 estates'!$D$10:$DR$60,85+$I93,0)))) /(IF($J93-$I93=0,VLOOKUP($C93,'(C.) Private owners, 6 estates'!$D$10:$DR$60,7+$I93,0),IF($J93-$I93=1,VLOOKUP($C93,'(C.) Private owners, 6 estates'!$D$10:$DR$60,7+$I93,0)+VLOOKUP($C93,'(C.) Private owners, 6 estates'!$D$10:$DR$60,8+$I93,0),VLOOKUP($C93,'(C.) Private owners, 6 estates'!$D$10:$DR$60,7+$I93,0)+VLOOKUP($C93,'(C.) Private owners, 6 estates'!$D$10:$DR$60,8+$I93,0)+VLOOKUP($C93,'(C.) Private owners, 6 estates'!$D$10:$DR$60,9+$I93,0))))</f>
        <v>0</v>
      </c>
      <c r="Q93" s="259">
        <f>(IF($J93-$I93=0,VLOOKUP($C93,'(C.) Private owners, 6 estates'!$D$10:$DR$60,102+$I93,0),IF($J93-$I93=1,VLOOKUP($C93,'(C.) Private owners, 6 estates'!$D$10:$DR$60,102+$I93,0)+VLOOKUP($C93,'(C.) Private owners, 6 estates'!$D$10:$DR$60,103+$I93,0),VLOOKUP($C93,'(C.) Private owners, 6 estates'!$D$10:$DR$60,102+$I93,0)+VLOOKUP($C93,'(C.) Private owners, 6 estates'!$D$10:$DR$60,103+$I93,0)+VLOOKUP($C93,'(C.) Private owners, 6 estates'!$D$10:$DR$60,104+$I93,0)))) /(IF($J93-$I93=0,VLOOKUP($C93,'(C.) Private owners, 6 estates'!$D$10:$DR$60,7+$I93,0),IF($J93-$I93=1,VLOOKUP($C93,'(C.) Private owners, 6 estates'!$D$10:$DR$60,7+$I93,0)+VLOOKUP($C93,'(C.) Private owners, 6 estates'!$D$10:$DR$60,8+$I93,0),VLOOKUP($C93,'(C.) Private owners, 6 estates'!$D$10:$DR$60,7+$I93,0)+VLOOKUP($C93,'(C.) Private owners, 6 estates'!$D$10:$DR$60,8+$I93,0)+VLOOKUP($C93,'(C.) Private owners, 6 estates'!$D$10:$DR$60,9+$I93,0))))</f>
        <v>0</v>
      </c>
      <c r="R93" s="414">
        <f t="shared" si="28"/>
        <v>0</v>
      </c>
      <c r="S93" s="28"/>
      <c r="T93" s="210">
        <f t="shared" si="15"/>
        <v>7.1999999999999993</v>
      </c>
      <c r="U93" s="210">
        <f t="shared" si="16"/>
        <v>232846.27199999997</v>
      </c>
      <c r="V93" s="281">
        <f t="shared" si="17"/>
        <v>0</v>
      </c>
      <c r="W93" s="281">
        <f t="shared" si="18"/>
        <v>0</v>
      </c>
      <c r="X93" s="210">
        <f t="shared" si="19"/>
        <v>4.8000000000000007</v>
      </c>
      <c r="Y93" s="210">
        <f t="shared" si="20"/>
        <v>155230.84800000003</v>
      </c>
      <c r="Z93" s="210">
        <f t="shared" si="21"/>
        <v>0</v>
      </c>
      <c r="AA93" s="210">
        <f t="shared" si="22"/>
        <v>0</v>
      </c>
      <c r="AB93" s="210">
        <f t="shared" si="23"/>
        <v>0</v>
      </c>
      <c r="AC93" s="210">
        <f t="shared" si="24"/>
        <v>0</v>
      </c>
      <c r="AD93" s="369">
        <f t="shared" si="25"/>
        <v>0</v>
      </c>
      <c r="AE93" s="369">
        <f t="shared" si="26"/>
        <v>0</v>
      </c>
    </row>
    <row r="94" spans="1:31">
      <c r="A94" s="37">
        <v>15</v>
      </c>
      <c r="B94" s="37">
        <v>3</v>
      </c>
      <c r="C94" s="28" t="s">
        <v>737</v>
      </c>
      <c r="D94" s="281">
        <f>'(B.) Opyt'' non-urb lands'!BL25</f>
        <v>16</v>
      </c>
      <c r="E94" s="518"/>
      <c r="F94" s="281">
        <f>'(B.) Opyt'' non-urb lands'!BO25</f>
        <v>478996.8</v>
      </c>
      <c r="G94" s="362">
        <f t="shared" si="27"/>
        <v>29937.3</v>
      </c>
      <c r="I94" s="281">
        <v>15</v>
      </c>
      <c r="J94" s="210">
        <v>16</v>
      </c>
      <c r="K94" s="28"/>
      <c r="L94" s="28"/>
      <c r="M94" s="259">
        <f>(IF($J94-$I94=0,VLOOKUP($C94,'(C.) Private owners, 6 estates'!$D$10:$DR$60,26+$I94,0),IF($J94-$I94=1,VLOOKUP($C94,'(C.) Private owners, 6 estates'!$D$10:$DR$60,26+$I94,0)+VLOOKUP($C94,'(C.) Private owners, 6 estates'!$D$10:$DR$60,27+$I94,0),VLOOKUP($C94,'(C.) Private owners, 6 estates'!$D$10:$DR$60,26+$I94,0)+VLOOKUP($C94,'(C.) Private owners, 6 estates'!$D$10:$DR$60,27+$I94,0)+VLOOKUP($C94,'(C.) Private owners, 6 estates'!$D$10:$DR$60,28+$I94,0)))) /(IF($J94-$I94=0,VLOOKUP($C94,'(C.) Private owners, 6 estates'!$D$10:$DR$60,7+$I94,0),IF($J94-$I94=1,VLOOKUP($C94,'(C.) Private owners, 6 estates'!$D$10:$DR$60,7+$I94,0)+VLOOKUP($C94,'(C.) Private owners, 6 estates'!$D$10:$DR$60,8+$I94,0),VLOOKUP($C94,'(C.) Private owners, 6 estates'!$D$10:$DR$60,7+$I94,0)+VLOOKUP($C94,'(C.) Private owners, 6 estates'!$D$10:$DR$60,8+$I94,0)+VLOOKUP($C94,'(C.) Private owners, 6 estates'!$D$10:$DR$60,9+$I94,0))))</f>
        <v>0.66666666666666663</v>
      </c>
      <c r="N94" s="259">
        <f>(IF($J94-$I94=0,VLOOKUP($C94,'(C.) Private owners, 6 estates'!$D$10:$DR$60,45+$I94,0),IF($J94-$I94=1,VLOOKUP($C94,'(C.) Private owners, 6 estates'!$D$10:$DR$60,45+$I94,0)+VLOOKUP($C94,'(C.) Private owners, 6 estates'!$D$10:$DR$60,46+$I94,0),VLOOKUP($C94,'(C.) Private owners, 6 estates'!$D$10:$DR$60,45+$I94,0)+VLOOKUP($C94,'(C.) Private owners, 6 estates'!$D$10:$DR$60,46+$I94,0)+VLOOKUP($C94,'(C.) Private owners, 6 estates'!$D$10:$DR$60,47+$I94,0)))) /(IF($J94-$I94=0,VLOOKUP($C94,'(C.) Private owners, 6 estates'!$D$10:$DR$60,7+$I94,0),IF($J94-$I94=1,VLOOKUP($C94,'(C.) Private owners, 6 estates'!$D$10:$DR$60,7+$I94,0)+VLOOKUP($C94,'(C.) Private owners, 6 estates'!$D$10:$DR$60,8+$I94,0),VLOOKUP($C94,'(C.) Private owners, 6 estates'!$D$10:$DR$60,7+$I94,0)+VLOOKUP($C94,'(C.) Private owners, 6 estates'!$D$10:$DR$60,8+$I94,0)+VLOOKUP($C94,'(C.) Private owners, 6 estates'!$D$10:$DR$60,9+$I94,0))))</f>
        <v>0</v>
      </c>
      <c r="O94" s="259">
        <f>(IF($J94-$I94=0,VLOOKUP($C94,'(C.) Private owners, 6 estates'!$D$10:$DR$60,64+$I94,0),IF($J94-$I94=1,VLOOKUP($C94,'(C.) Private owners, 6 estates'!$D$10:$DR$60,64+$I94,0)+VLOOKUP($C94,'(C.) Private owners, 6 estates'!$D$10:$DR$60,65+$I94,0),VLOOKUP($C94,'(C.) Private owners, 6 estates'!$D$10:$DR$60,64+$I94,0)+VLOOKUP($C94,'(C.) Private owners, 6 estates'!$D$10:$DR$60,65+$I94,0)+VLOOKUP($C94,'(C.) Private owners, 6 estates'!$D$10:$DR$60,66+$I94,0)))) /(IF($J94-$I94=0,VLOOKUP($C94,'(C.) Private owners, 6 estates'!$D$10:$DR$60,7+$I94,0),IF($J94-$I94=1,VLOOKUP($C94,'(C.) Private owners, 6 estates'!$D$10:$DR$60,7+$I94,0)+VLOOKUP($C94,'(C.) Private owners, 6 estates'!$D$10:$DR$60,8+$I94,0),VLOOKUP($C94,'(C.) Private owners, 6 estates'!$D$10:$DR$60,7+$I94,0)+VLOOKUP($C94,'(C.) Private owners, 6 estates'!$D$10:$DR$60,8+$I94,0)+VLOOKUP($C94,'(C.) Private owners, 6 estates'!$D$10:$DR$60,9+$I94,0))))</f>
        <v>0.25</v>
      </c>
      <c r="P94" s="259">
        <f>(IF($J94-$I94=0,VLOOKUP($C94,'(C.) Private owners, 6 estates'!$D$10:$DR$60,83+$I94,0),IF($J94-$I94=1,VLOOKUP($C94,'(C.) Private owners, 6 estates'!$D$10:$DR$60,83+$I94,0)+VLOOKUP($C94,'(C.) Private owners, 6 estates'!$D$10:$DR$60,84+$I94,0),VLOOKUP($C94,'(C.) Private owners, 6 estates'!$D$10:$DR$60,83+$I94,0)+VLOOKUP($C94,'(C.) Private owners, 6 estates'!$D$10:$DR$60,84+$I94,0)+VLOOKUP($C94,'(C.) Private owners, 6 estates'!$D$10:$DR$60,85+$I94,0)))) /(IF($J94-$I94=0,VLOOKUP($C94,'(C.) Private owners, 6 estates'!$D$10:$DR$60,7+$I94,0),IF($J94-$I94=1,VLOOKUP($C94,'(C.) Private owners, 6 estates'!$D$10:$DR$60,7+$I94,0)+VLOOKUP($C94,'(C.) Private owners, 6 estates'!$D$10:$DR$60,8+$I94,0),VLOOKUP($C94,'(C.) Private owners, 6 estates'!$D$10:$DR$60,7+$I94,0)+VLOOKUP($C94,'(C.) Private owners, 6 estates'!$D$10:$DR$60,8+$I94,0)+VLOOKUP($C94,'(C.) Private owners, 6 estates'!$D$10:$DR$60,9+$I94,0))))</f>
        <v>8.3333333333333329E-2</v>
      </c>
      <c r="Q94" s="259">
        <f>(IF($J94-$I94=0,VLOOKUP($C94,'(C.) Private owners, 6 estates'!$D$10:$DR$60,102+$I94,0),IF($J94-$I94=1,VLOOKUP($C94,'(C.) Private owners, 6 estates'!$D$10:$DR$60,102+$I94,0)+VLOOKUP($C94,'(C.) Private owners, 6 estates'!$D$10:$DR$60,103+$I94,0),VLOOKUP($C94,'(C.) Private owners, 6 estates'!$D$10:$DR$60,102+$I94,0)+VLOOKUP($C94,'(C.) Private owners, 6 estates'!$D$10:$DR$60,103+$I94,0)+VLOOKUP($C94,'(C.) Private owners, 6 estates'!$D$10:$DR$60,104+$I94,0)))) /(IF($J94-$I94=0,VLOOKUP($C94,'(C.) Private owners, 6 estates'!$D$10:$DR$60,7+$I94,0),IF($J94-$I94=1,VLOOKUP($C94,'(C.) Private owners, 6 estates'!$D$10:$DR$60,7+$I94,0)+VLOOKUP($C94,'(C.) Private owners, 6 estates'!$D$10:$DR$60,8+$I94,0),VLOOKUP($C94,'(C.) Private owners, 6 estates'!$D$10:$DR$60,7+$I94,0)+VLOOKUP($C94,'(C.) Private owners, 6 estates'!$D$10:$DR$60,8+$I94,0)+VLOOKUP($C94,'(C.) Private owners, 6 estates'!$D$10:$DR$60,9+$I94,0))))</f>
        <v>0</v>
      </c>
      <c r="R94" s="414">
        <f t="shared" si="28"/>
        <v>0</v>
      </c>
      <c r="S94" s="28"/>
      <c r="T94" s="210">
        <f t="shared" si="15"/>
        <v>10.666666666666666</v>
      </c>
      <c r="U94" s="210">
        <f t="shared" si="16"/>
        <v>319331.19999999995</v>
      </c>
      <c r="V94" s="281">
        <f t="shared" si="17"/>
        <v>0</v>
      </c>
      <c r="W94" s="281">
        <f t="shared" si="18"/>
        <v>0</v>
      </c>
      <c r="X94" s="210">
        <f t="shared" si="19"/>
        <v>4</v>
      </c>
      <c r="Y94" s="210">
        <f t="shared" si="20"/>
        <v>119749.2</v>
      </c>
      <c r="Z94" s="210">
        <f t="shared" si="21"/>
        <v>1.3333333333333333</v>
      </c>
      <c r="AA94" s="210">
        <f t="shared" si="22"/>
        <v>39916.399999999994</v>
      </c>
      <c r="AB94" s="210">
        <f t="shared" si="23"/>
        <v>0</v>
      </c>
      <c r="AC94" s="210">
        <f t="shared" si="24"/>
        <v>0</v>
      </c>
      <c r="AD94" s="369">
        <f t="shared" si="25"/>
        <v>0</v>
      </c>
      <c r="AE94" s="369">
        <f t="shared" si="26"/>
        <v>0</v>
      </c>
    </row>
    <row r="95" spans="1:31">
      <c r="A95" s="37">
        <v>18</v>
      </c>
      <c r="B95" s="37">
        <v>3</v>
      </c>
      <c r="C95" s="28" t="s">
        <v>1007</v>
      </c>
      <c r="D95" s="281">
        <f>'(B.) Opyt'' non-urb lands'!BL26</f>
        <v>13</v>
      </c>
      <c r="E95" s="518"/>
      <c r="F95" s="281">
        <f>'(B.) Opyt'' non-urb lands'!BO26</f>
        <v>355691.39999999997</v>
      </c>
      <c r="G95" s="362">
        <f t="shared" si="27"/>
        <v>27360.876923076921</v>
      </c>
      <c r="I95" s="281">
        <v>17</v>
      </c>
      <c r="J95" s="210">
        <v>17</v>
      </c>
      <c r="K95" s="28"/>
      <c r="L95" s="28"/>
      <c r="M95" s="259">
        <f>(IF($J95-$I95=0,VLOOKUP($C95,'(C.) Private owners, 6 estates'!$D$10:$DR$60,26+$I95,0),IF($J95-$I95=1,VLOOKUP($C95,'(C.) Private owners, 6 estates'!$D$10:$DR$60,26+$I95,0)+VLOOKUP($C95,'(C.) Private owners, 6 estates'!$D$10:$DR$60,27+$I95,0),VLOOKUP($C95,'(C.) Private owners, 6 estates'!$D$10:$DR$60,26+$I95,0)+VLOOKUP($C95,'(C.) Private owners, 6 estates'!$D$10:$DR$60,27+$I95,0)+VLOOKUP($C95,'(C.) Private owners, 6 estates'!$D$10:$DR$60,28+$I95,0)))) /(IF($J95-$I95=0,VLOOKUP($C95,'(C.) Private owners, 6 estates'!$D$10:$DR$60,7+$I95,0),IF($J95-$I95=1,VLOOKUP($C95,'(C.) Private owners, 6 estates'!$D$10:$DR$60,7+$I95,0)+VLOOKUP($C95,'(C.) Private owners, 6 estates'!$D$10:$DR$60,8+$I95,0),VLOOKUP($C95,'(C.) Private owners, 6 estates'!$D$10:$DR$60,7+$I95,0)+VLOOKUP($C95,'(C.) Private owners, 6 estates'!$D$10:$DR$60,8+$I95,0)+VLOOKUP($C95,'(C.) Private owners, 6 estates'!$D$10:$DR$60,9+$I95,0))))</f>
        <v>0.53846153846153844</v>
      </c>
      <c r="N95" s="259">
        <f>(IF($J95-$I95=0,VLOOKUP($C95,'(C.) Private owners, 6 estates'!$D$10:$DR$60,45+$I95,0),IF($J95-$I95=1,VLOOKUP($C95,'(C.) Private owners, 6 estates'!$D$10:$DR$60,45+$I95,0)+VLOOKUP($C95,'(C.) Private owners, 6 estates'!$D$10:$DR$60,46+$I95,0),VLOOKUP($C95,'(C.) Private owners, 6 estates'!$D$10:$DR$60,45+$I95,0)+VLOOKUP($C95,'(C.) Private owners, 6 estates'!$D$10:$DR$60,46+$I95,0)+VLOOKUP($C95,'(C.) Private owners, 6 estates'!$D$10:$DR$60,47+$I95,0)))) /(IF($J95-$I95=0,VLOOKUP($C95,'(C.) Private owners, 6 estates'!$D$10:$DR$60,7+$I95,0),IF($J95-$I95=1,VLOOKUP($C95,'(C.) Private owners, 6 estates'!$D$10:$DR$60,7+$I95,0)+VLOOKUP($C95,'(C.) Private owners, 6 estates'!$D$10:$DR$60,8+$I95,0),VLOOKUP($C95,'(C.) Private owners, 6 estates'!$D$10:$DR$60,7+$I95,0)+VLOOKUP($C95,'(C.) Private owners, 6 estates'!$D$10:$DR$60,8+$I95,0)+VLOOKUP($C95,'(C.) Private owners, 6 estates'!$D$10:$DR$60,9+$I95,0))))</f>
        <v>0</v>
      </c>
      <c r="O95" s="259">
        <f>(IF($J95-$I95=0,VLOOKUP($C95,'(C.) Private owners, 6 estates'!$D$10:$DR$60,64+$I95,0),IF($J95-$I95=1,VLOOKUP($C95,'(C.) Private owners, 6 estates'!$D$10:$DR$60,64+$I95,0)+VLOOKUP($C95,'(C.) Private owners, 6 estates'!$D$10:$DR$60,65+$I95,0),VLOOKUP($C95,'(C.) Private owners, 6 estates'!$D$10:$DR$60,64+$I95,0)+VLOOKUP($C95,'(C.) Private owners, 6 estates'!$D$10:$DR$60,65+$I95,0)+VLOOKUP($C95,'(C.) Private owners, 6 estates'!$D$10:$DR$60,66+$I95,0)))) /(IF($J95-$I95=0,VLOOKUP($C95,'(C.) Private owners, 6 estates'!$D$10:$DR$60,7+$I95,0),IF($J95-$I95=1,VLOOKUP($C95,'(C.) Private owners, 6 estates'!$D$10:$DR$60,7+$I95,0)+VLOOKUP($C95,'(C.) Private owners, 6 estates'!$D$10:$DR$60,8+$I95,0),VLOOKUP($C95,'(C.) Private owners, 6 estates'!$D$10:$DR$60,7+$I95,0)+VLOOKUP($C95,'(C.) Private owners, 6 estates'!$D$10:$DR$60,8+$I95,0)+VLOOKUP($C95,'(C.) Private owners, 6 estates'!$D$10:$DR$60,9+$I95,0))))</f>
        <v>0.42307692307692307</v>
      </c>
      <c r="P95" s="259">
        <f>(IF($J95-$I95=0,VLOOKUP($C95,'(C.) Private owners, 6 estates'!$D$10:$DR$60,83+$I95,0),IF($J95-$I95=1,VLOOKUP($C95,'(C.) Private owners, 6 estates'!$D$10:$DR$60,83+$I95,0)+VLOOKUP($C95,'(C.) Private owners, 6 estates'!$D$10:$DR$60,84+$I95,0),VLOOKUP($C95,'(C.) Private owners, 6 estates'!$D$10:$DR$60,83+$I95,0)+VLOOKUP($C95,'(C.) Private owners, 6 estates'!$D$10:$DR$60,84+$I95,0)+VLOOKUP($C95,'(C.) Private owners, 6 estates'!$D$10:$DR$60,85+$I95,0)))) /(IF($J95-$I95=0,VLOOKUP($C95,'(C.) Private owners, 6 estates'!$D$10:$DR$60,7+$I95,0),IF($J95-$I95=1,VLOOKUP($C95,'(C.) Private owners, 6 estates'!$D$10:$DR$60,7+$I95,0)+VLOOKUP($C95,'(C.) Private owners, 6 estates'!$D$10:$DR$60,8+$I95,0),VLOOKUP($C95,'(C.) Private owners, 6 estates'!$D$10:$DR$60,7+$I95,0)+VLOOKUP($C95,'(C.) Private owners, 6 estates'!$D$10:$DR$60,8+$I95,0)+VLOOKUP($C95,'(C.) Private owners, 6 estates'!$D$10:$DR$60,9+$I95,0))))</f>
        <v>3.8461538461538464E-2</v>
      </c>
      <c r="Q95" s="259">
        <f>(IF($J95-$I95=0,VLOOKUP($C95,'(C.) Private owners, 6 estates'!$D$10:$DR$60,102+$I95,0),IF($J95-$I95=1,VLOOKUP($C95,'(C.) Private owners, 6 estates'!$D$10:$DR$60,102+$I95,0)+VLOOKUP($C95,'(C.) Private owners, 6 estates'!$D$10:$DR$60,103+$I95,0),VLOOKUP($C95,'(C.) Private owners, 6 estates'!$D$10:$DR$60,102+$I95,0)+VLOOKUP($C95,'(C.) Private owners, 6 estates'!$D$10:$DR$60,103+$I95,0)+VLOOKUP($C95,'(C.) Private owners, 6 estates'!$D$10:$DR$60,104+$I95,0)))) /(IF($J95-$I95=0,VLOOKUP($C95,'(C.) Private owners, 6 estates'!$D$10:$DR$60,7+$I95,0),IF($J95-$I95=1,VLOOKUP($C95,'(C.) Private owners, 6 estates'!$D$10:$DR$60,7+$I95,0)+VLOOKUP($C95,'(C.) Private owners, 6 estates'!$D$10:$DR$60,8+$I95,0),VLOOKUP($C95,'(C.) Private owners, 6 estates'!$D$10:$DR$60,7+$I95,0)+VLOOKUP($C95,'(C.) Private owners, 6 estates'!$D$10:$DR$60,8+$I95,0)+VLOOKUP($C95,'(C.) Private owners, 6 estates'!$D$10:$DR$60,9+$I95,0))))</f>
        <v>0</v>
      </c>
      <c r="R95" s="414">
        <f t="shared" si="28"/>
        <v>0</v>
      </c>
      <c r="S95" s="28"/>
      <c r="T95" s="210">
        <f t="shared" si="15"/>
        <v>7</v>
      </c>
      <c r="U95" s="210">
        <f t="shared" si="16"/>
        <v>191526.13846153844</v>
      </c>
      <c r="V95" s="281">
        <f t="shared" si="17"/>
        <v>0</v>
      </c>
      <c r="W95" s="281">
        <f t="shared" si="18"/>
        <v>0</v>
      </c>
      <c r="X95" s="210">
        <f t="shared" si="19"/>
        <v>5.5</v>
      </c>
      <c r="Y95" s="210">
        <f t="shared" si="20"/>
        <v>150484.82307692306</v>
      </c>
      <c r="Z95" s="210">
        <f t="shared" si="21"/>
        <v>0.5</v>
      </c>
      <c r="AA95" s="210">
        <f t="shared" si="22"/>
        <v>13680.438461538461</v>
      </c>
      <c r="AB95" s="210">
        <f t="shared" si="23"/>
        <v>0</v>
      </c>
      <c r="AC95" s="210">
        <f t="shared" si="24"/>
        <v>0</v>
      </c>
      <c r="AD95" s="369">
        <f t="shared" si="25"/>
        <v>0</v>
      </c>
      <c r="AE95" s="369">
        <f t="shared" si="26"/>
        <v>0</v>
      </c>
    </row>
    <row r="96" spans="1:31">
      <c r="A96" s="37">
        <v>24</v>
      </c>
      <c r="B96" s="37">
        <v>3</v>
      </c>
      <c r="C96" s="28" t="s">
        <v>1008</v>
      </c>
      <c r="D96" s="281">
        <f>'(B.) Opyt'' non-urb lands'!BL27</f>
        <v>63</v>
      </c>
      <c r="E96" s="518"/>
      <c r="F96" s="281">
        <f>'(B.) Opyt'' non-urb lands'!BO27</f>
        <v>1869946.5599999998</v>
      </c>
      <c r="G96" s="362">
        <f t="shared" si="27"/>
        <v>29681.691428571427</v>
      </c>
      <c r="I96" s="281">
        <v>13</v>
      </c>
      <c r="J96" s="210">
        <v>14</v>
      </c>
      <c r="K96" s="28"/>
      <c r="L96" s="28"/>
      <c r="M96" s="259">
        <f>(IF($J96-$I96=0,VLOOKUP($C96,'(C.) Private owners, 6 estates'!$D$10:$DR$60,26+$I96,0),IF($J96-$I96=1,VLOOKUP($C96,'(C.) Private owners, 6 estates'!$D$10:$DR$60,26+$I96,0)+VLOOKUP($C96,'(C.) Private owners, 6 estates'!$D$10:$DR$60,27+$I96,0),VLOOKUP($C96,'(C.) Private owners, 6 estates'!$D$10:$DR$60,26+$I96,0)+VLOOKUP($C96,'(C.) Private owners, 6 estates'!$D$10:$DR$60,27+$I96,0)+VLOOKUP($C96,'(C.) Private owners, 6 estates'!$D$10:$DR$60,28+$I96,0)))) /(IF($J96-$I96=0,VLOOKUP($C96,'(C.) Private owners, 6 estates'!$D$10:$DR$60,7+$I96,0),IF($J96-$I96=1,VLOOKUP($C96,'(C.) Private owners, 6 estates'!$D$10:$DR$60,7+$I96,0)+VLOOKUP($C96,'(C.) Private owners, 6 estates'!$D$10:$DR$60,8+$I96,0),VLOOKUP($C96,'(C.) Private owners, 6 estates'!$D$10:$DR$60,7+$I96,0)+VLOOKUP($C96,'(C.) Private owners, 6 estates'!$D$10:$DR$60,8+$I96,0)+VLOOKUP($C96,'(C.) Private owners, 6 estates'!$D$10:$DR$60,9+$I96,0))))</f>
        <v>0.73170731707317072</v>
      </c>
      <c r="N96" s="259">
        <f>(IF($J96-$I96=0,VLOOKUP($C96,'(C.) Private owners, 6 estates'!$D$10:$DR$60,45+$I96,0),IF($J96-$I96=1,VLOOKUP($C96,'(C.) Private owners, 6 estates'!$D$10:$DR$60,45+$I96,0)+VLOOKUP($C96,'(C.) Private owners, 6 estates'!$D$10:$DR$60,46+$I96,0),VLOOKUP($C96,'(C.) Private owners, 6 estates'!$D$10:$DR$60,45+$I96,0)+VLOOKUP($C96,'(C.) Private owners, 6 estates'!$D$10:$DR$60,46+$I96,0)+VLOOKUP($C96,'(C.) Private owners, 6 estates'!$D$10:$DR$60,47+$I96,0)))) /(IF($J96-$I96=0,VLOOKUP($C96,'(C.) Private owners, 6 estates'!$D$10:$DR$60,7+$I96,0),IF($J96-$I96=1,VLOOKUP($C96,'(C.) Private owners, 6 estates'!$D$10:$DR$60,7+$I96,0)+VLOOKUP($C96,'(C.) Private owners, 6 estates'!$D$10:$DR$60,8+$I96,0),VLOOKUP($C96,'(C.) Private owners, 6 estates'!$D$10:$DR$60,7+$I96,0)+VLOOKUP($C96,'(C.) Private owners, 6 estates'!$D$10:$DR$60,8+$I96,0)+VLOOKUP($C96,'(C.) Private owners, 6 estates'!$D$10:$DR$60,9+$I96,0))))</f>
        <v>0</v>
      </c>
      <c r="O96" s="259">
        <f>(IF($J96-$I96=0,VLOOKUP($C96,'(C.) Private owners, 6 estates'!$D$10:$DR$60,64+$I96,0),IF($J96-$I96=1,VLOOKUP($C96,'(C.) Private owners, 6 estates'!$D$10:$DR$60,64+$I96,0)+VLOOKUP($C96,'(C.) Private owners, 6 estates'!$D$10:$DR$60,65+$I96,0),VLOOKUP($C96,'(C.) Private owners, 6 estates'!$D$10:$DR$60,64+$I96,0)+VLOOKUP($C96,'(C.) Private owners, 6 estates'!$D$10:$DR$60,65+$I96,0)+VLOOKUP($C96,'(C.) Private owners, 6 estates'!$D$10:$DR$60,66+$I96,0)))) /(IF($J96-$I96=0,VLOOKUP($C96,'(C.) Private owners, 6 estates'!$D$10:$DR$60,7+$I96,0),IF($J96-$I96=1,VLOOKUP($C96,'(C.) Private owners, 6 estates'!$D$10:$DR$60,7+$I96,0)+VLOOKUP($C96,'(C.) Private owners, 6 estates'!$D$10:$DR$60,8+$I96,0),VLOOKUP($C96,'(C.) Private owners, 6 estates'!$D$10:$DR$60,7+$I96,0)+VLOOKUP($C96,'(C.) Private owners, 6 estates'!$D$10:$DR$60,8+$I96,0)+VLOOKUP($C96,'(C.) Private owners, 6 estates'!$D$10:$DR$60,9+$I96,0))))</f>
        <v>0.24390243902439024</v>
      </c>
      <c r="P96" s="259">
        <f>(IF($J96-$I96=0,VLOOKUP($C96,'(C.) Private owners, 6 estates'!$D$10:$DR$60,83+$I96,0),IF($J96-$I96=1,VLOOKUP($C96,'(C.) Private owners, 6 estates'!$D$10:$DR$60,83+$I96,0)+VLOOKUP($C96,'(C.) Private owners, 6 estates'!$D$10:$DR$60,84+$I96,0),VLOOKUP($C96,'(C.) Private owners, 6 estates'!$D$10:$DR$60,83+$I96,0)+VLOOKUP($C96,'(C.) Private owners, 6 estates'!$D$10:$DR$60,84+$I96,0)+VLOOKUP($C96,'(C.) Private owners, 6 estates'!$D$10:$DR$60,85+$I96,0)))) /(IF($J96-$I96=0,VLOOKUP($C96,'(C.) Private owners, 6 estates'!$D$10:$DR$60,7+$I96,0),IF($J96-$I96=1,VLOOKUP($C96,'(C.) Private owners, 6 estates'!$D$10:$DR$60,7+$I96,0)+VLOOKUP($C96,'(C.) Private owners, 6 estates'!$D$10:$DR$60,8+$I96,0),VLOOKUP($C96,'(C.) Private owners, 6 estates'!$D$10:$DR$60,7+$I96,0)+VLOOKUP($C96,'(C.) Private owners, 6 estates'!$D$10:$DR$60,8+$I96,0)+VLOOKUP($C96,'(C.) Private owners, 6 estates'!$D$10:$DR$60,9+$I96,0))))</f>
        <v>0</v>
      </c>
      <c r="Q96" s="259">
        <f>(IF($J96-$I96=0,VLOOKUP($C96,'(C.) Private owners, 6 estates'!$D$10:$DR$60,102+$I96,0),IF($J96-$I96=1,VLOOKUP($C96,'(C.) Private owners, 6 estates'!$D$10:$DR$60,102+$I96,0)+VLOOKUP($C96,'(C.) Private owners, 6 estates'!$D$10:$DR$60,103+$I96,0),VLOOKUP($C96,'(C.) Private owners, 6 estates'!$D$10:$DR$60,102+$I96,0)+VLOOKUP($C96,'(C.) Private owners, 6 estates'!$D$10:$DR$60,103+$I96,0)+VLOOKUP($C96,'(C.) Private owners, 6 estates'!$D$10:$DR$60,104+$I96,0)))) /(IF($J96-$I96=0,VLOOKUP($C96,'(C.) Private owners, 6 estates'!$D$10:$DR$60,7+$I96,0),IF($J96-$I96=1,VLOOKUP($C96,'(C.) Private owners, 6 estates'!$D$10:$DR$60,7+$I96,0)+VLOOKUP($C96,'(C.) Private owners, 6 estates'!$D$10:$DR$60,8+$I96,0),VLOOKUP($C96,'(C.) Private owners, 6 estates'!$D$10:$DR$60,7+$I96,0)+VLOOKUP($C96,'(C.) Private owners, 6 estates'!$D$10:$DR$60,8+$I96,0)+VLOOKUP($C96,'(C.) Private owners, 6 estates'!$D$10:$DR$60,9+$I96,0))))</f>
        <v>2.4390243902439025E-2</v>
      </c>
      <c r="R96" s="414">
        <f t="shared" si="28"/>
        <v>0</v>
      </c>
      <c r="S96" s="28"/>
      <c r="T96" s="210">
        <f t="shared" si="15"/>
        <v>46.097560975609753</v>
      </c>
      <c r="U96" s="210">
        <f t="shared" si="16"/>
        <v>1368253.5804878047</v>
      </c>
      <c r="V96" s="281">
        <f t="shared" si="17"/>
        <v>0</v>
      </c>
      <c r="W96" s="281">
        <f t="shared" si="18"/>
        <v>0</v>
      </c>
      <c r="X96" s="210">
        <f t="shared" si="19"/>
        <v>15.365853658536585</v>
      </c>
      <c r="Y96" s="210">
        <f t="shared" si="20"/>
        <v>456084.52682926826</v>
      </c>
      <c r="Z96" s="210">
        <f t="shared" si="21"/>
        <v>0</v>
      </c>
      <c r="AA96" s="210">
        <f t="shared" si="22"/>
        <v>0</v>
      </c>
      <c r="AB96" s="210">
        <f t="shared" si="23"/>
        <v>1.5365853658536586</v>
      </c>
      <c r="AC96" s="210">
        <f t="shared" si="24"/>
        <v>45608.452682926829</v>
      </c>
      <c r="AD96" s="369">
        <f t="shared" si="25"/>
        <v>0</v>
      </c>
      <c r="AE96" s="369">
        <f t="shared" si="26"/>
        <v>0</v>
      </c>
    </row>
    <row r="97" spans="1:31">
      <c r="A97" s="37">
        <v>25</v>
      </c>
      <c r="B97" s="37">
        <v>3</v>
      </c>
      <c r="C97" s="28" t="s">
        <v>738</v>
      </c>
      <c r="D97" s="281">
        <f>'(B.) Opyt'' non-urb lands'!BL28</f>
        <v>14</v>
      </c>
      <c r="E97" s="518"/>
      <c r="F97" s="281">
        <f>'(B.) Opyt'' non-urb lands'!BO28</f>
        <v>431033.39999999997</v>
      </c>
      <c r="G97" s="362">
        <f t="shared" si="27"/>
        <v>30788.1</v>
      </c>
      <c r="I97" s="281">
        <v>16</v>
      </c>
      <c r="J97" s="210">
        <v>16</v>
      </c>
      <c r="K97" s="28"/>
      <c r="L97" s="28"/>
      <c r="M97" s="259">
        <f>(IF($J97-$I97=0,VLOOKUP($C97,'(C.) Private owners, 6 estates'!$D$10:$DR$60,26+$I97,0),IF($J97-$I97=1,VLOOKUP($C97,'(C.) Private owners, 6 estates'!$D$10:$DR$60,26+$I97,0)+VLOOKUP($C97,'(C.) Private owners, 6 estates'!$D$10:$DR$60,27+$I97,0),VLOOKUP($C97,'(C.) Private owners, 6 estates'!$D$10:$DR$60,26+$I97,0)+VLOOKUP($C97,'(C.) Private owners, 6 estates'!$D$10:$DR$60,27+$I97,0)+VLOOKUP($C97,'(C.) Private owners, 6 estates'!$D$10:$DR$60,28+$I97,0)))) /(IF($J97-$I97=0,VLOOKUP($C97,'(C.) Private owners, 6 estates'!$D$10:$DR$60,7+$I97,0),IF($J97-$I97=1,VLOOKUP($C97,'(C.) Private owners, 6 estates'!$D$10:$DR$60,7+$I97,0)+VLOOKUP($C97,'(C.) Private owners, 6 estates'!$D$10:$DR$60,8+$I97,0),VLOOKUP($C97,'(C.) Private owners, 6 estates'!$D$10:$DR$60,7+$I97,0)+VLOOKUP($C97,'(C.) Private owners, 6 estates'!$D$10:$DR$60,8+$I97,0)+VLOOKUP($C97,'(C.) Private owners, 6 estates'!$D$10:$DR$60,9+$I97,0))))</f>
        <v>0.8125</v>
      </c>
      <c r="N97" s="259">
        <f>(IF($J97-$I97=0,VLOOKUP($C97,'(C.) Private owners, 6 estates'!$D$10:$DR$60,45+$I97,0),IF($J97-$I97=1,VLOOKUP($C97,'(C.) Private owners, 6 estates'!$D$10:$DR$60,45+$I97,0)+VLOOKUP($C97,'(C.) Private owners, 6 estates'!$D$10:$DR$60,46+$I97,0),VLOOKUP($C97,'(C.) Private owners, 6 estates'!$D$10:$DR$60,45+$I97,0)+VLOOKUP($C97,'(C.) Private owners, 6 estates'!$D$10:$DR$60,46+$I97,0)+VLOOKUP($C97,'(C.) Private owners, 6 estates'!$D$10:$DR$60,47+$I97,0)))) /(IF($J97-$I97=0,VLOOKUP($C97,'(C.) Private owners, 6 estates'!$D$10:$DR$60,7+$I97,0),IF($J97-$I97=1,VLOOKUP($C97,'(C.) Private owners, 6 estates'!$D$10:$DR$60,7+$I97,0)+VLOOKUP($C97,'(C.) Private owners, 6 estates'!$D$10:$DR$60,8+$I97,0),VLOOKUP($C97,'(C.) Private owners, 6 estates'!$D$10:$DR$60,7+$I97,0)+VLOOKUP($C97,'(C.) Private owners, 6 estates'!$D$10:$DR$60,8+$I97,0)+VLOOKUP($C97,'(C.) Private owners, 6 estates'!$D$10:$DR$60,9+$I97,0))))</f>
        <v>0</v>
      </c>
      <c r="O97" s="259">
        <f>(IF($J97-$I97=0,VLOOKUP($C97,'(C.) Private owners, 6 estates'!$D$10:$DR$60,64+$I97,0),IF($J97-$I97=1,VLOOKUP($C97,'(C.) Private owners, 6 estates'!$D$10:$DR$60,64+$I97,0)+VLOOKUP($C97,'(C.) Private owners, 6 estates'!$D$10:$DR$60,65+$I97,0),VLOOKUP($C97,'(C.) Private owners, 6 estates'!$D$10:$DR$60,64+$I97,0)+VLOOKUP($C97,'(C.) Private owners, 6 estates'!$D$10:$DR$60,65+$I97,0)+VLOOKUP($C97,'(C.) Private owners, 6 estates'!$D$10:$DR$60,66+$I97,0)))) /(IF($J97-$I97=0,VLOOKUP($C97,'(C.) Private owners, 6 estates'!$D$10:$DR$60,7+$I97,0),IF($J97-$I97=1,VLOOKUP($C97,'(C.) Private owners, 6 estates'!$D$10:$DR$60,7+$I97,0)+VLOOKUP($C97,'(C.) Private owners, 6 estates'!$D$10:$DR$60,8+$I97,0),VLOOKUP($C97,'(C.) Private owners, 6 estates'!$D$10:$DR$60,7+$I97,0)+VLOOKUP($C97,'(C.) Private owners, 6 estates'!$D$10:$DR$60,8+$I97,0)+VLOOKUP($C97,'(C.) Private owners, 6 estates'!$D$10:$DR$60,9+$I97,0))))</f>
        <v>6.25E-2</v>
      </c>
      <c r="P97" s="259">
        <f>(IF($J97-$I97=0,VLOOKUP($C97,'(C.) Private owners, 6 estates'!$D$10:$DR$60,83+$I97,0),IF($J97-$I97=1,VLOOKUP($C97,'(C.) Private owners, 6 estates'!$D$10:$DR$60,83+$I97,0)+VLOOKUP($C97,'(C.) Private owners, 6 estates'!$D$10:$DR$60,84+$I97,0),VLOOKUP($C97,'(C.) Private owners, 6 estates'!$D$10:$DR$60,83+$I97,0)+VLOOKUP($C97,'(C.) Private owners, 6 estates'!$D$10:$DR$60,84+$I97,0)+VLOOKUP($C97,'(C.) Private owners, 6 estates'!$D$10:$DR$60,85+$I97,0)))) /(IF($J97-$I97=0,VLOOKUP($C97,'(C.) Private owners, 6 estates'!$D$10:$DR$60,7+$I97,0),IF($J97-$I97=1,VLOOKUP($C97,'(C.) Private owners, 6 estates'!$D$10:$DR$60,7+$I97,0)+VLOOKUP($C97,'(C.) Private owners, 6 estates'!$D$10:$DR$60,8+$I97,0),VLOOKUP($C97,'(C.) Private owners, 6 estates'!$D$10:$DR$60,7+$I97,0)+VLOOKUP($C97,'(C.) Private owners, 6 estates'!$D$10:$DR$60,8+$I97,0)+VLOOKUP($C97,'(C.) Private owners, 6 estates'!$D$10:$DR$60,9+$I97,0))))</f>
        <v>0</v>
      </c>
      <c r="Q97" s="259">
        <f>(IF($J97-$I97=0,VLOOKUP($C97,'(C.) Private owners, 6 estates'!$D$10:$DR$60,102+$I97,0),IF($J97-$I97=1,VLOOKUP($C97,'(C.) Private owners, 6 estates'!$D$10:$DR$60,102+$I97,0)+VLOOKUP($C97,'(C.) Private owners, 6 estates'!$D$10:$DR$60,103+$I97,0),VLOOKUP($C97,'(C.) Private owners, 6 estates'!$D$10:$DR$60,102+$I97,0)+VLOOKUP($C97,'(C.) Private owners, 6 estates'!$D$10:$DR$60,103+$I97,0)+VLOOKUP($C97,'(C.) Private owners, 6 estates'!$D$10:$DR$60,104+$I97,0)))) /(IF($J97-$I97=0,VLOOKUP($C97,'(C.) Private owners, 6 estates'!$D$10:$DR$60,7+$I97,0),IF($J97-$I97=1,VLOOKUP($C97,'(C.) Private owners, 6 estates'!$D$10:$DR$60,7+$I97,0)+VLOOKUP($C97,'(C.) Private owners, 6 estates'!$D$10:$DR$60,8+$I97,0),VLOOKUP($C97,'(C.) Private owners, 6 estates'!$D$10:$DR$60,7+$I97,0)+VLOOKUP($C97,'(C.) Private owners, 6 estates'!$D$10:$DR$60,8+$I97,0)+VLOOKUP($C97,'(C.) Private owners, 6 estates'!$D$10:$DR$60,9+$I97,0))))</f>
        <v>0.125</v>
      </c>
      <c r="R97" s="414">
        <f t="shared" si="28"/>
        <v>0</v>
      </c>
      <c r="S97" s="28"/>
      <c r="T97" s="210">
        <f t="shared" si="15"/>
        <v>11.375</v>
      </c>
      <c r="U97" s="210">
        <f t="shared" si="16"/>
        <v>350214.63750000001</v>
      </c>
      <c r="V97" s="281">
        <f t="shared" si="17"/>
        <v>0</v>
      </c>
      <c r="W97" s="281">
        <f t="shared" si="18"/>
        <v>0</v>
      </c>
      <c r="X97" s="210">
        <f t="shared" si="19"/>
        <v>0.875</v>
      </c>
      <c r="Y97" s="210">
        <f t="shared" si="20"/>
        <v>26939.587499999998</v>
      </c>
      <c r="Z97" s="210">
        <f t="shared" si="21"/>
        <v>0</v>
      </c>
      <c r="AA97" s="210">
        <f t="shared" si="22"/>
        <v>0</v>
      </c>
      <c r="AB97" s="210">
        <f t="shared" si="23"/>
        <v>1.75</v>
      </c>
      <c r="AC97" s="210">
        <f t="shared" si="24"/>
        <v>53879.174999999996</v>
      </c>
      <c r="AD97" s="369">
        <f t="shared" si="25"/>
        <v>0</v>
      </c>
      <c r="AE97" s="369">
        <f t="shared" si="26"/>
        <v>0</v>
      </c>
    </row>
    <row r="98" spans="1:31">
      <c r="A98" s="37">
        <v>40</v>
      </c>
      <c r="B98" s="37">
        <v>3</v>
      </c>
      <c r="C98" s="28" t="s">
        <v>412</v>
      </c>
      <c r="D98" s="281">
        <f>'(B.) Opyt'' non-urb lands'!BL29</f>
        <v>29</v>
      </c>
      <c r="E98" s="518"/>
      <c r="F98" s="281">
        <f>'(B.) Opyt'' non-urb lands'!BO29</f>
        <v>935029.91999999993</v>
      </c>
      <c r="G98" s="362">
        <f t="shared" si="27"/>
        <v>32242.411034482757</v>
      </c>
      <c r="I98" s="281">
        <v>15</v>
      </c>
      <c r="J98" s="210">
        <v>16</v>
      </c>
      <c r="K98" s="28"/>
      <c r="L98" s="28"/>
      <c r="M98" s="259">
        <f>(IF($J98-$I98=0,VLOOKUP($C98,'(C.) Private owners, 6 estates'!$D$10:$DR$60,26+$I98,0),IF($J98-$I98=1,VLOOKUP($C98,'(C.) Private owners, 6 estates'!$D$10:$DR$60,26+$I98,0)+VLOOKUP($C98,'(C.) Private owners, 6 estates'!$D$10:$DR$60,27+$I98,0),VLOOKUP($C98,'(C.) Private owners, 6 estates'!$D$10:$DR$60,26+$I98,0)+VLOOKUP($C98,'(C.) Private owners, 6 estates'!$D$10:$DR$60,27+$I98,0)+VLOOKUP($C98,'(C.) Private owners, 6 estates'!$D$10:$DR$60,28+$I98,0)))) /(IF($J98-$I98=0,VLOOKUP($C98,'(C.) Private owners, 6 estates'!$D$10:$DR$60,7+$I98,0),IF($J98-$I98=1,VLOOKUP($C98,'(C.) Private owners, 6 estates'!$D$10:$DR$60,7+$I98,0)+VLOOKUP($C98,'(C.) Private owners, 6 estates'!$D$10:$DR$60,8+$I98,0),VLOOKUP($C98,'(C.) Private owners, 6 estates'!$D$10:$DR$60,7+$I98,0)+VLOOKUP($C98,'(C.) Private owners, 6 estates'!$D$10:$DR$60,8+$I98,0)+VLOOKUP($C98,'(C.) Private owners, 6 estates'!$D$10:$DR$60,9+$I98,0))))</f>
        <v>0.41176470588235292</v>
      </c>
      <c r="N98" s="259">
        <f>(IF($J98-$I98=0,VLOOKUP($C98,'(C.) Private owners, 6 estates'!$D$10:$DR$60,45+$I98,0),IF($J98-$I98=1,VLOOKUP($C98,'(C.) Private owners, 6 estates'!$D$10:$DR$60,45+$I98,0)+VLOOKUP($C98,'(C.) Private owners, 6 estates'!$D$10:$DR$60,46+$I98,0),VLOOKUP($C98,'(C.) Private owners, 6 estates'!$D$10:$DR$60,45+$I98,0)+VLOOKUP($C98,'(C.) Private owners, 6 estates'!$D$10:$DR$60,46+$I98,0)+VLOOKUP($C98,'(C.) Private owners, 6 estates'!$D$10:$DR$60,47+$I98,0)))) /(IF($J98-$I98=0,VLOOKUP($C98,'(C.) Private owners, 6 estates'!$D$10:$DR$60,7+$I98,0),IF($J98-$I98=1,VLOOKUP($C98,'(C.) Private owners, 6 estates'!$D$10:$DR$60,7+$I98,0)+VLOOKUP($C98,'(C.) Private owners, 6 estates'!$D$10:$DR$60,8+$I98,0),VLOOKUP($C98,'(C.) Private owners, 6 estates'!$D$10:$DR$60,7+$I98,0)+VLOOKUP($C98,'(C.) Private owners, 6 estates'!$D$10:$DR$60,8+$I98,0)+VLOOKUP($C98,'(C.) Private owners, 6 estates'!$D$10:$DR$60,9+$I98,0))))</f>
        <v>0</v>
      </c>
      <c r="O98" s="259">
        <f>(IF($J98-$I98=0,VLOOKUP($C98,'(C.) Private owners, 6 estates'!$D$10:$DR$60,64+$I98,0),IF($J98-$I98=1,VLOOKUP($C98,'(C.) Private owners, 6 estates'!$D$10:$DR$60,64+$I98,0)+VLOOKUP($C98,'(C.) Private owners, 6 estates'!$D$10:$DR$60,65+$I98,0),VLOOKUP($C98,'(C.) Private owners, 6 estates'!$D$10:$DR$60,64+$I98,0)+VLOOKUP($C98,'(C.) Private owners, 6 estates'!$D$10:$DR$60,65+$I98,0)+VLOOKUP($C98,'(C.) Private owners, 6 estates'!$D$10:$DR$60,66+$I98,0)))) /(IF($J98-$I98=0,VLOOKUP($C98,'(C.) Private owners, 6 estates'!$D$10:$DR$60,7+$I98,0),IF($J98-$I98=1,VLOOKUP($C98,'(C.) Private owners, 6 estates'!$D$10:$DR$60,7+$I98,0)+VLOOKUP($C98,'(C.) Private owners, 6 estates'!$D$10:$DR$60,8+$I98,0),VLOOKUP($C98,'(C.) Private owners, 6 estates'!$D$10:$DR$60,7+$I98,0)+VLOOKUP($C98,'(C.) Private owners, 6 estates'!$D$10:$DR$60,8+$I98,0)+VLOOKUP($C98,'(C.) Private owners, 6 estates'!$D$10:$DR$60,9+$I98,0))))</f>
        <v>0.58823529411764708</v>
      </c>
      <c r="P98" s="259">
        <f>(IF($J98-$I98=0,VLOOKUP($C98,'(C.) Private owners, 6 estates'!$D$10:$DR$60,83+$I98,0),IF($J98-$I98=1,VLOOKUP($C98,'(C.) Private owners, 6 estates'!$D$10:$DR$60,83+$I98,0)+VLOOKUP($C98,'(C.) Private owners, 6 estates'!$D$10:$DR$60,84+$I98,0),VLOOKUP($C98,'(C.) Private owners, 6 estates'!$D$10:$DR$60,83+$I98,0)+VLOOKUP($C98,'(C.) Private owners, 6 estates'!$D$10:$DR$60,84+$I98,0)+VLOOKUP($C98,'(C.) Private owners, 6 estates'!$D$10:$DR$60,85+$I98,0)))) /(IF($J98-$I98=0,VLOOKUP($C98,'(C.) Private owners, 6 estates'!$D$10:$DR$60,7+$I98,0),IF($J98-$I98=1,VLOOKUP($C98,'(C.) Private owners, 6 estates'!$D$10:$DR$60,7+$I98,0)+VLOOKUP($C98,'(C.) Private owners, 6 estates'!$D$10:$DR$60,8+$I98,0),VLOOKUP($C98,'(C.) Private owners, 6 estates'!$D$10:$DR$60,7+$I98,0)+VLOOKUP($C98,'(C.) Private owners, 6 estates'!$D$10:$DR$60,8+$I98,0)+VLOOKUP($C98,'(C.) Private owners, 6 estates'!$D$10:$DR$60,9+$I98,0))))</f>
        <v>0</v>
      </c>
      <c r="Q98" s="259">
        <f>(IF($J98-$I98=0,VLOOKUP($C98,'(C.) Private owners, 6 estates'!$D$10:$DR$60,102+$I98,0),IF($J98-$I98=1,VLOOKUP($C98,'(C.) Private owners, 6 estates'!$D$10:$DR$60,102+$I98,0)+VLOOKUP($C98,'(C.) Private owners, 6 estates'!$D$10:$DR$60,103+$I98,0),VLOOKUP($C98,'(C.) Private owners, 6 estates'!$D$10:$DR$60,102+$I98,0)+VLOOKUP($C98,'(C.) Private owners, 6 estates'!$D$10:$DR$60,103+$I98,0)+VLOOKUP($C98,'(C.) Private owners, 6 estates'!$D$10:$DR$60,104+$I98,0)))) /(IF($J98-$I98=0,VLOOKUP($C98,'(C.) Private owners, 6 estates'!$D$10:$DR$60,7+$I98,0),IF($J98-$I98=1,VLOOKUP($C98,'(C.) Private owners, 6 estates'!$D$10:$DR$60,7+$I98,0)+VLOOKUP($C98,'(C.) Private owners, 6 estates'!$D$10:$DR$60,8+$I98,0),VLOOKUP($C98,'(C.) Private owners, 6 estates'!$D$10:$DR$60,7+$I98,0)+VLOOKUP($C98,'(C.) Private owners, 6 estates'!$D$10:$DR$60,8+$I98,0)+VLOOKUP($C98,'(C.) Private owners, 6 estates'!$D$10:$DR$60,9+$I98,0))))</f>
        <v>0</v>
      </c>
      <c r="R98" s="414">
        <f t="shared" si="28"/>
        <v>0</v>
      </c>
      <c r="S98" s="28"/>
      <c r="T98" s="210">
        <f t="shared" si="15"/>
        <v>11.941176470588236</v>
      </c>
      <c r="U98" s="210">
        <f t="shared" si="16"/>
        <v>385012.32</v>
      </c>
      <c r="V98" s="281">
        <f t="shared" si="17"/>
        <v>0</v>
      </c>
      <c r="W98" s="281">
        <f t="shared" si="18"/>
        <v>0</v>
      </c>
      <c r="X98" s="210">
        <f t="shared" si="19"/>
        <v>17.058823529411764</v>
      </c>
      <c r="Y98" s="210">
        <f t="shared" si="20"/>
        <v>550017.6</v>
      </c>
      <c r="Z98" s="210">
        <f t="shared" si="21"/>
        <v>0</v>
      </c>
      <c r="AA98" s="210">
        <f t="shared" si="22"/>
        <v>0</v>
      </c>
      <c r="AB98" s="210">
        <f t="shared" si="23"/>
        <v>0</v>
      </c>
      <c r="AC98" s="210">
        <f t="shared" si="24"/>
        <v>0</v>
      </c>
      <c r="AD98" s="369">
        <f t="shared" si="25"/>
        <v>0</v>
      </c>
      <c r="AE98" s="369">
        <f t="shared" si="26"/>
        <v>0</v>
      </c>
    </row>
    <row r="99" spans="1:31">
      <c r="A99" s="37">
        <v>43</v>
      </c>
      <c r="B99" s="37">
        <v>3</v>
      </c>
      <c r="C99" s="28" t="s">
        <v>413</v>
      </c>
      <c r="D99" s="281">
        <f>'(B.) Opyt'' non-urb lands'!BL30</f>
        <v>12</v>
      </c>
      <c r="E99" s="518"/>
      <c r="F99" s="281">
        <f>'(B.) Opyt'' non-urb lands'!BO30</f>
        <v>359496</v>
      </c>
      <c r="G99" s="362">
        <f t="shared" si="27"/>
        <v>29958</v>
      </c>
      <c r="I99" s="281">
        <v>16</v>
      </c>
      <c r="J99" s="210">
        <v>16</v>
      </c>
      <c r="K99" s="28"/>
      <c r="L99" s="28"/>
      <c r="M99" s="259">
        <f>(IF($J99-$I99=0,VLOOKUP($C99,'(C.) Private owners, 6 estates'!$D$10:$DR$60,26+$I99,0),IF($J99-$I99=1,VLOOKUP($C99,'(C.) Private owners, 6 estates'!$D$10:$DR$60,26+$I99,0)+VLOOKUP($C99,'(C.) Private owners, 6 estates'!$D$10:$DR$60,27+$I99,0),VLOOKUP($C99,'(C.) Private owners, 6 estates'!$D$10:$DR$60,26+$I99,0)+VLOOKUP($C99,'(C.) Private owners, 6 estates'!$D$10:$DR$60,27+$I99,0)+VLOOKUP($C99,'(C.) Private owners, 6 estates'!$D$10:$DR$60,28+$I99,0)))) /(IF($J99-$I99=0,VLOOKUP($C99,'(C.) Private owners, 6 estates'!$D$10:$DR$60,7+$I99,0),IF($J99-$I99=1,VLOOKUP($C99,'(C.) Private owners, 6 estates'!$D$10:$DR$60,7+$I99,0)+VLOOKUP($C99,'(C.) Private owners, 6 estates'!$D$10:$DR$60,8+$I99,0),VLOOKUP($C99,'(C.) Private owners, 6 estates'!$D$10:$DR$60,7+$I99,0)+VLOOKUP($C99,'(C.) Private owners, 6 estates'!$D$10:$DR$60,8+$I99,0)+VLOOKUP($C99,'(C.) Private owners, 6 estates'!$D$10:$DR$60,9+$I99,0))))</f>
        <v>0.375</v>
      </c>
      <c r="N99" s="259">
        <f>(IF($J99-$I99=0,VLOOKUP($C99,'(C.) Private owners, 6 estates'!$D$10:$DR$60,45+$I99,0),IF($J99-$I99=1,VLOOKUP($C99,'(C.) Private owners, 6 estates'!$D$10:$DR$60,45+$I99,0)+VLOOKUP($C99,'(C.) Private owners, 6 estates'!$D$10:$DR$60,46+$I99,0),VLOOKUP($C99,'(C.) Private owners, 6 estates'!$D$10:$DR$60,45+$I99,0)+VLOOKUP($C99,'(C.) Private owners, 6 estates'!$D$10:$DR$60,46+$I99,0)+VLOOKUP($C99,'(C.) Private owners, 6 estates'!$D$10:$DR$60,47+$I99,0)))) /(IF($J99-$I99=0,VLOOKUP($C99,'(C.) Private owners, 6 estates'!$D$10:$DR$60,7+$I99,0),IF($J99-$I99=1,VLOOKUP($C99,'(C.) Private owners, 6 estates'!$D$10:$DR$60,7+$I99,0)+VLOOKUP($C99,'(C.) Private owners, 6 estates'!$D$10:$DR$60,8+$I99,0),VLOOKUP($C99,'(C.) Private owners, 6 estates'!$D$10:$DR$60,7+$I99,0)+VLOOKUP($C99,'(C.) Private owners, 6 estates'!$D$10:$DR$60,8+$I99,0)+VLOOKUP($C99,'(C.) Private owners, 6 estates'!$D$10:$DR$60,9+$I99,0))))</f>
        <v>0</v>
      </c>
      <c r="O99" s="259">
        <f>(IF($J99-$I99=0,VLOOKUP($C99,'(C.) Private owners, 6 estates'!$D$10:$DR$60,64+$I99,0),IF($J99-$I99=1,VLOOKUP($C99,'(C.) Private owners, 6 estates'!$D$10:$DR$60,64+$I99,0)+VLOOKUP($C99,'(C.) Private owners, 6 estates'!$D$10:$DR$60,65+$I99,0),VLOOKUP($C99,'(C.) Private owners, 6 estates'!$D$10:$DR$60,64+$I99,0)+VLOOKUP($C99,'(C.) Private owners, 6 estates'!$D$10:$DR$60,65+$I99,0)+VLOOKUP($C99,'(C.) Private owners, 6 estates'!$D$10:$DR$60,66+$I99,0)))) /(IF($J99-$I99=0,VLOOKUP($C99,'(C.) Private owners, 6 estates'!$D$10:$DR$60,7+$I99,0),IF($J99-$I99=1,VLOOKUP($C99,'(C.) Private owners, 6 estates'!$D$10:$DR$60,7+$I99,0)+VLOOKUP($C99,'(C.) Private owners, 6 estates'!$D$10:$DR$60,8+$I99,0),VLOOKUP($C99,'(C.) Private owners, 6 estates'!$D$10:$DR$60,7+$I99,0)+VLOOKUP($C99,'(C.) Private owners, 6 estates'!$D$10:$DR$60,8+$I99,0)+VLOOKUP($C99,'(C.) Private owners, 6 estates'!$D$10:$DR$60,9+$I99,0))))</f>
        <v>0.5</v>
      </c>
      <c r="P99" s="259">
        <f>(IF($J99-$I99=0,VLOOKUP($C99,'(C.) Private owners, 6 estates'!$D$10:$DR$60,83+$I99,0),IF($J99-$I99=1,VLOOKUP($C99,'(C.) Private owners, 6 estates'!$D$10:$DR$60,83+$I99,0)+VLOOKUP($C99,'(C.) Private owners, 6 estates'!$D$10:$DR$60,84+$I99,0),VLOOKUP($C99,'(C.) Private owners, 6 estates'!$D$10:$DR$60,83+$I99,0)+VLOOKUP($C99,'(C.) Private owners, 6 estates'!$D$10:$DR$60,84+$I99,0)+VLOOKUP($C99,'(C.) Private owners, 6 estates'!$D$10:$DR$60,85+$I99,0)))) /(IF($J99-$I99=0,VLOOKUP($C99,'(C.) Private owners, 6 estates'!$D$10:$DR$60,7+$I99,0),IF($J99-$I99=1,VLOOKUP($C99,'(C.) Private owners, 6 estates'!$D$10:$DR$60,7+$I99,0)+VLOOKUP($C99,'(C.) Private owners, 6 estates'!$D$10:$DR$60,8+$I99,0),VLOOKUP($C99,'(C.) Private owners, 6 estates'!$D$10:$DR$60,7+$I99,0)+VLOOKUP($C99,'(C.) Private owners, 6 estates'!$D$10:$DR$60,8+$I99,0)+VLOOKUP($C99,'(C.) Private owners, 6 estates'!$D$10:$DR$60,9+$I99,0))))</f>
        <v>0</v>
      </c>
      <c r="Q99" s="259">
        <f>(IF($J99-$I99=0,VLOOKUP($C99,'(C.) Private owners, 6 estates'!$D$10:$DR$60,102+$I99,0),IF($J99-$I99=1,VLOOKUP($C99,'(C.) Private owners, 6 estates'!$D$10:$DR$60,102+$I99,0)+VLOOKUP($C99,'(C.) Private owners, 6 estates'!$D$10:$DR$60,103+$I99,0),VLOOKUP($C99,'(C.) Private owners, 6 estates'!$D$10:$DR$60,102+$I99,0)+VLOOKUP($C99,'(C.) Private owners, 6 estates'!$D$10:$DR$60,103+$I99,0)+VLOOKUP($C99,'(C.) Private owners, 6 estates'!$D$10:$DR$60,104+$I99,0)))) /(IF($J99-$I99=0,VLOOKUP($C99,'(C.) Private owners, 6 estates'!$D$10:$DR$60,7+$I99,0),IF($J99-$I99=1,VLOOKUP($C99,'(C.) Private owners, 6 estates'!$D$10:$DR$60,7+$I99,0)+VLOOKUP($C99,'(C.) Private owners, 6 estates'!$D$10:$DR$60,8+$I99,0),VLOOKUP($C99,'(C.) Private owners, 6 estates'!$D$10:$DR$60,7+$I99,0)+VLOOKUP($C99,'(C.) Private owners, 6 estates'!$D$10:$DR$60,8+$I99,0)+VLOOKUP($C99,'(C.) Private owners, 6 estates'!$D$10:$DR$60,9+$I99,0))))</f>
        <v>0.125</v>
      </c>
      <c r="R99" s="414">
        <f t="shared" si="28"/>
        <v>0</v>
      </c>
      <c r="S99" s="28"/>
      <c r="T99" s="210">
        <f t="shared" si="15"/>
        <v>4.5</v>
      </c>
      <c r="U99" s="210">
        <f t="shared" si="16"/>
        <v>134811</v>
      </c>
      <c r="V99" s="281">
        <f t="shared" si="17"/>
        <v>0</v>
      </c>
      <c r="W99" s="281">
        <f t="shared" si="18"/>
        <v>0</v>
      </c>
      <c r="X99" s="210">
        <f t="shared" si="19"/>
        <v>6</v>
      </c>
      <c r="Y99" s="210">
        <f t="shared" si="20"/>
        <v>179748</v>
      </c>
      <c r="Z99" s="210">
        <f t="shared" si="21"/>
        <v>0</v>
      </c>
      <c r="AA99" s="210">
        <f t="shared" si="22"/>
        <v>0</v>
      </c>
      <c r="AB99" s="210">
        <f t="shared" si="23"/>
        <v>1.5</v>
      </c>
      <c r="AC99" s="210">
        <f t="shared" si="24"/>
        <v>44937</v>
      </c>
      <c r="AD99" s="369">
        <f t="shared" si="25"/>
        <v>0</v>
      </c>
      <c r="AE99" s="369">
        <f t="shared" si="26"/>
        <v>0</v>
      </c>
    </row>
    <row r="100" spans="1:31">
      <c r="A100" s="37">
        <v>50</v>
      </c>
      <c r="B100" s="37">
        <v>3</v>
      </c>
      <c r="C100" s="29" t="s">
        <v>321</v>
      </c>
      <c r="D100" s="281">
        <f>'(B.) Opyt'' non-urb lands'!BL31</f>
        <v>5</v>
      </c>
      <c r="E100" s="518"/>
      <c r="F100" s="281">
        <f>'(B.) Opyt'' non-urb lands'!BO31</f>
        <v>173337.12</v>
      </c>
      <c r="G100" s="362">
        <f t="shared" si="27"/>
        <v>34667.423999999999</v>
      </c>
      <c r="I100" s="281">
        <v>17</v>
      </c>
      <c r="J100" s="210">
        <v>17</v>
      </c>
      <c r="K100" s="28"/>
      <c r="L100" s="28"/>
      <c r="M100" s="259">
        <f>(IF($J100-$I100=0,VLOOKUP($C100,'(C.) Private owners, 6 estates'!$D$10:$DR$60,26+$I100,0),IF($J100-$I100=1,VLOOKUP($C100,'(C.) Private owners, 6 estates'!$D$10:$DR$60,26+$I100,0)+VLOOKUP($C100,'(C.) Private owners, 6 estates'!$D$10:$DR$60,27+$I100,0),VLOOKUP($C100,'(C.) Private owners, 6 estates'!$D$10:$DR$60,26+$I100,0)+VLOOKUP($C100,'(C.) Private owners, 6 estates'!$D$10:$DR$60,27+$I100,0)+VLOOKUP($C100,'(C.) Private owners, 6 estates'!$D$10:$DR$60,28+$I100,0)))) /(IF($J100-$I100=0,VLOOKUP($C100,'(C.) Private owners, 6 estates'!$D$10:$DR$60,7+$I100,0),IF($J100-$I100=1,VLOOKUP($C100,'(C.) Private owners, 6 estates'!$D$10:$DR$60,7+$I100,0)+VLOOKUP($C100,'(C.) Private owners, 6 estates'!$D$10:$DR$60,8+$I100,0),VLOOKUP($C100,'(C.) Private owners, 6 estates'!$D$10:$DR$60,7+$I100,0)+VLOOKUP($C100,'(C.) Private owners, 6 estates'!$D$10:$DR$60,8+$I100,0)+VLOOKUP($C100,'(C.) Private owners, 6 estates'!$D$10:$DR$60,9+$I100,0))))</f>
        <v>0.83333333333333337</v>
      </c>
      <c r="N100" s="259">
        <f>(IF($J100-$I100=0,VLOOKUP($C100,'(C.) Private owners, 6 estates'!$D$10:$DR$60,45+$I100,0),IF($J100-$I100=1,VLOOKUP($C100,'(C.) Private owners, 6 estates'!$D$10:$DR$60,45+$I100,0)+VLOOKUP($C100,'(C.) Private owners, 6 estates'!$D$10:$DR$60,46+$I100,0),VLOOKUP($C100,'(C.) Private owners, 6 estates'!$D$10:$DR$60,45+$I100,0)+VLOOKUP($C100,'(C.) Private owners, 6 estates'!$D$10:$DR$60,46+$I100,0)+VLOOKUP($C100,'(C.) Private owners, 6 estates'!$D$10:$DR$60,47+$I100,0)))) /(IF($J100-$I100=0,VLOOKUP($C100,'(C.) Private owners, 6 estates'!$D$10:$DR$60,7+$I100,0),IF($J100-$I100=1,VLOOKUP($C100,'(C.) Private owners, 6 estates'!$D$10:$DR$60,7+$I100,0)+VLOOKUP($C100,'(C.) Private owners, 6 estates'!$D$10:$DR$60,8+$I100,0),VLOOKUP($C100,'(C.) Private owners, 6 estates'!$D$10:$DR$60,7+$I100,0)+VLOOKUP($C100,'(C.) Private owners, 6 estates'!$D$10:$DR$60,8+$I100,0)+VLOOKUP($C100,'(C.) Private owners, 6 estates'!$D$10:$DR$60,9+$I100,0))))</f>
        <v>0</v>
      </c>
      <c r="O100" s="259">
        <f>(IF($J100-$I100=0,VLOOKUP($C100,'(C.) Private owners, 6 estates'!$D$10:$DR$60,64+$I100,0),IF($J100-$I100=1,VLOOKUP($C100,'(C.) Private owners, 6 estates'!$D$10:$DR$60,64+$I100,0)+VLOOKUP($C100,'(C.) Private owners, 6 estates'!$D$10:$DR$60,65+$I100,0),VLOOKUP($C100,'(C.) Private owners, 6 estates'!$D$10:$DR$60,64+$I100,0)+VLOOKUP($C100,'(C.) Private owners, 6 estates'!$D$10:$DR$60,65+$I100,0)+VLOOKUP($C100,'(C.) Private owners, 6 estates'!$D$10:$DR$60,66+$I100,0)))) /(IF($J100-$I100=0,VLOOKUP($C100,'(C.) Private owners, 6 estates'!$D$10:$DR$60,7+$I100,0),IF($J100-$I100=1,VLOOKUP($C100,'(C.) Private owners, 6 estates'!$D$10:$DR$60,7+$I100,0)+VLOOKUP($C100,'(C.) Private owners, 6 estates'!$D$10:$DR$60,8+$I100,0),VLOOKUP($C100,'(C.) Private owners, 6 estates'!$D$10:$DR$60,7+$I100,0)+VLOOKUP($C100,'(C.) Private owners, 6 estates'!$D$10:$DR$60,8+$I100,0)+VLOOKUP($C100,'(C.) Private owners, 6 estates'!$D$10:$DR$60,9+$I100,0))))</f>
        <v>0.16666666666666666</v>
      </c>
      <c r="P100" s="259">
        <f>(IF($J100-$I100=0,VLOOKUP($C100,'(C.) Private owners, 6 estates'!$D$10:$DR$60,83+$I100,0),IF($J100-$I100=1,VLOOKUP($C100,'(C.) Private owners, 6 estates'!$D$10:$DR$60,83+$I100,0)+VLOOKUP($C100,'(C.) Private owners, 6 estates'!$D$10:$DR$60,84+$I100,0),VLOOKUP($C100,'(C.) Private owners, 6 estates'!$D$10:$DR$60,83+$I100,0)+VLOOKUP($C100,'(C.) Private owners, 6 estates'!$D$10:$DR$60,84+$I100,0)+VLOOKUP($C100,'(C.) Private owners, 6 estates'!$D$10:$DR$60,85+$I100,0)))) /(IF($J100-$I100=0,VLOOKUP($C100,'(C.) Private owners, 6 estates'!$D$10:$DR$60,7+$I100,0),IF($J100-$I100=1,VLOOKUP($C100,'(C.) Private owners, 6 estates'!$D$10:$DR$60,7+$I100,0)+VLOOKUP($C100,'(C.) Private owners, 6 estates'!$D$10:$DR$60,8+$I100,0),VLOOKUP($C100,'(C.) Private owners, 6 estates'!$D$10:$DR$60,7+$I100,0)+VLOOKUP($C100,'(C.) Private owners, 6 estates'!$D$10:$DR$60,8+$I100,0)+VLOOKUP($C100,'(C.) Private owners, 6 estates'!$D$10:$DR$60,9+$I100,0))))</f>
        <v>0</v>
      </c>
      <c r="Q100" s="259">
        <f>(IF($J100-$I100=0,VLOOKUP($C100,'(C.) Private owners, 6 estates'!$D$10:$DR$60,102+$I100,0),IF($J100-$I100=1,VLOOKUP($C100,'(C.) Private owners, 6 estates'!$D$10:$DR$60,102+$I100,0)+VLOOKUP($C100,'(C.) Private owners, 6 estates'!$D$10:$DR$60,103+$I100,0),VLOOKUP($C100,'(C.) Private owners, 6 estates'!$D$10:$DR$60,102+$I100,0)+VLOOKUP($C100,'(C.) Private owners, 6 estates'!$D$10:$DR$60,103+$I100,0)+VLOOKUP($C100,'(C.) Private owners, 6 estates'!$D$10:$DR$60,104+$I100,0)))) /(IF($J100-$I100=0,VLOOKUP($C100,'(C.) Private owners, 6 estates'!$D$10:$DR$60,7+$I100,0),IF($J100-$I100=1,VLOOKUP($C100,'(C.) Private owners, 6 estates'!$D$10:$DR$60,7+$I100,0)+VLOOKUP($C100,'(C.) Private owners, 6 estates'!$D$10:$DR$60,8+$I100,0),VLOOKUP($C100,'(C.) Private owners, 6 estates'!$D$10:$DR$60,7+$I100,0)+VLOOKUP($C100,'(C.) Private owners, 6 estates'!$D$10:$DR$60,8+$I100,0)+VLOOKUP($C100,'(C.) Private owners, 6 estates'!$D$10:$DR$60,9+$I100,0))))</f>
        <v>0</v>
      </c>
      <c r="R100" s="414">
        <f t="shared" si="28"/>
        <v>0</v>
      </c>
      <c r="S100" s="28"/>
      <c r="T100" s="210">
        <f t="shared" si="15"/>
        <v>4.166666666666667</v>
      </c>
      <c r="U100" s="210">
        <f t="shared" si="16"/>
        <v>144447.6</v>
      </c>
      <c r="V100" s="281">
        <f t="shared" si="17"/>
        <v>0</v>
      </c>
      <c r="W100" s="281">
        <f t="shared" si="18"/>
        <v>0</v>
      </c>
      <c r="X100" s="210">
        <f t="shared" si="19"/>
        <v>0.83333333333333326</v>
      </c>
      <c r="Y100" s="210">
        <f t="shared" si="20"/>
        <v>28889.519999999997</v>
      </c>
      <c r="Z100" s="210">
        <f t="shared" si="21"/>
        <v>0</v>
      </c>
      <c r="AA100" s="210">
        <f t="shared" si="22"/>
        <v>0</v>
      </c>
      <c r="AB100" s="210">
        <f t="shared" si="23"/>
        <v>0</v>
      </c>
      <c r="AC100" s="210">
        <f t="shared" si="24"/>
        <v>0</v>
      </c>
      <c r="AD100" s="369">
        <f t="shared" si="25"/>
        <v>0</v>
      </c>
      <c r="AE100" s="369">
        <f t="shared" si="26"/>
        <v>0</v>
      </c>
    </row>
    <row r="101" spans="1:31">
      <c r="A101" s="37">
        <v>9</v>
      </c>
      <c r="B101" s="37">
        <v>4</v>
      </c>
      <c r="C101" s="28" t="s">
        <v>739</v>
      </c>
      <c r="D101" s="281">
        <f>'(B.) Opyt'' non-urb lands'!BL32</f>
        <v>49</v>
      </c>
      <c r="E101" s="518"/>
      <c r="F101" s="281">
        <f>'(B.) Opyt'' non-urb lands'!BO32</f>
        <v>1506345.9</v>
      </c>
      <c r="G101" s="362">
        <f t="shared" si="27"/>
        <v>30741.753061224488</v>
      </c>
      <c r="I101" s="281">
        <v>14</v>
      </c>
      <c r="J101" s="210">
        <v>16</v>
      </c>
      <c r="K101" s="28"/>
      <c r="L101" s="28"/>
      <c r="M101" s="259">
        <f>(IF($J101-$I101=0,VLOOKUP($C101,'(C.) Private owners, 6 estates'!$D$10:$DR$60,26+$I101,0),IF($J101-$I101=1,VLOOKUP($C101,'(C.) Private owners, 6 estates'!$D$10:$DR$60,26+$I101,0)+VLOOKUP($C101,'(C.) Private owners, 6 estates'!$D$10:$DR$60,27+$I101,0),VLOOKUP($C101,'(C.) Private owners, 6 estates'!$D$10:$DR$60,26+$I101,0)+VLOOKUP($C101,'(C.) Private owners, 6 estates'!$D$10:$DR$60,27+$I101,0)+VLOOKUP($C101,'(C.) Private owners, 6 estates'!$D$10:$DR$60,28+$I101,0)))) /(IF($J101-$I101=0,VLOOKUP($C101,'(C.) Private owners, 6 estates'!$D$10:$DR$60,7+$I101,0),IF($J101-$I101=1,VLOOKUP($C101,'(C.) Private owners, 6 estates'!$D$10:$DR$60,7+$I101,0)+VLOOKUP($C101,'(C.) Private owners, 6 estates'!$D$10:$DR$60,8+$I101,0),VLOOKUP($C101,'(C.) Private owners, 6 estates'!$D$10:$DR$60,7+$I101,0)+VLOOKUP($C101,'(C.) Private owners, 6 estates'!$D$10:$DR$60,8+$I101,0)+VLOOKUP($C101,'(C.) Private owners, 6 estates'!$D$10:$DR$60,9+$I101,0))))</f>
        <v>0.82692307692307687</v>
      </c>
      <c r="N101" s="259">
        <f>(IF($J101-$I101=0,VLOOKUP($C101,'(C.) Private owners, 6 estates'!$D$10:$DR$60,45+$I101,0),IF($J101-$I101=1,VLOOKUP($C101,'(C.) Private owners, 6 estates'!$D$10:$DR$60,45+$I101,0)+VLOOKUP($C101,'(C.) Private owners, 6 estates'!$D$10:$DR$60,46+$I101,0),VLOOKUP($C101,'(C.) Private owners, 6 estates'!$D$10:$DR$60,45+$I101,0)+VLOOKUP($C101,'(C.) Private owners, 6 estates'!$D$10:$DR$60,46+$I101,0)+VLOOKUP($C101,'(C.) Private owners, 6 estates'!$D$10:$DR$60,47+$I101,0)))) /(IF($J101-$I101=0,VLOOKUP($C101,'(C.) Private owners, 6 estates'!$D$10:$DR$60,7+$I101,0),IF($J101-$I101=1,VLOOKUP($C101,'(C.) Private owners, 6 estates'!$D$10:$DR$60,7+$I101,0)+VLOOKUP($C101,'(C.) Private owners, 6 estates'!$D$10:$DR$60,8+$I101,0),VLOOKUP($C101,'(C.) Private owners, 6 estates'!$D$10:$DR$60,7+$I101,0)+VLOOKUP($C101,'(C.) Private owners, 6 estates'!$D$10:$DR$60,8+$I101,0)+VLOOKUP($C101,'(C.) Private owners, 6 estates'!$D$10:$DR$60,9+$I101,0))))</f>
        <v>0</v>
      </c>
      <c r="O101" s="259">
        <f>(IF($J101-$I101=0,VLOOKUP($C101,'(C.) Private owners, 6 estates'!$D$10:$DR$60,64+$I101,0),IF($J101-$I101=1,VLOOKUP($C101,'(C.) Private owners, 6 estates'!$D$10:$DR$60,64+$I101,0)+VLOOKUP($C101,'(C.) Private owners, 6 estates'!$D$10:$DR$60,65+$I101,0),VLOOKUP($C101,'(C.) Private owners, 6 estates'!$D$10:$DR$60,64+$I101,0)+VLOOKUP($C101,'(C.) Private owners, 6 estates'!$D$10:$DR$60,65+$I101,0)+VLOOKUP($C101,'(C.) Private owners, 6 estates'!$D$10:$DR$60,66+$I101,0)))) /(IF($J101-$I101=0,VLOOKUP($C101,'(C.) Private owners, 6 estates'!$D$10:$DR$60,7+$I101,0),IF($J101-$I101=1,VLOOKUP($C101,'(C.) Private owners, 6 estates'!$D$10:$DR$60,7+$I101,0)+VLOOKUP($C101,'(C.) Private owners, 6 estates'!$D$10:$DR$60,8+$I101,0),VLOOKUP($C101,'(C.) Private owners, 6 estates'!$D$10:$DR$60,7+$I101,0)+VLOOKUP($C101,'(C.) Private owners, 6 estates'!$D$10:$DR$60,8+$I101,0)+VLOOKUP($C101,'(C.) Private owners, 6 estates'!$D$10:$DR$60,9+$I101,0))))</f>
        <v>0.15384615384615385</v>
      </c>
      <c r="P101" s="259">
        <f>(IF($J101-$I101=0,VLOOKUP($C101,'(C.) Private owners, 6 estates'!$D$10:$DR$60,83+$I101,0),IF($J101-$I101=1,VLOOKUP($C101,'(C.) Private owners, 6 estates'!$D$10:$DR$60,83+$I101,0)+VLOOKUP($C101,'(C.) Private owners, 6 estates'!$D$10:$DR$60,84+$I101,0),VLOOKUP($C101,'(C.) Private owners, 6 estates'!$D$10:$DR$60,83+$I101,0)+VLOOKUP($C101,'(C.) Private owners, 6 estates'!$D$10:$DR$60,84+$I101,0)+VLOOKUP($C101,'(C.) Private owners, 6 estates'!$D$10:$DR$60,85+$I101,0)))) /(IF($J101-$I101=0,VLOOKUP($C101,'(C.) Private owners, 6 estates'!$D$10:$DR$60,7+$I101,0),IF($J101-$I101=1,VLOOKUP($C101,'(C.) Private owners, 6 estates'!$D$10:$DR$60,7+$I101,0)+VLOOKUP($C101,'(C.) Private owners, 6 estates'!$D$10:$DR$60,8+$I101,0),VLOOKUP($C101,'(C.) Private owners, 6 estates'!$D$10:$DR$60,7+$I101,0)+VLOOKUP($C101,'(C.) Private owners, 6 estates'!$D$10:$DR$60,8+$I101,0)+VLOOKUP($C101,'(C.) Private owners, 6 estates'!$D$10:$DR$60,9+$I101,0))))</f>
        <v>0</v>
      </c>
      <c r="Q101" s="259">
        <f>(IF($J101-$I101=0,VLOOKUP($C101,'(C.) Private owners, 6 estates'!$D$10:$DR$60,102+$I101,0),IF($J101-$I101=1,VLOOKUP($C101,'(C.) Private owners, 6 estates'!$D$10:$DR$60,102+$I101,0)+VLOOKUP($C101,'(C.) Private owners, 6 estates'!$D$10:$DR$60,103+$I101,0),VLOOKUP($C101,'(C.) Private owners, 6 estates'!$D$10:$DR$60,102+$I101,0)+VLOOKUP($C101,'(C.) Private owners, 6 estates'!$D$10:$DR$60,103+$I101,0)+VLOOKUP($C101,'(C.) Private owners, 6 estates'!$D$10:$DR$60,104+$I101,0)))) /(IF($J101-$I101=0,VLOOKUP($C101,'(C.) Private owners, 6 estates'!$D$10:$DR$60,7+$I101,0),IF($J101-$I101=1,VLOOKUP($C101,'(C.) Private owners, 6 estates'!$D$10:$DR$60,7+$I101,0)+VLOOKUP($C101,'(C.) Private owners, 6 estates'!$D$10:$DR$60,8+$I101,0),VLOOKUP($C101,'(C.) Private owners, 6 estates'!$D$10:$DR$60,7+$I101,0)+VLOOKUP($C101,'(C.) Private owners, 6 estates'!$D$10:$DR$60,8+$I101,0)+VLOOKUP($C101,'(C.) Private owners, 6 estates'!$D$10:$DR$60,9+$I101,0))))</f>
        <v>1.9230769230769232E-2</v>
      </c>
      <c r="R101" s="414">
        <f t="shared" si="28"/>
        <v>0</v>
      </c>
      <c r="S101" s="28"/>
      <c r="T101" s="210">
        <f t="shared" si="15"/>
        <v>40.519230769230766</v>
      </c>
      <c r="U101" s="210">
        <f t="shared" si="16"/>
        <v>1245632.1865384614</v>
      </c>
      <c r="V101" s="281">
        <f t="shared" si="17"/>
        <v>0</v>
      </c>
      <c r="W101" s="281">
        <f t="shared" si="18"/>
        <v>0</v>
      </c>
      <c r="X101" s="210">
        <f t="shared" si="19"/>
        <v>7.5384615384615392</v>
      </c>
      <c r="Y101" s="210">
        <f t="shared" si="20"/>
        <v>231745.5230769231</v>
      </c>
      <c r="Z101" s="210">
        <f t="shared" si="21"/>
        <v>0</v>
      </c>
      <c r="AA101" s="210">
        <f t="shared" si="22"/>
        <v>0</v>
      </c>
      <c r="AB101" s="210">
        <f t="shared" si="23"/>
        <v>0.9423076923076924</v>
      </c>
      <c r="AC101" s="210">
        <f t="shared" si="24"/>
        <v>28968.190384615387</v>
      </c>
      <c r="AD101" s="369">
        <f t="shared" si="25"/>
        <v>0</v>
      </c>
      <c r="AE101" s="369">
        <f t="shared" si="26"/>
        <v>0</v>
      </c>
    </row>
    <row r="102" spans="1:31">
      <c r="A102" s="37">
        <v>20</v>
      </c>
      <c r="B102" s="37">
        <v>4</v>
      </c>
      <c r="C102" s="28" t="s">
        <v>251</v>
      </c>
      <c r="D102" s="281">
        <f>'(B.) Opyt'' non-urb lands'!BL33</f>
        <v>35</v>
      </c>
      <c r="E102" s="518"/>
      <c r="F102" s="281">
        <f>'(B.) Opyt'' non-urb lands'!BO33</f>
        <v>966086.94</v>
      </c>
      <c r="G102" s="362">
        <f t="shared" si="27"/>
        <v>27602.483999999997</v>
      </c>
      <c r="I102" s="281">
        <v>14</v>
      </c>
      <c r="J102" s="210">
        <v>15</v>
      </c>
      <c r="K102" s="28"/>
      <c r="L102" s="28"/>
      <c r="M102" s="259">
        <f>(IF($J102-$I102=0,VLOOKUP($C102,'(C.) Private owners, 6 estates'!$D$10:$DR$60,26+$I102,0),IF($J102-$I102=1,VLOOKUP($C102,'(C.) Private owners, 6 estates'!$D$10:$DR$60,26+$I102,0)+VLOOKUP($C102,'(C.) Private owners, 6 estates'!$D$10:$DR$60,27+$I102,0),VLOOKUP($C102,'(C.) Private owners, 6 estates'!$D$10:$DR$60,26+$I102,0)+VLOOKUP($C102,'(C.) Private owners, 6 estates'!$D$10:$DR$60,27+$I102,0)+VLOOKUP($C102,'(C.) Private owners, 6 estates'!$D$10:$DR$60,28+$I102,0)))) /(IF($J102-$I102=0,VLOOKUP($C102,'(C.) Private owners, 6 estates'!$D$10:$DR$60,7+$I102,0),IF($J102-$I102=1,VLOOKUP($C102,'(C.) Private owners, 6 estates'!$D$10:$DR$60,7+$I102,0)+VLOOKUP($C102,'(C.) Private owners, 6 estates'!$D$10:$DR$60,8+$I102,0),VLOOKUP($C102,'(C.) Private owners, 6 estates'!$D$10:$DR$60,7+$I102,0)+VLOOKUP($C102,'(C.) Private owners, 6 estates'!$D$10:$DR$60,8+$I102,0)+VLOOKUP($C102,'(C.) Private owners, 6 estates'!$D$10:$DR$60,9+$I102,0))))</f>
        <v>1</v>
      </c>
      <c r="N102" s="259">
        <f>(IF($J102-$I102=0,VLOOKUP($C102,'(C.) Private owners, 6 estates'!$D$10:$DR$60,45+$I102,0),IF($J102-$I102=1,VLOOKUP($C102,'(C.) Private owners, 6 estates'!$D$10:$DR$60,45+$I102,0)+VLOOKUP($C102,'(C.) Private owners, 6 estates'!$D$10:$DR$60,46+$I102,0),VLOOKUP($C102,'(C.) Private owners, 6 estates'!$D$10:$DR$60,45+$I102,0)+VLOOKUP($C102,'(C.) Private owners, 6 estates'!$D$10:$DR$60,46+$I102,0)+VLOOKUP($C102,'(C.) Private owners, 6 estates'!$D$10:$DR$60,47+$I102,0)))) /(IF($J102-$I102=0,VLOOKUP($C102,'(C.) Private owners, 6 estates'!$D$10:$DR$60,7+$I102,0),IF($J102-$I102=1,VLOOKUP($C102,'(C.) Private owners, 6 estates'!$D$10:$DR$60,7+$I102,0)+VLOOKUP($C102,'(C.) Private owners, 6 estates'!$D$10:$DR$60,8+$I102,0),VLOOKUP($C102,'(C.) Private owners, 6 estates'!$D$10:$DR$60,7+$I102,0)+VLOOKUP($C102,'(C.) Private owners, 6 estates'!$D$10:$DR$60,8+$I102,0)+VLOOKUP($C102,'(C.) Private owners, 6 estates'!$D$10:$DR$60,9+$I102,0))))</f>
        <v>0</v>
      </c>
      <c r="O102" s="259">
        <f>(IF($J102-$I102=0,VLOOKUP($C102,'(C.) Private owners, 6 estates'!$D$10:$DR$60,64+$I102,0),IF($J102-$I102=1,VLOOKUP($C102,'(C.) Private owners, 6 estates'!$D$10:$DR$60,64+$I102,0)+VLOOKUP($C102,'(C.) Private owners, 6 estates'!$D$10:$DR$60,65+$I102,0),VLOOKUP($C102,'(C.) Private owners, 6 estates'!$D$10:$DR$60,64+$I102,0)+VLOOKUP($C102,'(C.) Private owners, 6 estates'!$D$10:$DR$60,65+$I102,0)+VLOOKUP($C102,'(C.) Private owners, 6 estates'!$D$10:$DR$60,66+$I102,0)))) /(IF($J102-$I102=0,VLOOKUP($C102,'(C.) Private owners, 6 estates'!$D$10:$DR$60,7+$I102,0),IF($J102-$I102=1,VLOOKUP($C102,'(C.) Private owners, 6 estates'!$D$10:$DR$60,7+$I102,0)+VLOOKUP($C102,'(C.) Private owners, 6 estates'!$D$10:$DR$60,8+$I102,0),VLOOKUP($C102,'(C.) Private owners, 6 estates'!$D$10:$DR$60,7+$I102,0)+VLOOKUP($C102,'(C.) Private owners, 6 estates'!$D$10:$DR$60,8+$I102,0)+VLOOKUP($C102,'(C.) Private owners, 6 estates'!$D$10:$DR$60,9+$I102,0))))</f>
        <v>0</v>
      </c>
      <c r="P102" s="259">
        <f>(IF($J102-$I102=0,VLOOKUP($C102,'(C.) Private owners, 6 estates'!$D$10:$DR$60,83+$I102,0),IF($J102-$I102=1,VLOOKUP($C102,'(C.) Private owners, 6 estates'!$D$10:$DR$60,83+$I102,0)+VLOOKUP($C102,'(C.) Private owners, 6 estates'!$D$10:$DR$60,84+$I102,0),VLOOKUP($C102,'(C.) Private owners, 6 estates'!$D$10:$DR$60,83+$I102,0)+VLOOKUP($C102,'(C.) Private owners, 6 estates'!$D$10:$DR$60,84+$I102,0)+VLOOKUP($C102,'(C.) Private owners, 6 estates'!$D$10:$DR$60,85+$I102,0)))) /(IF($J102-$I102=0,VLOOKUP($C102,'(C.) Private owners, 6 estates'!$D$10:$DR$60,7+$I102,0),IF($J102-$I102=1,VLOOKUP($C102,'(C.) Private owners, 6 estates'!$D$10:$DR$60,7+$I102,0)+VLOOKUP($C102,'(C.) Private owners, 6 estates'!$D$10:$DR$60,8+$I102,0),VLOOKUP($C102,'(C.) Private owners, 6 estates'!$D$10:$DR$60,7+$I102,0)+VLOOKUP($C102,'(C.) Private owners, 6 estates'!$D$10:$DR$60,8+$I102,0)+VLOOKUP($C102,'(C.) Private owners, 6 estates'!$D$10:$DR$60,9+$I102,0))))</f>
        <v>0</v>
      </c>
      <c r="Q102" s="259">
        <f>(IF($J102-$I102=0,VLOOKUP($C102,'(C.) Private owners, 6 estates'!$D$10:$DR$60,102+$I102,0),IF($J102-$I102=1,VLOOKUP($C102,'(C.) Private owners, 6 estates'!$D$10:$DR$60,102+$I102,0)+VLOOKUP($C102,'(C.) Private owners, 6 estates'!$D$10:$DR$60,103+$I102,0),VLOOKUP($C102,'(C.) Private owners, 6 estates'!$D$10:$DR$60,102+$I102,0)+VLOOKUP($C102,'(C.) Private owners, 6 estates'!$D$10:$DR$60,103+$I102,0)+VLOOKUP($C102,'(C.) Private owners, 6 estates'!$D$10:$DR$60,104+$I102,0)))) /(IF($J102-$I102=0,VLOOKUP($C102,'(C.) Private owners, 6 estates'!$D$10:$DR$60,7+$I102,0),IF($J102-$I102=1,VLOOKUP($C102,'(C.) Private owners, 6 estates'!$D$10:$DR$60,7+$I102,0)+VLOOKUP($C102,'(C.) Private owners, 6 estates'!$D$10:$DR$60,8+$I102,0),VLOOKUP($C102,'(C.) Private owners, 6 estates'!$D$10:$DR$60,7+$I102,0)+VLOOKUP($C102,'(C.) Private owners, 6 estates'!$D$10:$DR$60,8+$I102,0)+VLOOKUP($C102,'(C.) Private owners, 6 estates'!$D$10:$DR$60,9+$I102,0))))</f>
        <v>0</v>
      </c>
      <c r="R102" s="414">
        <f t="shared" si="28"/>
        <v>0</v>
      </c>
      <c r="S102" s="28"/>
      <c r="T102" s="210">
        <f t="shared" si="15"/>
        <v>35</v>
      </c>
      <c r="U102" s="210">
        <f t="shared" si="16"/>
        <v>966086.94</v>
      </c>
      <c r="V102" s="281">
        <f t="shared" si="17"/>
        <v>0</v>
      </c>
      <c r="W102" s="281">
        <f t="shared" si="18"/>
        <v>0</v>
      </c>
      <c r="X102" s="210">
        <f t="shared" si="19"/>
        <v>0</v>
      </c>
      <c r="Y102" s="210">
        <f t="shared" si="20"/>
        <v>0</v>
      </c>
      <c r="Z102" s="210">
        <f t="shared" si="21"/>
        <v>0</v>
      </c>
      <c r="AA102" s="210">
        <f t="shared" si="22"/>
        <v>0</v>
      </c>
      <c r="AB102" s="210">
        <f t="shared" si="23"/>
        <v>0</v>
      </c>
      <c r="AC102" s="210">
        <f t="shared" si="24"/>
        <v>0</v>
      </c>
      <c r="AD102" s="369">
        <f t="shared" si="25"/>
        <v>0</v>
      </c>
      <c r="AE102" s="369">
        <f t="shared" si="26"/>
        <v>0</v>
      </c>
    </row>
    <row r="103" spans="1:31">
      <c r="A103" s="37">
        <v>29</v>
      </c>
      <c r="B103" s="37">
        <v>4</v>
      </c>
      <c r="C103" s="28" t="s">
        <v>371</v>
      </c>
      <c r="D103" s="281">
        <f>'(B.) Opyt'' non-urb lands'!BL34</f>
        <v>33</v>
      </c>
      <c r="E103" s="518"/>
      <c r="F103" s="281">
        <f>'(B.) Opyt'' non-urb lands'!BO34</f>
        <v>997606.2</v>
      </c>
      <c r="G103" s="362">
        <f t="shared" si="27"/>
        <v>30230.490909090906</v>
      </c>
      <c r="I103" s="281">
        <v>14</v>
      </c>
      <c r="J103" s="210">
        <v>16</v>
      </c>
      <c r="K103" s="28"/>
      <c r="L103" s="28"/>
      <c r="M103" s="259">
        <f>(IF($J103-$I103=0,VLOOKUP($C103,'(C.) Private owners, 6 estates'!$D$10:$DR$60,26+$I103,0),IF($J103-$I103=1,VLOOKUP($C103,'(C.) Private owners, 6 estates'!$D$10:$DR$60,26+$I103,0)+VLOOKUP($C103,'(C.) Private owners, 6 estates'!$D$10:$DR$60,27+$I103,0),VLOOKUP($C103,'(C.) Private owners, 6 estates'!$D$10:$DR$60,26+$I103,0)+VLOOKUP($C103,'(C.) Private owners, 6 estates'!$D$10:$DR$60,27+$I103,0)+VLOOKUP($C103,'(C.) Private owners, 6 estates'!$D$10:$DR$60,28+$I103,0)))) /(IF($J103-$I103=0,VLOOKUP($C103,'(C.) Private owners, 6 estates'!$D$10:$DR$60,7+$I103,0),IF($J103-$I103=1,VLOOKUP($C103,'(C.) Private owners, 6 estates'!$D$10:$DR$60,7+$I103,0)+VLOOKUP($C103,'(C.) Private owners, 6 estates'!$D$10:$DR$60,8+$I103,0),VLOOKUP($C103,'(C.) Private owners, 6 estates'!$D$10:$DR$60,7+$I103,0)+VLOOKUP($C103,'(C.) Private owners, 6 estates'!$D$10:$DR$60,8+$I103,0)+VLOOKUP($C103,'(C.) Private owners, 6 estates'!$D$10:$DR$60,9+$I103,0))))</f>
        <v>0.85185185185185186</v>
      </c>
      <c r="N103" s="259">
        <f>(IF($J103-$I103=0,VLOOKUP($C103,'(C.) Private owners, 6 estates'!$D$10:$DR$60,45+$I103,0),IF($J103-$I103=1,VLOOKUP($C103,'(C.) Private owners, 6 estates'!$D$10:$DR$60,45+$I103,0)+VLOOKUP($C103,'(C.) Private owners, 6 estates'!$D$10:$DR$60,46+$I103,0),VLOOKUP($C103,'(C.) Private owners, 6 estates'!$D$10:$DR$60,45+$I103,0)+VLOOKUP($C103,'(C.) Private owners, 6 estates'!$D$10:$DR$60,46+$I103,0)+VLOOKUP($C103,'(C.) Private owners, 6 estates'!$D$10:$DR$60,47+$I103,0)))) /(IF($J103-$I103=0,VLOOKUP($C103,'(C.) Private owners, 6 estates'!$D$10:$DR$60,7+$I103,0),IF($J103-$I103=1,VLOOKUP($C103,'(C.) Private owners, 6 estates'!$D$10:$DR$60,7+$I103,0)+VLOOKUP($C103,'(C.) Private owners, 6 estates'!$D$10:$DR$60,8+$I103,0),VLOOKUP($C103,'(C.) Private owners, 6 estates'!$D$10:$DR$60,7+$I103,0)+VLOOKUP($C103,'(C.) Private owners, 6 estates'!$D$10:$DR$60,8+$I103,0)+VLOOKUP($C103,'(C.) Private owners, 6 estates'!$D$10:$DR$60,9+$I103,0))))</f>
        <v>0</v>
      </c>
      <c r="O103" s="259">
        <f>(IF($J103-$I103=0,VLOOKUP($C103,'(C.) Private owners, 6 estates'!$D$10:$DR$60,64+$I103,0),IF($J103-$I103=1,VLOOKUP($C103,'(C.) Private owners, 6 estates'!$D$10:$DR$60,64+$I103,0)+VLOOKUP($C103,'(C.) Private owners, 6 estates'!$D$10:$DR$60,65+$I103,0),VLOOKUP($C103,'(C.) Private owners, 6 estates'!$D$10:$DR$60,64+$I103,0)+VLOOKUP($C103,'(C.) Private owners, 6 estates'!$D$10:$DR$60,65+$I103,0)+VLOOKUP($C103,'(C.) Private owners, 6 estates'!$D$10:$DR$60,66+$I103,0)))) /(IF($J103-$I103=0,VLOOKUP($C103,'(C.) Private owners, 6 estates'!$D$10:$DR$60,7+$I103,0),IF($J103-$I103=1,VLOOKUP($C103,'(C.) Private owners, 6 estates'!$D$10:$DR$60,7+$I103,0)+VLOOKUP($C103,'(C.) Private owners, 6 estates'!$D$10:$DR$60,8+$I103,0),VLOOKUP($C103,'(C.) Private owners, 6 estates'!$D$10:$DR$60,7+$I103,0)+VLOOKUP($C103,'(C.) Private owners, 6 estates'!$D$10:$DR$60,8+$I103,0)+VLOOKUP($C103,'(C.) Private owners, 6 estates'!$D$10:$DR$60,9+$I103,0))))</f>
        <v>0.1111111111111111</v>
      </c>
      <c r="P103" s="259">
        <f>(IF($J103-$I103=0,VLOOKUP($C103,'(C.) Private owners, 6 estates'!$D$10:$DR$60,83+$I103,0),IF($J103-$I103=1,VLOOKUP($C103,'(C.) Private owners, 6 estates'!$D$10:$DR$60,83+$I103,0)+VLOOKUP($C103,'(C.) Private owners, 6 estates'!$D$10:$DR$60,84+$I103,0),VLOOKUP($C103,'(C.) Private owners, 6 estates'!$D$10:$DR$60,83+$I103,0)+VLOOKUP($C103,'(C.) Private owners, 6 estates'!$D$10:$DR$60,84+$I103,0)+VLOOKUP($C103,'(C.) Private owners, 6 estates'!$D$10:$DR$60,85+$I103,0)))) /(IF($J103-$I103=0,VLOOKUP($C103,'(C.) Private owners, 6 estates'!$D$10:$DR$60,7+$I103,0),IF($J103-$I103=1,VLOOKUP($C103,'(C.) Private owners, 6 estates'!$D$10:$DR$60,7+$I103,0)+VLOOKUP($C103,'(C.) Private owners, 6 estates'!$D$10:$DR$60,8+$I103,0),VLOOKUP($C103,'(C.) Private owners, 6 estates'!$D$10:$DR$60,7+$I103,0)+VLOOKUP($C103,'(C.) Private owners, 6 estates'!$D$10:$DR$60,8+$I103,0)+VLOOKUP($C103,'(C.) Private owners, 6 estates'!$D$10:$DR$60,9+$I103,0))))</f>
        <v>0</v>
      </c>
      <c r="Q103" s="259">
        <f>(IF($J103-$I103=0,VLOOKUP($C103,'(C.) Private owners, 6 estates'!$D$10:$DR$60,102+$I103,0),IF($J103-$I103=1,VLOOKUP($C103,'(C.) Private owners, 6 estates'!$D$10:$DR$60,102+$I103,0)+VLOOKUP($C103,'(C.) Private owners, 6 estates'!$D$10:$DR$60,103+$I103,0),VLOOKUP($C103,'(C.) Private owners, 6 estates'!$D$10:$DR$60,102+$I103,0)+VLOOKUP($C103,'(C.) Private owners, 6 estates'!$D$10:$DR$60,103+$I103,0)+VLOOKUP($C103,'(C.) Private owners, 6 estates'!$D$10:$DR$60,104+$I103,0)))) /(IF($J103-$I103=0,VLOOKUP($C103,'(C.) Private owners, 6 estates'!$D$10:$DR$60,7+$I103,0),IF($J103-$I103=1,VLOOKUP($C103,'(C.) Private owners, 6 estates'!$D$10:$DR$60,7+$I103,0)+VLOOKUP($C103,'(C.) Private owners, 6 estates'!$D$10:$DR$60,8+$I103,0),VLOOKUP($C103,'(C.) Private owners, 6 estates'!$D$10:$DR$60,7+$I103,0)+VLOOKUP($C103,'(C.) Private owners, 6 estates'!$D$10:$DR$60,8+$I103,0)+VLOOKUP($C103,'(C.) Private owners, 6 estates'!$D$10:$DR$60,9+$I103,0))))</f>
        <v>3.7037037037037035E-2</v>
      </c>
      <c r="R103" s="414">
        <f t="shared" si="28"/>
        <v>0</v>
      </c>
      <c r="S103" s="28"/>
      <c r="T103" s="210">
        <f t="shared" si="15"/>
        <v>28.111111111111111</v>
      </c>
      <c r="U103" s="210">
        <f t="shared" si="16"/>
        <v>849812.68888888881</v>
      </c>
      <c r="V103" s="281">
        <f t="shared" si="17"/>
        <v>0</v>
      </c>
      <c r="W103" s="281">
        <f t="shared" si="18"/>
        <v>0</v>
      </c>
      <c r="X103" s="210">
        <f t="shared" si="19"/>
        <v>3.6666666666666665</v>
      </c>
      <c r="Y103" s="210">
        <f t="shared" si="20"/>
        <v>110845.13333333332</v>
      </c>
      <c r="Z103" s="210">
        <f t="shared" si="21"/>
        <v>0</v>
      </c>
      <c r="AA103" s="210">
        <f t="shared" si="22"/>
        <v>0</v>
      </c>
      <c r="AB103" s="210">
        <f t="shared" si="23"/>
        <v>1.2222222222222221</v>
      </c>
      <c r="AC103" s="210">
        <f t="shared" si="24"/>
        <v>36948.377777777772</v>
      </c>
      <c r="AD103" s="369">
        <f t="shared" si="25"/>
        <v>0</v>
      </c>
      <c r="AE103" s="369">
        <f t="shared" si="26"/>
        <v>0</v>
      </c>
    </row>
    <row r="104" spans="1:31">
      <c r="A104" s="37">
        <v>30</v>
      </c>
      <c r="B104" s="37">
        <v>4</v>
      </c>
      <c r="C104" s="28" t="s">
        <v>509</v>
      </c>
      <c r="D104" s="281">
        <f>'(B.) Opyt'' non-urb lands'!BL35</f>
        <v>35</v>
      </c>
      <c r="E104" s="518"/>
      <c r="F104" s="281">
        <f>'(B.) Opyt'' non-urb lands'!BO35</f>
        <v>1092332.6399999999</v>
      </c>
      <c r="G104" s="362">
        <f t="shared" si="27"/>
        <v>31209.503999999997</v>
      </c>
      <c r="I104" s="281">
        <v>15</v>
      </c>
      <c r="J104" s="210">
        <v>16</v>
      </c>
      <c r="K104" s="28"/>
      <c r="L104" s="28"/>
      <c r="M104" s="259">
        <f>(IF($J104-$I104=0,VLOOKUP($C104,'(C.) Private owners, 6 estates'!$D$10:$DR$60,26+$I104,0),IF($J104-$I104=1,VLOOKUP($C104,'(C.) Private owners, 6 estates'!$D$10:$DR$60,26+$I104,0)+VLOOKUP($C104,'(C.) Private owners, 6 estates'!$D$10:$DR$60,27+$I104,0),VLOOKUP($C104,'(C.) Private owners, 6 estates'!$D$10:$DR$60,26+$I104,0)+VLOOKUP($C104,'(C.) Private owners, 6 estates'!$D$10:$DR$60,27+$I104,0)+VLOOKUP($C104,'(C.) Private owners, 6 estates'!$D$10:$DR$60,28+$I104,0)))) /(IF($J104-$I104=0,VLOOKUP($C104,'(C.) Private owners, 6 estates'!$D$10:$DR$60,7+$I104,0),IF($J104-$I104=1,VLOOKUP($C104,'(C.) Private owners, 6 estates'!$D$10:$DR$60,7+$I104,0)+VLOOKUP($C104,'(C.) Private owners, 6 estates'!$D$10:$DR$60,8+$I104,0),VLOOKUP($C104,'(C.) Private owners, 6 estates'!$D$10:$DR$60,7+$I104,0)+VLOOKUP($C104,'(C.) Private owners, 6 estates'!$D$10:$DR$60,8+$I104,0)+VLOOKUP($C104,'(C.) Private owners, 6 estates'!$D$10:$DR$60,9+$I104,0))))</f>
        <v>0.84375</v>
      </c>
      <c r="N104" s="259">
        <f>(IF($J104-$I104=0,VLOOKUP($C104,'(C.) Private owners, 6 estates'!$D$10:$DR$60,45+$I104,0),IF($J104-$I104=1,VLOOKUP($C104,'(C.) Private owners, 6 estates'!$D$10:$DR$60,45+$I104,0)+VLOOKUP($C104,'(C.) Private owners, 6 estates'!$D$10:$DR$60,46+$I104,0),VLOOKUP($C104,'(C.) Private owners, 6 estates'!$D$10:$DR$60,45+$I104,0)+VLOOKUP($C104,'(C.) Private owners, 6 estates'!$D$10:$DR$60,46+$I104,0)+VLOOKUP($C104,'(C.) Private owners, 6 estates'!$D$10:$DR$60,47+$I104,0)))) /(IF($J104-$I104=0,VLOOKUP($C104,'(C.) Private owners, 6 estates'!$D$10:$DR$60,7+$I104,0),IF($J104-$I104=1,VLOOKUP($C104,'(C.) Private owners, 6 estates'!$D$10:$DR$60,7+$I104,0)+VLOOKUP($C104,'(C.) Private owners, 6 estates'!$D$10:$DR$60,8+$I104,0),VLOOKUP($C104,'(C.) Private owners, 6 estates'!$D$10:$DR$60,7+$I104,0)+VLOOKUP($C104,'(C.) Private owners, 6 estates'!$D$10:$DR$60,8+$I104,0)+VLOOKUP($C104,'(C.) Private owners, 6 estates'!$D$10:$DR$60,9+$I104,0))))</f>
        <v>0</v>
      </c>
      <c r="O104" s="259">
        <f>(IF($J104-$I104=0,VLOOKUP($C104,'(C.) Private owners, 6 estates'!$D$10:$DR$60,64+$I104,0),IF($J104-$I104=1,VLOOKUP($C104,'(C.) Private owners, 6 estates'!$D$10:$DR$60,64+$I104,0)+VLOOKUP($C104,'(C.) Private owners, 6 estates'!$D$10:$DR$60,65+$I104,0),VLOOKUP($C104,'(C.) Private owners, 6 estates'!$D$10:$DR$60,64+$I104,0)+VLOOKUP($C104,'(C.) Private owners, 6 estates'!$D$10:$DR$60,65+$I104,0)+VLOOKUP($C104,'(C.) Private owners, 6 estates'!$D$10:$DR$60,66+$I104,0)))) /(IF($J104-$I104=0,VLOOKUP($C104,'(C.) Private owners, 6 estates'!$D$10:$DR$60,7+$I104,0),IF($J104-$I104=1,VLOOKUP($C104,'(C.) Private owners, 6 estates'!$D$10:$DR$60,7+$I104,0)+VLOOKUP($C104,'(C.) Private owners, 6 estates'!$D$10:$DR$60,8+$I104,0),VLOOKUP($C104,'(C.) Private owners, 6 estates'!$D$10:$DR$60,7+$I104,0)+VLOOKUP($C104,'(C.) Private owners, 6 estates'!$D$10:$DR$60,8+$I104,0)+VLOOKUP($C104,'(C.) Private owners, 6 estates'!$D$10:$DR$60,9+$I104,0))))</f>
        <v>0.15625</v>
      </c>
      <c r="P104" s="259">
        <f>(IF($J104-$I104=0,VLOOKUP($C104,'(C.) Private owners, 6 estates'!$D$10:$DR$60,83+$I104,0),IF($J104-$I104=1,VLOOKUP($C104,'(C.) Private owners, 6 estates'!$D$10:$DR$60,83+$I104,0)+VLOOKUP($C104,'(C.) Private owners, 6 estates'!$D$10:$DR$60,84+$I104,0),VLOOKUP($C104,'(C.) Private owners, 6 estates'!$D$10:$DR$60,83+$I104,0)+VLOOKUP($C104,'(C.) Private owners, 6 estates'!$D$10:$DR$60,84+$I104,0)+VLOOKUP($C104,'(C.) Private owners, 6 estates'!$D$10:$DR$60,85+$I104,0)))) /(IF($J104-$I104=0,VLOOKUP($C104,'(C.) Private owners, 6 estates'!$D$10:$DR$60,7+$I104,0),IF($J104-$I104=1,VLOOKUP($C104,'(C.) Private owners, 6 estates'!$D$10:$DR$60,7+$I104,0)+VLOOKUP($C104,'(C.) Private owners, 6 estates'!$D$10:$DR$60,8+$I104,0),VLOOKUP($C104,'(C.) Private owners, 6 estates'!$D$10:$DR$60,7+$I104,0)+VLOOKUP($C104,'(C.) Private owners, 6 estates'!$D$10:$DR$60,8+$I104,0)+VLOOKUP($C104,'(C.) Private owners, 6 estates'!$D$10:$DR$60,9+$I104,0))))</f>
        <v>0</v>
      </c>
      <c r="Q104" s="259">
        <f>(IF($J104-$I104=0,VLOOKUP($C104,'(C.) Private owners, 6 estates'!$D$10:$DR$60,102+$I104,0),IF($J104-$I104=1,VLOOKUP($C104,'(C.) Private owners, 6 estates'!$D$10:$DR$60,102+$I104,0)+VLOOKUP($C104,'(C.) Private owners, 6 estates'!$D$10:$DR$60,103+$I104,0),VLOOKUP($C104,'(C.) Private owners, 6 estates'!$D$10:$DR$60,102+$I104,0)+VLOOKUP($C104,'(C.) Private owners, 6 estates'!$D$10:$DR$60,103+$I104,0)+VLOOKUP($C104,'(C.) Private owners, 6 estates'!$D$10:$DR$60,104+$I104,0)))) /(IF($J104-$I104=0,VLOOKUP($C104,'(C.) Private owners, 6 estates'!$D$10:$DR$60,7+$I104,0),IF($J104-$I104=1,VLOOKUP($C104,'(C.) Private owners, 6 estates'!$D$10:$DR$60,7+$I104,0)+VLOOKUP($C104,'(C.) Private owners, 6 estates'!$D$10:$DR$60,8+$I104,0),VLOOKUP($C104,'(C.) Private owners, 6 estates'!$D$10:$DR$60,7+$I104,0)+VLOOKUP($C104,'(C.) Private owners, 6 estates'!$D$10:$DR$60,8+$I104,0)+VLOOKUP($C104,'(C.) Private owners, 6 estates'!$D$10:$DR$60,9+$I104,0))))</f>
        <v>0</v>
      </c>
      <c r="R104" s="414">
        <f t="shared" si="28"/>
        <v>0</v>
      </c>
      <c r="S104" s="28"/>
      <c r="T104" s="210">
        <f t="shared" si="15"/>
        <v>29.53125</v>
      </c>
      <c r="U104" s="210">
        <f t="shared" si="16"/>
        <v>921655.66499999992</v>
      </c>
      <c r="V104" s="281">
        <f t="shared" si="17"/>
        <v>0</v>
      </c>
      <c r="W104" s="281">
        <f t="shared" si="18"/>
        <v>0</v>
      </c>
      <c r="X104" s="210">
        <f t="shared" si="19"/>
        <v>5.46875</v>
      </c>
      <c r="Y104" s="210">
        <f t="shared" si="20"/>
        <v>170676.97499999998</v>
      </c>
      <c r="Z104" s="210">
        <f t="shared" si="21"/>
        <v>0</v>
      </c>
      <c r="AA104" s="210">
        <f t="shared" si="22"/>
        <v>0</v>
      </c>
      <c r="AB104" s="210">
        <f t="shared" si="23"/>
        <v>0</v>
      </c>
      <c r="AC104" s="210">
        <f t="shared" si="24"/>
        <v>0</v>
      </c>
      <c r="AD104" s="369">
        <f t="shared" si="25"/>
        <v>0</v>
      </c>
      <c r="AE104" s="369">
        <f t="shared" si="26"/>
        <v>0</v>
      </c>
    </row>
    <row r="105" spans="1:31">
      <c r="A105" s="37">
        <v>35</v>
      </c>
      <c r="B105" s="37">
        <v>4</v>
      </c>
      <c r="C105" s="28" t="s">
        <v>888</v>
      </c>
      <c r="D105" s="281">
        <f>'(B.) Opyt'' non-urb lands'!BL36</f>
        <v>33</v>
      </c>
      <c r="E105" s="518"/>
      <c r="F105" s="281">
        <f>'(B.) Opyt'' non-urb lands'!BO36</f>
        <v>896662.79999999993</v>
      </c>
      <c r="G105" s="362">
        <f t="shared" si="27"/>
        <v>27171.599999999999</v>
      </c>
      <c r="I105" s="281">
        <v>14</v>
      </c>
      <c r="J105" s="210">
        <v>15</v>
      </c>
      <c r="K105" s="28"/>
      <c r="L105" s="28"/>
      <c r="M105" s="259">
        <f>(IF($J105-$I105=0,VLOOKUP($C105,'(C.) Private owners, 6 estates'!$D$10:$DR$60,26+$I105,0),IF($J105-$I105=1,VLOOKUP($C105,'(C.) Private owners, 6 estates'!$D$10:$DR$60,26+$I105,0)+VLOOKUP($C105,'(C.) Private owners, 6 estates'!$D$10:$DR$60,27+$I105,0),VLOOKUP($C105,'(C.) Private owners, 6 estates'!$D$10:$DR$60,26+$I105,0)+VLOOKUP($C105,'(C.) Private owners, 6 estates'!$D$10:$DR$60,27+$I105,0)+VLOOKUP($C105,'(C.) Private owners, 6 estates'!$D$10:$DR$60,28+$I105,0)))) /(IF($J105-$I105=0,VLOOKUP($C105,'(C.) Private owners, 6 estates'!$D$10:$DR$60,7+$I105,0),IF($J105-$I105=1,VLOOKUP($C105,'(C.) Private owners, 6 estates'!$D$10:$DR$60,7+$I105,0)+VLOOKUP($C105,'(C.) Private owners, 6 estates'!$D$10:$DR$60,8+$I105,0),VLOOKUP($C105,'(C.) Private owners, 6 estates'!$D$10:$DR$60,7+$I105,0)+VLOOKUP($C105,'(C.) Private owners, 6 estates'!$D$10:$DR$60,8+$I105,0)+VLOOKUP($C105,'(C.) Private owners, 6 estates'!$D$10:$DR$60,9+$I105,0))))</f>
        <v>0.70833333333333337</v>
      </c>
      <c r="N105" s="259">
        <f>(IF($J105-$I105=0,VLOOKUP($C105,'(C.) Private owners, 6 estates'!$D$10:$DR$60,45+$I105,0),IF($J105-$I105=1,VLOOKUP($C105,'(C.) Private owners, 6 estates'!$D$10:$DR$60,45+$I105,0)+VLOOKUP($C105,'(C.) Private owners, 6 estates'!$D$10:$DR$60,46+$I105,0),VLOOKUP($C105,'(C.) Private owners, 6 estates'!$D$10:$DR$60,45+$I105,0)+VLOOKUP($C105,'(C.) Private owners, 6 estates'!$D$10:$DR$60,46+$I105,0)+VLOOKUP($C105,'(C.) Private owners, 6 estates'!$D$10:$DR$60,47+$I105,0)))) /(IF($J105-$I105=0,VLOOKUP($C105,'(C.) Private owners, 6 estates'!$D$10:$DR$60,7+$I105,0),IF($J105-$I105=1,VLOOKUP($C105,'(C.) Private owners, 6 estates'!$D$10:$DR$60,7+$I105,0)+VLOOKUP($C105,'(C.) Private owners, 6 estates'!$D$10:$DR$60,8+$I105,0),VLOOKUP($C105,'(C.) Private owners, 6 estates'!$D$10:$DR$60,7+$I105,0)+VLOOKUP($C105,'(C.) Private owners, 6 estates'!$D$10:$DR$60,8+$I105,0)+VLOOKUP($C105,'(C.) Private owners, 6 estates'!$D$10:$DR$60,9+$I105,0))))</f>
        <v>0</v>
      </c>
      <c r="O105" s="259">
        <f>(IF($J105-$I105=0,VLOOKUP($C105,'(C.) Private owners, 6 estates'!$D$10:$DR$60,64+$I105,0),IF($J105-$I105=1,VLOOKUP($C105,'(C.) Private owners, 6 estates'!$D$10:$DR$60,64+$I105,0)+VLOOKUP($C105,'(C.) Private owners, 6 estates'!$D$10:$DR$60,65+$I105,0),VLOOKUP($C105,'(C.) Private owners, 6 estates'!$D$10:$DR$60,64+$I105,0)+VLOOKUP($C105,'(C.) Private owners, 6 estates'!$D$10:$DR$60,65+$I105,0)+VLOOKUP($C105,'(C.) Private owners, 6 estates'!$D$10:$DR$60,66+$I105,0)))) /(IF($J105-$I105=0,VLOOKUP($C105,'(C.) Private owners, 6 estates'!$D$10:$DR$60,7+$I105,0),IF($J105-$I105=1,VLOOKUP($C105,'(C.) Private owners, 6 estates'!$D$10:$DR$60,7+$I105,0)+VLOOKUP($C105,'(C.) Private owners, 6 estates'!$D$10:$DR$60,8+$I105,0),VLOOKUP($C105,'(C.) Private owners, 6 estates'!$D$10:$DR$60,7+$I105,0)+VLOOKUP($C105,'(C.) Private owners, 6 estates'!$D$10:$DR$60,8+$I105,0)+VLOOKUP($C105,'(C.) Private owners, 6 estates'!$D$10:$DR$60,9+$I105,0))))</f>
        <v>0.29166666666666669</v>
      </c>
      <c r="P105" s="259">
        <f>(IF($J105-$I105=0,VLOOKUP($C105,'(C.) Private owners, 6 estates'!$D$10:$DR$60,83+$I105,0),IF($J105-$I105=1,VLOOKUP($C105,'(C.) Private owners, 6 estates'!$D$10:$DR$60,83+$I105,0)+VLOOKUP($C105,'(C.) Private owners, 6 estates'!$D$10:$DR$60,84+$I105,0),VLOOKUP($C105,'(C.) Private owners, 6 estates'!$D$10:$DR$60,83+$I105,0)+VLOOKUP($C105,'(C.) Private owners, 6 estates'!$D$10:$DR$60,84+$I105,0)+VLOOKUP($C105,'(C.) Private owners, 6 estates'!$D$10:$DR$60,85+$I105,0)))) /(IF($J105-$I105=0,VLOOKUP($C105,'(C.) Private owners, 6 estates'!$D$10:$DR$60,7+$I105,0),IF($J105-$I105=1,VLOOKUP($C105,'(C.) Private owners, 6 estates'!$D$10:$DR$60,7+$I105,0)+VLOOKUP($C105,'(C.) Private owners, 6 estates'!$D$10:$DR$60,8+$I105,0),VLOOKUP($C105,'(C.) Private owners, 6 estates'!$D$10:$DR$60,7+$I105,0)+VLOOKUP($C105,'(C.) Private owners, 6 estates'!$D$10:$DR$60,8+$I105,0)+VLOOKUP($C105,'(C.) Private owners, 6 estates'!$D$10:$DR$60,9+$I105,0))))</f>
        <v>0</v>
      </c>
      <c r="Q105" s="259">
        <f>(IF($J105-$I105=0,VLOOKUP($C105,'(C.) Private owners, 6 estates'!$D$10:$DR$60,102+$I105,0),IF($J105-$I105=1,VLOOKUP($C105,'(C.) Private owners, 6 estates'!$D$10:$DR$60,102+$I105,0)+VLOOKUP($C105,'(C.) Private owners, 6 estates'!$D$10:$DR$60,103+$I105,0),VLOOKUP($C105,'(C.) Private owners, 6 estates'!$D$10:$DR$60,102+$I105,0)+VLOOKUP($C105,'(C.) Private owners, 6 estates'!$D$10:$DR$60,103+$I105,0)+VLOOKUP($C105,'(C.) Private owners, 6 estates'!$D$10:$DR$60,104+$I105,0)))) /(IF($J105-$I105=0,VLOOKUP($C105,'(C.) Private owners, 6 estates'!$D$10:$DR$60,7+$I105,0),IF($J105-$I105=1,VLOOKUP($C105,'(C.) Private owners, 6 estates'!$D$10:$DR$60,7+$I105,0)+VLOOKUP($C105,'(C.) Private owners, 6 estates'!$D$10:$DR$60,8+$I105,0),VLOOKUP($C105,'(C.) Private owners, 6 estates'!$D$10:$DR$60,7+$I105,0)+VLOOKUP($C105,'(C.) Private owners, 6 estates'!$D$10:$DR$60,8+$I105,0)+VLOOKUP($C105,'(C.) Private owners, 6 estates'!$D$10:$DR$60,9+$I105,0))))</f>
        <v>0</v>
      </c>
      <c r="R105" s="414">
        <f t="shared" si="28"/>
        <v>0</v>
      </c>
      <c r="S105" s="28"/>
      <c r="T105" s="210">
        <f t="shared" si="15"/>
        <v>23.375</v>
      </c>
      <c r="U105" s="210">
        <f t="shared" si="16"/>
        <v>635136.15</v>
      </c>
      <c r="V105" s="281">
        <f t="shared" si="17"/>
        <v>0</v>
      </c>
      <c r="W105" s="281">
        <f t="shared" si="18"/>
        <v>0</v>
      </c>
      <c r="X105" s="210">
        <f t="shared" si="19"/>
        <v>9.625</v>
      </c>
      <c r="Y105" s="210">
        <f t="shared" si="20"/>
        <v>261526.65</v>
      </c>
      <c r="Z105" s="210">
        <f t="shared" si="21"/>
        <v>0</v>
      </c>
      <c r="AA105" s="210">
        <f t="shared" si="22"/>
        <v>0</v>
      </c>
      <c r="AB105" s="210">
        <f t="shared" si="23"/>
        <v>0</v>
      </c>
      <c r="AC105" s="210">
        <f t="shared" si="24"/>
        <v>0</v>
      </c>
      <c r="AD105" s="369">
        <f t="shared" si="25"/>
        <v>0</v>
      </c>
      <c r="AE105" s="369">
        <f t="shared" si="26"/>
        <v>0</v>
      </c>
    </row>
    <row r="106" spans="1:31">
      <c r="A106" s="37">
        <v>38</v>
      </c>
      <c r="B106" s="37">
        <v>4</v>
      </c>
      <c r="C106" s="28" t="s">
        <v>889</v>
      </c>
      <c r="D106" s="281">
        <f>'(B.) Opyt'' non-urb lands'!BL37</f>
        <v>62</v>
      </c>
      <c r="E106" s="518"/>
      <c r="F106" s="281">
        <f>'(B.) Opyt'' non-urb lands'!BO37</f>
        <v>1944955.44</v>
      </c>
      <c r="G106" s="362">
        <f t="shared" si="27"/>
        <v>31370.249032258063</v>
      </c>
      <c r="I106" s="281">
        <v>15</v>
      </c>
      <c r="J106" s="210">
        <v>16</v>
      </c>
      <c r="K106" s="28"/>
      <c r="L106" s="28"/>
      <c r="M106" s="259">
        <f>(IF($J106-$I106=0,VLOOKUP($C106,'(C.) Private owners, 6 estates'!$D$10:$DR$60,26+$I106,0),IF($J106-$I106=1,VLOOKUP($C106,'(C.) Private owners, 6 estates'!$D$10:$DR$60,26+$I106,0)+VLOOKUP($C106,'(C.) Private owners, 6 estates'!$D$10:$DR$60,27+$I106,0),VLOOKUP($C106,'(C.) Private owners, 6 estates'!$D$10:$DR$60,26+$I106,0)+VLOOKUP($C106,'(C.) Private owners, 6 estates'!$D$10:$DR$60,27+$I106,0)+VLOOKUP($C106,'(C.) Private owners, 6 estates'!$D$10:$DR$60,28+$I106,0)))) /(IF($J106-$I106=0,VLOOKUP($C106,'(C.) Private owners, 6 estates'!$D$10:$DR$60,7+$I106,0),IF($J106-$I106=1,VLOOKUP($C106,'(C.) Private owners, 6 estates'!$D$10:$DR$60,7+$I106,0)+VLOOKUP($C106,'(C.) Private owners, 6 estates'!$D$10:$DR$60,8+$I106,0),VLOOKUP($C106,'(C.) Private owners, 6 estates'!$D$10:$DR$60,7+$I106,0)+VLOOKUP($C106,'(C.) Private owners, 6 estates'!$D$10:$DR$60,8+$I106,0)+VLOOKUP($C106,'(C.) Private owners, 6 estates'!$D$10:$DR$60,9+$I106,0))))</f>
        <v>0.77142857142857146</v>
      </c>
      <c r="N106" s="259">
        <f>(IF($J106-$I106=0,VLOOKUP($C106,'(C.) Private owners, 6 estates'!$D$10:$DR$60,45+$I106,0),IF($J106-$I106=1,VLOOKUP($C106,'(C.) Private owners, 6 estates'!$D$10:$DR$60,45+$I106,0)+VLOOKUP($C106,'(C.) Private owners, 6 estates'!$D$10:$DR$60,46+$I106,0),VLOOKUP($C106,'(C.) Private owners, 6 estates'!$D$10:$DR$60,45+$I106,0)+VLOOKUP($C106,'(C.) Private owners, 6 estates'!$D$10:$DR$60,46+$I106,0)+VLOOKUP($C106,'(C.) Private owners, 6 estates'!$D$10:$DR$60,47+$I106,0)))) /(IF($J106-$I106=0,VLOOKUP($C106,'(C.) Private owners, 6 estates'!$D$10:$DR$60,7+$I106,0),IF($J106-$I106=1,VLOOKUP($C106,'(C.) Private owners, 6 estates'!$D$10:$DR$60,7+$I106,0)+VLOOKUP($C106,'(C.) Private owners, 6 estates'!$D$10:$DR$60,8+$I106,0),VLOOKUP($C106,'(C.) Private owners, 6 estates'!$D$10:$DR$60,7+$I106,0)+VLOOKUP($C106,'(C.) Private owners, 6 estates'!$D$10:$DR$60,8+$I106,0)+VLOOKUP($C106,'(C.) Private owners, 6 estates'!$D$10:$DR$60,9+$I106,0))))</f>
        <v>0</v>
      </c>
      <c r="O106" s="259">
        <f>(IF($J106-$I106=0,VLOOKUP($C106,'(C.) Private owners, 6 estates'!$D$10:$DR$60,64+$I106,0),IF($J106-$I106=1,VLOOKUP($C106,'(C.) Private owners, 6 estates'!$D$10:$DR$60,64+$I106,0)+VLOOKUP($C106,'(C.) Private owners, 6 estates'!$D$10:$DR$60,65+$I106,0),VLOOKUP($C106,'(C.) Private owners, 6 estates'!$D$10:$DR$60,64+$I106,0)+VLOOKUP($C106,'(C.) Private owners, 6 estates'!$D$10:$DR$60,65+$I106,0)+VLOOKUP($C106,'(C.) Private owners, 6 estates'!$D$10:$DR$60,66+$I106,0)))) /(IF($J106-$I106=0,VLOOKUP($C106,'(C.) Private owners, 6 estates'!$D$10:$DR$60,7+$I106,0),IF($J106-$I106=1,VLOOKUP($C106,'(C.) Private owners, 6 estates'!$D$10:$DR$60,7+$I106,0)+VLOOKUP($C106,'(C.) Private owners, 6 estates'!$D$10:$DR$60,8+$I106,0),VLOOKUP($C106,'(C.) Private owners, 6 estates'!$D$10:$DR$60,7+$I106,0)+VLOOKUP($C106,'(C.) Private owners, 6 estates'!$D$10:$DR$60,8+$I106,0)+VLOOKUP($C106,'(C.) Private owners, 6 estates'!$D$10:$DR$60,9+$I106,0))))</f>
        <v>0.21428571428571427</v>
      </c>
      <c r="P106" s="259">
        <f>(IF($J106-$I106=0,VLOOKUP($C106,'(C.) Private owners, 6 estates'!$D$10:$DR$60,83+$I106,0),IF($J106-$I106=1,VLOOKUP($C106,'(C.) Private owners, 6 estates'!$D$10:$DR$60,83+$I106,0)+VLOOKUP($C106,'(C.) Private owners, 6 estates'!$D$10:$DR$60,84+$I106,0),VLOOKUP($C106,'(C.) Private owners, 6 estates'!$D$10:$DR$60,83+$I106,0)+VLOOKUP($C106,'(C.) Private owners, 6 estates'!$D$10:$DR$60,84+$I106,0)+VLOOKUP($C106,'(C.) Private owners, 6 estates'!$D$10:$DR$60,85+$I106,0)))) /(IF($J106-$I106=0,VLOOKUP($C106,'(C.) Private owners, 6 estates'!$D$10:$DR$60,7+$I106,0),IF($J106-$I106=1,VLOOKUP($C106,'(C.) Private owners, 6 estates'!$D$10:$DR$60,7+$I106,0)+VLOOKUP($C106,'(C.) Private owners, 6 estates'!$D$10:$DR$60,8+$I106,0),VLOOKUP($C106,'(C.) Private owners, 6 estates'!$D$10:$DR$60,7+$I106,0)+VLOOKUP($C106,'(C.) Private owners, 6 estates'!$D$10:$DR$60,8+$I106,0)+VLOOKUP($C106,'(C.) Private owners, 6 estates'!$D$10:$DR$60,9+$I106,0))))</f>
        <v>0</v>
      </c>
      <c r="Q106" s="259">
        <f>(IF($J106-$I106=0,VLOOKUP($C106,'(C.) Private owners, 6 estates'!$D$10:$DR$60,102+$I106,0),IF($J106-$I106=1,VLOOKUP($C106,'(C.) Private owners, 6 estates'!$D$10:$DR$60,102+$I106,0)+VLOOKUP($C106,'(C.) Private owners, 6 estates'!$D$10:$DR$60,103+$I106,0),VLOOKUP($C106,'(C.) Private owners, 6 estates'!$D$10:$DR$60,102+$I106,0)+VLOOKUP($C106,'(C.) Private owners, 6 estates'!$D$10:$DR$60,103+$I106,0)+VLOOKUP($C106,'(C.) Private owners, 6 estates'!$D$10:$DR$60,104+$I106,0)))) /(IF($J106-$I106=0,VLOOKUP($C106,'(C.) Private owners, 6 estates'!$D$10:$DR$60,7+$I106,0),IF($J106-$I106=1,VLOOKUP($C106,'(C.) Private owners, 6 estates'!$D$10:$DR$60,7+$I106,0)+VLOOKUP($C106,'(C.) Private owners, 6 estates'!$D$10:$DR$60,8+$I106,0),VLOOKUP($C106,'(C.) Private owners, 6 estates'!$D$10:$DR$60,7+$I106,0)+VLOOKUP($C106,'(C.) Private owners, 6 estates'!$D$10:$DR$60,8+$I106,0)+VLOOKUP($C106,'(C.) Private owners, 6 estates'!$D$10:$DR$60,9+$I106,0))))</f>
        <v>1.4285714285714285E-2</v>
      </c>
      <c r="R106" s="414">
        <f t="shared" si="28"/>
        <v>0</v>
      </c>
      <c r="S106" s="28"/>
      <c r="T106" s="210">
        <f t="shared" si="15"/>
        <v>47.828571428571429</v>
      </c>
      <c r="U106" s="210">
        <f t="shared" si="16"/>
        <v>1500394.1965714286</v>
      </c>
      <c r="V106" s="281">
        <f t="shared" si="17"/>
        <v>0</v>
      </c>
      <c r="W106" s="281">
        <f t="shared" si="18"/>
        <v>0</v>
      </c>
      <c r="X106" s="210">
        <f t="shared" si="19"/>
        <v>13.285714285714285</v>
      </c>
      <c r="Y106" s="210">
        <f t="shared" si="20"/>
        <v>416776.16571428569</v>
      </c>
      <c r="Z106" s="210">
        <f t="shared" si="21"/>
        <v>0</v>
      </c>
      <c r="AA106" s="210">
        <f t="shared" si="22"/>
        <v>0</v>
      </c>
      <c r="AB106" s="210">
        <f t="shared" si="23"/>
        <v>0.88571428571428568</v>
      </c>
      <c r="AC106" s="210">
        <f t="shared" si="24"/>
        <v>27785.077714285711</v>
      </c>
      <c r="AD106" s="369">
        <f t="shared" si="25"/>
        <v>0</v>
      </c>
      <c r="AE106" s="369">
        <f t="shared" si="26"/>
        <v>0</v>
      </c>
    </row>
    <row r="107" spans="1:31">
      <c r="A107" s="37">
        <v>39</v>
      </c>
      <c r="B107" s="37">
        <v>4</v>
      </c>
      <c r="C107" s="28" t="s">
        <v>366</v>
      </c>
      <c r="D107" s="281">
        <f>'(B.) Opyt'' non-urb lands'!BL38</f>
        <v>30</v>
      </c>
      <c r="E107" s="518"/>
      <c r="F107" s="281">
        <f>'(B.) Opyt'' non-urb lands'!BO38</f>
        <v>958720.67999999993</v>
      </c>
      <c r="G107" s="362">
        <f t="shared" si="27"/>
        <v>31957.355999999996</v>
      </c>
      <c r="I107" s="281">
        <v>15</v>
      </c>
      <c r="J107" s="210">
        <v>16</v>
      </c>
      <c r="K107" s="28"/>
      <c r="L107" s="28"/>
      <c r="M107" s="259">
        <f>(IF($J107-$I107=0,VLOOKUP($C107,'(C.) Private owners, 6 estates'!$D$10:$DR$60,26+$I107,0),IF($J107-$I107=1,VLOOKUP($C107,'(C.) Private owners, 6 estates'!$D$10:$DR$60,26+$I107,0)+VLOOKUP($C107,'(C.) Private owners, 6 estates'!$D$10:$DR$60,27+$I107,0),VLOOKUP($C107,'(C.) Private owners, 6 estates'!$D$10:$DR$60,26+$I107,0)+VLOOKUP($C107,'(C.) Private owners, 6 estates'!$D$10:$DR$60,27+$I107,0)+VLOOKUP($C107,'(C.) Private owners, 6 estates'!$D$10:$DR$60,28+$I107,0)))) /(IF($J107-$I107=0,VLOOKUP($C107,'(C.) Private owners, 6 estates'!$D$10:$DR$60,7+$I107,0),IF($J107-$I107=1,VLOOKUP($C107,'(C.) Private owners, 6 estates'!$D$10:$DR$60,7+$I107,0)+VLOOKUP($C107,'(C.) Private owners, 6 estates'!$D$10:$DR$60,8+$I107,0),VLOOKUP($C107,'(C.) Private owners, 6 estates'!$D$10:$DR$60,7+$I107,0)+VLOOKUP($C107,'(C.) Private owners, 6 estates'!$D$10:$DR$60,8+$I107,0)+VLOOKUP($C107,'(C.) Private owners, 6 estates'!$D$10:$DR$60,9+$I107,0))))</f>
        <v>0.81481481481481477</v>
      </c>
      <c r="N107" s="259">
        <f>(IF($J107-$I107=0,VLOOKUP($C107,'(C.) Private owners, 6 estates'!$D$10:$DR$60,45+$I107,0),IF($J107-$I107=1,VLOOKUP($C107,'(C.) Private owners, 6 estates'!$D$10:$DR$60,45+$I107,0)+VLOOKUP($C107,'(C.) Private owners, 6 estates'!$D$10:$DR$60,46+$I107,0),VLOOKUP($C107,'(C.) Private owners, 6 estates'!$D$10:$DR$60,45+$I107,0)+VLOOKUP($C107,'(C.) Private owners, 6 estates'!$D$10:$DR$60,46+$I107,0)+VLOOKUP($C107,'(C.) Private owners, 6 estates'!$D$10:$DR$60,47+$I107,0)))) /(IF($J107-$I107=0,VLOOKUP($C107,'(C.) Private owners, 6 estates'!$D$10:$DR$60,7+$I107,0),IF($J107-$I107=1,VLOOKUP($C107,'(C.) Private owners, 6 estates'!$D$10:$DR$60,7+$I107,0)+VLOOKUP($C107,'(C.) Private owners, 6 estates'!$D$10:$DR$60,8+$I107,0),VLOOKUP($C107,'(C.) Private owners, 6 estates'!$D$10:$DR$60,7+$I107,0)+VLOOKUP($C107,'(C.) Private owners, 6 estates'!$D$10:$DR$60,8+$I107,0)+VLOOKUP($C107,'(C.) Private owners, 6 estates'!$D$10:$DR$60,9+$I107,0))))</f>
        <v>0</v>
      </c>
      <c r="O107" s="259">
        <f>(IF($J107-$I107=0,VLOOKUP($C107,'(C.) Private owners, 6 estates'!$D$10:$DR$60,64+$I107,0),IF($J107-$I107=1,VLOOKUP($C107,'(C.) Private owners, 6 estates'!$D$10:$DR$60,64+$I107,0)+VLOOKUP($C107,'(C.) Private owners, 6 estates'!$D$10:$DR$60,65+$I107,0),VLOOKUP($C107,'(C.) Private owners, 6 estates'!$D$10:$DR$60,64+$I107,0)+VLOOKUP($C107,'(C.) Private owners, 6 estates'!$D$10:$DR$60,65+$I107,0)+VLOOKUP($C107,'(C.) Private owners, 6 estates'!$D$10:$DR$60,66+$I107,0)))) /(IF($J107-$I107=0,VLOOKUP($C107,'(C.) Private owners, 6 estates'!$D$10:$DR$60,7+$I107,0),IF($J107-$I107=1,VLOOKUP($C107,'(C.) Private owners, 6 estates'!$D$10:$DR$60,7+$I107,0)+VLOOKUP($C107,'(C.) Private owners, 6 estates'!$D$10:$DR$60,8+$I107,0),VLOOKUP($C107,'(C.) Private owners, 6 estates'!$D$10:$DR$60,7+$I107,0)+VLOOKUP($C107,'(C.) Private owners, 6 estates'!$D$10:$DR$60,8+$I107,0)+VLOOKUP($C107,'(C.) Private owners, 6 estates'!$D$10:$DR$60,9+$I107,0))))</f>
        <v>0.18518518518518517</v>
      </c>
      <c r="P107" s="259">
        <f>(IF($J107-$I107=0,VLOOKUP($C107,'(C.) Private owners, 6 estates'!$D$10:$DR$60,83+$I107,0),IF($J107-$I107=1,VLOOKUP($C107,'(C.) Private owners, 6 estates'!$D$10:$DR$60,83+$I107,0)+VLOOKUP($C107,'(C.) Private owners, 6 estates'!$D$10:$DR$60,84+$I107,0),VLOOKUP($C107,'(C.) Private owners, 6 estates'!$D$10:$DR$60,83+$I107,0)+VLOOKUP($C107,'(C.) Private owners, 6 estates'!$D$10:$DR$60,84+$I107,0)+VLOOKUP($C107,'(C.) Private owners, 6 estates'!$D$10:$DR$60,85+$I107,0)))) /(IF($J107-$I107=0,VLOOKUP($C107,'(C.) Private owners, 6 estates'!$D$10:$DR$60,7+$I107,0),IF($J107-$I107=1,VLOOKUP($C107,'(C.) Private owners, 6 estates'!$D$10:$DR$60,7+$I107,0)+VLOOKUP($C107,'(C.) Private owners, 6 estates'!$D$10:$DR$60,8+$I107,0),VLOOKUP($C107,'(C.) Private owners, 6 estates'!$D$10:$DR$60,7+$I107,0)+VLOOKUP($C107,'(C.) Private owners, 6 estates'!$D$10:$DR$60,8+$I107,0)+VLOOKUP($C107,'(C.) Private owners, 6 estates'!$D$10:$DR$60,9+$I107,0))))</f>
        <v>0</v>
      </c>
      <c r="Q107" s="259">
        <f>(IF($J107-$I107=0,VLOOKUP($C107,'(C.) Private owners, 6 estates'!$D$10:$DR$60,102+$I107,0),IF($J107-$I107=1,VLOOKUP($C107,'(C.) Private owners, 6 estates'!$D$10:$DR$60,102+$I107,0)+VLOOKUP($C107,'(C.) Private owners, 6 estates'!$D$10:$DR$60,103+$I107,0),VLOOKUP($C107,'(C.) Private owners, 6 estates'!$D$10:$DR$60,102+$I107,0)+VLOOKUP($C107,'(C.) Private owners, 6 estates'!$D$10:$DR$60,103+$I107,0)+VLOOKUP($C107,'(C.) Private owners, 6 estates'!$D$10:$DR$60,104+$I107,0)))) /(IF($J107-$I107=0,VLOOKUP($C107,'(C.) Private owners, 6 estates'!$D$10:$DR$60,7+$I107,0),IF($J107-$I107=1,VLOOKUP($C107,'(C.) Private owners, 6 estates'!$D$10:$DR$60,7+$I107,0)+VLOOKUP($C107,'(C.) Private owners, 6 estates'!$D$10:$DR$60,8+$I107,0),VLOOKUP($C107,'(C.) Private owners, 6 estates'!$D$10:$DR$60,7+$I107,0)+VLOOKUP($C107,'(C.) Private owners, 6 estates'!$D$10:$DR$60,8+$I107,0)+VLOOKUP($C107,'(C.) Private owners, 6 estates'!$D$10:$DR$60,9+$I107,0))))</f>
        <v>0</v>
      </c>
      <c r="R107" s="414">
        <f t="shared" si="28"/>
        <v>0</v>
      </c>
      <c r="S107" s="28"/>
      <c r="T107" s="210">
        <f t="shared" si="15"/>
        <v>24.444444444444443</v>
      </c>
      <c r="U107" s="210">
        <f t="shared" si="16"/>
        <v>781179.81333333324</v>
      </c>
      <c r="V107" s="281">
        <f t="shared" si="17"/>
        <v>0</v>
      </c>
      <c r="W107" s="281">
        <f t="shared" si="18"/>
        <v>0</v>
      </c>
      <c r="X107" s="210">
        <f t="shared" si="19"/>
        <v>5.5555555555555554</v>
      </c>
      <c r="Y107" s="210">
        <f t="shared" si="20"/>
        <v>177540.86666666664</v>
      </c>
      <c r="Z107" s="210">
        <f t="shared" si="21"/>
        <v>0</v>
      </c>
      <c r="AA107" s="210">
        <f t="shared" si="22"/>
        <v>0</v>
      </c>
      <c r="AB107" s="210">
        <f t="shared" si="23"/>
        <v>0</v>
      </c>
      <c r="AC107" s="210">
        <f t="shared" si="24"/>
        <v>0</v>
      </c>
      <c r="AD107" s="369">
        <f t="shared" si="25"/>
        <v>0</v>
      </c>
      <c r="AE107" s="369">
        <f t="shared" si="26"/>
        <v>0</v>
      </c>
    </row>
    <row r="108" spans="1:31">
      <c r="A108" s="37">
        <v>42</v>
      </c>
      <c r="B108" s="37">
        <v>4</v>
      </c>
      <c r="C108" s="28" t="s">
        <v>360</v>
      </c>
      <c r="D108" s="281">
        <f>'(B.) Opyt'' non-urb lands'!BL39</f>
        <v>57</v>
      </c>
      <c r="E108" s="518"/>
      <c r="F108" s="281">
        <f>'(B.) Opyt'' non-urb lands'!BO39</f>
        <v>1726423.44</v>
      </c>
      <c r="G108" s="362">
        <f t="shared" si="27"/>
        <v>30288.130526315788</v>
      </c>
      <c r="I108" s="281">
        <v>14</v>
      </c>
      <c r="J108" s="210">
        <v>14</v>
      </c>
      <c r="K108" s="28"/>
      <c r="L108" s="28"/>
      <c r="M108" s="259">
        <f>(IF($J108-$I108=0,VLOOKUP($C108,'(C.) Private owners, 6 estates'!$D$10:$DR$60,26+$I108,0),IF($J108-$I108=1,VLOOKUP($C108,'(C.) Private owners, 6 estates'!$D$10:$DR$60,26+$I108,0)+VLOOKUP($C108,'(C.) Private owners, 6 estates'!$D$10:$DR$60,27+$I108,0),VLOOKUP($C108,'(C.) Private owners, 6 estates'!$D$10:$DR$60,26+$I108,0)+VLOOKUP($C108,'(C.) Private owners, 6 estates'!$D$10:$DR$60,27+$I108,0)+VLOOKUP($C108,'(C.) Private owners, 6 estates'!$D$10:$DR$60,28+$I108,0)))) /(IF($J108-$I108=0,VLOOKUP($C108,'(C.) Private owners, 6 estates'!$D$10:$DR$60,7+$I108,0),IF($J108-$I108=1,VLOOKUP($C108,'(C.) Private owners, 6 estates'!$D$10:$DR$60,7+$I108,0)+VLOOKUP($C108,'(C.) Private owners, 6 estates'!$D$10:$DR$60,8+$I108,0),VLOOKUP($C108,'(C.) Private owners, 6 estates'!$D$10:$DR$60,7+$I108,0)+VLOOKUP($C108,'(C.) Private owners, 6 estates'!$D$10:$DR$60,8+$I108,0)+VLOOKUP($C108,'(C.) Private owners, 6 estates'!$D$10:$DR$60,9+$I108,0))))</f>
        <v>0.77272727272727271</v>
      </c>
      <c r="N108" s="259">
        <f>(IF($J108-$I108=0,VLOOKUP($C108,'(C.) Private owners, 6 estates'!$D$10:$DR$60,45+$I108,0),IF($J108-$I108=1,VLOOKUP($C108,'(C.) Private owners, 6 estates'!$D$10:$DR$60,45+$I108,0)+VLOOKUP($C108,'(C.) Private owners, 6 estates'!$D$10:$DR$60,46+$I108,0),VLOOKUP($C108,'(C.) Private owners, 6 estates'!$D$10:$DR$60,45+$I108,0)+VLOOKUP($C108,'(C.) Private owners, 6 estates'!$D$10:$DR$60,46+$I108,0)+VLOOKUP($C108,'(C.) Private owners, 6 estates'!$D$10:$DR$60,47+$I108,0)))) /(IF($J108-$I108=0,VLOOKUP($C108,'(C.) Private owners, 6 estates'!$D$10:$DR$60,7+$I108,0),IF($J108-$I108=1,VLOOKUP($C108,'(C.) Private owners, 6 estates'!$D$10:$DR$60,7+$I108,0)+VLOOKUP($C108,'(C.) Private owners, 6 estates'!$D$10:$DR$60,8+$I108,0),VLOOKUP($C108,'(C.) Private owners, 6 estates'!$D$10:$DR$60,7+$I108,0)+VLOOKUP($C108,'(C.) Private owners, 6 estates'!$D$10:$DR$60,8+$I108,0)+VLOOKUP($C108,'(C.) Private owners, 6 estates'!$D$10:$DR$60,9+$I108,0))))</f>
        <v>0</v>
      </c>
      <c r="O108" s="259">
        <f>(IF($J108-$I108=0,VLOOKUP($C108,'(C.) Private owners, 6 estates'!$D$10:$DR$60,64+$I108,0),IF($J108-$I108=1,VLOOKUP($C108,'(C.) Private owners, 6 estates'!$D$10:$DR$60,64+$I108,0)+VLOOKUP($C108,'(C.) Private owners, 6 estates'!$D$10:$DR$60,65+$I108,0),VLOOKUP($C108,'(C.) Private owners, 6 estates'!$D$10:$DR$60,64+$I108,0)+VLOOKUP($C108,'(C.) Private owners, 6 estates'!$D$10:$DR$60,65+$I108,0)+VLOOKUP($C108,'(C.) Private owners, 6 estates'!$D$10:$DR$60,66+$I108,0)))) /(IF($J108-$I108=0,VLOOKUP($C108,'(C.) Private owners, 6 estates'!$D$10:$DR$60,7+$I108,0),IF($J108-$I108=1,VLOOKUP($C108,'(C.) Private owners, 6 estates'!$D$10:$DR$60,7+$I108,0)+VLOOKUP($C108,'(C.) Private owners, 6 estates'!$D$10:$DR$60,8+$I108,0),VLOOKUP($C108,'(C.) Private owners, 6 estates'!$D$10:$DR$60,7+$I108,0)+VLOOKUP($C108,'(C.) Private owners, 6 estates'!$D$10:$DR$60,8+$I108,0)+VLOOKUP($C108,'(C.) Private owners, 6 estates'!$D$10:$DR$60,9+$I108,0))))</f>
        <v>0.18181818181818182</v>
      </c>
      <c r="P108" s="259">
        <f>(IF($J108-$I108=0,VLOOKUP($C108,'(C.) Private owners, 6 estates'!$D$10:$DR$60,83+$I108,0),IF($J108-$I108=1,VLOOKUP($C108,'(C.) Private owners, 6 estates'!$D$10:$DR$60,83+$I108,0)+VLOOKUP($C108,'(C.) Private owners, 6 estates'!$D$10:$DR$60,84+$I108,0),VLOOKUP($C108,'(C.) Private owners, 6 estates'!$D$10:$DR$60,83+$I108,0)+VLOOKUP($C108,'(C.) Private owners, 6 estates'!$D$10:$DR$60,84+$I108,0)+VLOOKUP($C108,'(C.) Private owners, 6 estates'!$D$10:$DR$60,85+$I108,0)))) /(IF($J108-$I108=0,VLOOKUP($C108,'(C.) Private owners, 6 estates'!$D$10:$DR$60,7+$I108,0),IF($J108-$I108=1,VLOOKUP($C108,'(C.) Private owners, 6 estates'!$D$10:$DR$60,7+$I108,0)+VLOOKUP($C108,'(C.) Private owners, 6 estates'!$D$10:$DR$60,8+$I108,0),VLOOKUP($C108,'(C.) Private owners, 6 estates'!$D$10:$DR$60,7+$I108,0)+VLOOKUP($C108,'(C.) Private owners, 6 estates'!$D$10:$DR$60,8+$I108,0)+VLOOKUP($C108,'(C.) Private owners, 6 estates'!$D$10:$DR$60,9+$I108,0))))</f>
        <v>0</v>
      </c>
      <c r="Q108" s="259">
        <f>(IF($J108-$I108=0,VLOOKUP($C108,'(C.) Private owners, 6 estates'!$D$10:$DR$60,102+$I108,0),IF($J108-$I108=1,VLOOKUP($C108,'(C.) Private owners, 6 estates'!$D$10:$DR$60,102+$I108,0)+VLOOKUP($C108,'(C.) Private owners, 6 estates'!$D$10:$DR$60,103+$I108,0),VLOOKUP($C108,'(C.) Private owners, 6 estates'!$D$10:$DR$60,102+$I108,0)+VLOOKUP($C108,'(C.) Private owners, 6 estates'!$D$10:$DR$60,103+$I108,0)+VLOOKUP($C108,'(C.) Private owners, 6 estates'!$D$10:$DR$60,104+$I108,0)))) /(IF($J108-$I108=0,VLOOKUP($C108,'(C.) Private owners, 6 estates'!$D$10:$DR$60,7+$I108,0),IF($J108-$I108=1,VLOOKUP($C108,'(C.) Private owners, 6 estates'!$D$10:$DR$60,7+$I108,0)+VLOOKUP($C108,'(C.) Private owners, 6 estates'!$D$10:$DR$60,8+$I108,0),VLOOKUP($C108,'(C.) Private owners, 6 estates'!$D$10:$DR$60,7+$I108,0)+VLOOKUP($C108,'(C.) Private owners, 6 estates'!$D$10:$DR$60,8+$I108,0)+VLOOKUP($C108,'(C.) Private owners, 6 estates'!$D$10:$DR$60,9+$I108,0))))</f>
        <v>4.5454545454545456E-2</v>
      </c>
      <c r="R108" s="414">
        <f t="shared" si="28"/>
        <v>0</v>
      </c>
      <c r="S108" s="28"/>
      <c r="T108" s="210">
        <f t="shared" si="15"/>
        <v>44.045454545454547</v>
      </c>
      <c r="U108" s="210">
        <f t="shared" si="16"/>
        <v>1334054.4763636363</v>
      </c>
      <c r="V108" s="281">
        <f t="shared" si="17"/>
        <v>0</v>
      </c>
      <c r="W108" s="281">
        <f t="shared" si="18"/>
        <v>0</v>
      </c>
      <c r="X108" s="210">
        <f t="shared" si="19"/>
        <v>10.363636363636363</v>
      </c>
      <c r="Y108" s="210">
        <f t="shared" si="20"/>
        <v>313895.1709090909</v>
      </c>
      <c r="Z108" s="210">
        <f t="shared" si="21"/>
        <v>0</v>
      </c>
      <c r="AA108" s="210">
        <f t="shared" si="22"/>
        <v>0</v>
      </c>
      <c r="AB108" s="210">
        <f t="shared" si="23"/>
        <v>2.5909090909090908</v>
      </c>
      <c r="AC108" s="210">
        <f t="shared" si="24"/>
        <v>78473.792727272725</v>
      </c>
      <c r="AD108" s="369">
        <f t="shared" si="25"/>
        <v>0</v>
      </c>
      <c r="AE108" s="369">
        <f t="shared" si="26"/>
        <v>0</v>
      </c>
    </row>
    <row r="109" spans="1:31">
      <c r="A109" s="37">
        <v>44</v>
      </c>
      <c r="B109" s="37">
        <v>4</v>
      </c>
      <c r="C109" s="29" t="s">
        <v>414</v>
      </c>
      <c r="D109" s="281">
        <f>'(B.) Opyt'' non-urb lands'!BL40</f>
        <v>22</v>
      </c>
      <c r="E109" s="518"/>
      <c r="F109" s="281">
        <f>'(B.) Opyt'' non-urb lands'!BO40</f>
        <v>627978.96</v>
      </c>
      <c r="G109" s="362">
        <f t="shared" si="27"/>
        <v>28544.49818181818</v>
      </c>
      <c r="I109" s="281">
        <v>14</v>
      </c>
      <c r="J109" s="210">
        <v>16</v>
      </c>
      <c r="K109" s="28"/>
      <c r="L109" s="28"/>
      <c r="M109" s="259">
        <f>(IF($J109-$I109=0,VLOOKUP($C109,'(C.) Private owners, 6 estates'!$D$10:$DR$60,26+$I109,0),IF($J109-$I109=1,VLOOKUP($C109,'(C.) Private owners, 6 estates'!$D$10:$DR$60,26+$I109,0)+VLOOKUP($C109,'(C.) Private owners, 6 estates'!$D$10:$DR$60,27+$I109,0),VLOOKUP($C109,'(C.) Private owners, 6 estates'!$D$10:$DR$60,26+$I109,0)+VLOOKUP($C109,'(C.) Private owners, 6 estates'!$D$10:$DR$60,27+$I109,0)+VLOOKUP($C109,'(C.) Private owners, 6 estates'!$D$10:$DR$60,28+$I109,0)))) /(IF($J109-$I109=0,VLOOKUP($C109,'(C.) Private owners, 6 estates'!$D$10:$DR$60,7+$I109,0),IF($J109-$I109=1,VLOOKUP($C109,'(C.) Private owners, 6 estates'!$D$10:$DR$60,7+$I109,0)+VLOOKUP($C109,'(C.) Private owners, 6 estates'!$D$10:$DR$60,8+$I109,0),VLOOKUP($C109,'(C.) Private owners, 6 estates'!$D$10:$DR$60,7+$I109,0)+VLOOKUP($C109,'(C.) Private owners, 6 estates'!$D$10:$DR$60,8+$I109,0)+VLOOKUP($C109,'(C.) Private owners, 6 estates'!$D$10:$DR$60,9+$I109,0))))</f>
        <v>0.9285714285714286</v>
      </c>
      <c r="N109" s="259">
        <f>(IF($J109-$I109=0,VLOOKUP($C109,'(C.) Private owners, 6 estates'!$D$10:$DR$60,45+$I109,0),IF($J109-$I109=1,VLOOKUP($C109,'(C.) Private owners, 6 estates'!$D$10:$DR$60,45+$I109,0)+VLOOKUP($C109,'(C.) Private owners, 6 estates'!$D$10:$DR$60,46+$I109,0),VLOOKUP($C109,'(C.) Private owners, 6 estates'!$D$10:$DR$60,45+$I109,0)+VLOOKUP($C109,'(C.) Private owners, 6 estates'!$D$10:$DR$60,46+$I109,0)+VLOOKUP($C109,'(C.) Private owners, 6 estates'!$D$10:$DR$60,47+$I109,0)))) /(IF($J109-$I109=0,VLOOKUP($C109,'(C.) Private owners, 6 estates'!$D$10:$DR$60,7+$I109,0),IF($J109-$I109=1,VLOOKUP($C109,'(C.) Private owners, 6 estates'!$D$10:$DR$60,7+$I109,0)+VLOOKUP($C109,'(C.) Private owners, 6 estates'!$D$10:$DR$60,8+$I109,0),VLOOKUP($C109,'(C.) Private owners, 6 estates'!$D$10:$DR$60,7+$I109,0)+VLOOKUP($C109,'(C.) Private owners, 6 estates'!$D$10:$DR$60,8+$I109,0)+VLOOKUP($C109,'(C.) Private owners, 6 estates'!$D$10:$DR$60,9+$I109,0))))</f>
        <v>0</v>
      </c>
      <c r="O109" s="259">
        <f>(IF($J109-$I109=0,VLOOKUP($C109,'(C.) Private owners, 6 estates'!$D$10:$DR$60,64+$I109,0),IF($J109-$I109=1,VLOOKUP($C109,'(C.) Private owners, 6 estates'!$D$10:$DR$60,64+$I109,0)+VLOOKUP($C109,'(C.) Private owners, 6 estates'!$D$10:$DR$60,65+$I109,0),VLOOKUP($C109,'(C.) Private owners, 6 estates'!$D$10:$DR$60,64+$I109,0)+VLOOKUP($C109,'(C.) Private owners, 6 estates'!$D$10:$DR$60,65+$I109,0)+VLOOKUP($C109,'(C.) Private owners, 6 estates'!$D$10:$DR$60,66+$I109,0)))) /(IF($J109-$I109=0,VLOOKUP($C109,'(C.) Private owners, 6 estates'!$D$10:$DR$60,7+$I109,0),IF($J109-$I109=1,VLOOKUP($C109,'(C.) Private owners, 6 estates'!$D$10:$DR$60,7+$I109,0)+VLOOKUP($C109,'(C.) Private owners, 6 estates'!$D$10:$DR$60,8+$I109,0),VLOOKUP($C109,'(C.) Private owners, 6 estates'!$D$10:$DR$60,7+$I109,0)+VLOOKUP($C109,'(C.) Private owners, 6 estates'!$D$10:$DR$60,8+$I109,0)+VLOOKUP($C109,'(C.) Private owners, 6 estates'!$D$10:$DR$60,9+$I109,0))))</f>
        <v>7.1428571428571425E-2</v>
      </c>
      <c r="P109" s="259">
        <f>(IF($J109-$I109=0,VLOOKUP($C109,'(C.) Private owners, 6 estates'!$D$10:$DR$60,83+$I109,0),IF($J109-$I109=1,VLOOKUP($C109,'(C.) Private owners, 6 estates'!$D$10:$DR$60,83+$I109,0)+VLOOKUP($C109,'(C.) Private owners, 6 estates'!$D$10:$DR$60,84+$I109,0),VLOOKUP($C109,'(C.) Private owners, 6 estates'!$D$10:$DR$60,83+$I109,0)+VLOOKUP($C109,'(C.) Private owners, 6 estates'!$D$10:$DR$60,84+$I109,0)+VLOOKUP($C109,'(C.) Private owners, 6 estates'!$D$10:$DR$60,85+$I109,0)))) /(IF($J109-$I109=0,VLOOKUP($C109,'(C.) Private owners, 6 estates'!$D$10:$DR$60,7+$I109,0),IF($J109-$I109=1,VLOOKUP($C109,'(C.) Private owners, 6 estates'!$D$10:$DR$60,7+$I109,0)+VLOOKUP($C109,'(C.) Private owners, 6 estates'!$D$10:$DR$60,8+$I109,0),VLOOKUP($C109,'(C.) Private owners, 6 estates'!$D$10:$DR$60,7+$I109,0)+VLOOKUP($C109,'(C.) Private owners, 6 estates'!$D$10:$DR$60,8+$I109,0)+VLOOKUP($C109,'(C.) Private owners, 6 estates'!$D$10:$DR$60,9+$I109,0))))</f>
        <v>0</v>
      </c>
      <c r="Q109" s="259">
        <f>(IF($J109-$I109=0,VLOOKUP($C109,'(C.) Private owners, 6 estates'!$D$10:$DR$60,102+$I109,0),IF($J109-$I109=1,VLOOKUP($C109,'(C.) Private owners, 6 estates'!$D$10:$DR$60,102+$I109,0)+VLOOKUP($C109,'(C.) Private owners, 6 estates'!$D$10:$DR$60,103+$I109,0),VLOOKUP($C109,'(C.) Private owners, 6 estates'!$D$10:$DR$60,102+$I109,0)+VLOOKUP($C109,'(C.) Private owners, 6 estates'!$D$10:$DR$60,103+$I109,0)+VLOOKUP($C109,'(C.) Private owners, 6 estates'!$D$10:$DR$60,104+$I109,0)))) /(IF($J109-$I109=0,VLOOKUP($C109,'(C.) Private owners, 6 estates'!$D$10:$DR$60,7+$I109,0),IF($J109-$I109=1,VLOOKUP($C109,'(C.) Private owners, 6 estates'!$D$10:$DR$60,7+$I109,0)+VLOOKUP($C109,'(C.) Private owners, 6 estates'!$D$10:$DR$60,8+$I109,0),VLOOKUP($C109,'(C.) Private owners, 6 estates'!$D$10:$DR$60,7+$I109,0)+VLOOKUP($C109,'(C.) Private owners, 6 estates'!$D$10:$DR$60,8+$I109,0)+VLOOKUP($C109,'(C.) Private owners, 6 estates'!$D$10:$DR$60,9+$I109,0))))</f>
        <v>0</v>
      </c>
      <c r="R109" s="414">
        <f t="shared" si="28"/>
        <v>0</v>
      </c>
      <c r="S109" s="28"/>
      <c r="T109" s="210">
        <f t="shared" si="15"/>
        <v>20.428571428571431</v>
      </c>
      <c r="U109" s="210">
        <f t="shared" si="16"/>
        <v>583123.32000000007</v>
      </c>
      <c r="V109" s="281">
        <f t="shared" si="17"/>
        <v>0</v>
      </c>
      <c r="W109" s="281">
        <f t="shared" si="18"/>
        <v>0</v>
      </c>
      <c r="X109" s="210">
        <f t="shared" si="19"/>
        <v>1.5714285714285714</v>
      </c>
      <c r="Y109" s="210">
        <f t="shared" si="20"/>
        <v>44855.64</v>
      </c>
      <c r="Z109" s="210">
        <f t="shared" si="21"/>
        <v>0</v>
      </c>
      <c r="AA109" s="210">
        <f t="shared" si="22"/>
        <v>0</v>
      </c>
      <c r="AB109" s="210">
        <f t="shared" si="23"/>
        <v>0</v>
      </c>
      <c r="AC109" s="210">
        <f t="shared" si="24"/>
        <v>0</v>
      </c>
      <c r="AD109" s="369">
        <f t="shared" si="25"/>
        <v>0</v>
      </c>
      <c r="AE109" s="369">
        <f t="shared" si="26"/>
        <v>0</v>
      </c>
    </row>
    <row r="110" spans="1:31">
      <c r="A110" s="37">
        <v>33</v>
      </c>
      <c r="B110" s="37">
        <v>5</v>
      </c>
      <c r="C110" s="28" t="s">
        <v>1234</v>
      </c>
      <c r="D110" s="281">
        <f>'(B.) Opyt'' non-urb lands'!BL41</f>
        <v>53</v>
      </c>
      <c r="E110" s="518"/>
      <c r="F110" s="281">
        <f>'(B.) Opyt'' non-urb lands'!BO41</f>
        <v>1566105.48</v>
      </c>
      <c r="G110" s="362">
        <f t="shared" si="27"/>
        <v>29549.16</v>
      </c>
      <c r="I110" s="281">
        <v>13</v>
      </c>
      <c r="J110" s="210">
        <v>15</v>
      </c>
      <c r="K110" s="28"/>
      <c r="L110" s="28"/>
      <c r="M110" s="259">
        <f>(IF($J110-$I110=0,VLOOKUP($C110,'(C.) Private owners, 6 estates'!$D$10:$DR$60,26+$I110,0),IF($J110-$I110=1,VLOOKUP($C110,'(C.) Private owners, 6 estates'!$D$10:$DR$60,26+$I110,0)+VLOOKUP($C110,'(C.) Private owners, 6 estates'!$D$10:$DR$60,27+$I110,0),VLOOKUP($C110,'(C.) Private owners, 6 estates'!$D$10:$DR$60,26+$I110,0)+VLOOKUP($C110,'(C.) Private owners, 6 estates'!$D$10:$DR$60,27+$I110,0)+VLOOKUP($C110,'(C.) Private owners, 6 estates'!$D$10:$DR$60,28+$I110,0)))) /(IF($J110-$I110=0,VLOOKUP($C110,'(C.) Private owners, 6 estates'!$D$10:$DR$60,7+$I110,0),IF($J110-$I110=1,VLOOKUP($C110,'(C.) Private owners, 6 estates'!$D$10:$DR$60,7+$I110,0)+VLOOKUP($C110,'(C.) Private owners, 6 estates'!$D$10:$DR$60,8+$I110,0),VLOOKUP($C110,'(C.) Private owners, 6 estates'!$D$10:$DR$60,7+$I110,0)+VLOOKUP($C110,'(C.) Private owners, 6 estates'!$D$10:$DR$60,8+$I110,0)+VLOOKUP($C110,'(C.) Private owners, 6 estates'!$D$10:$DR$60,9+$I110,0))))</f>
        <v>0.8904109589041096</v>
      </c>
      <c r="N110" s="259">
        <f>(IF($J110-$I110=0,VLOOKUP($C110,'(C.) Private owners, 6 estates'!$D$10:$DR$60,45+$I110,0),IF($J110-$I110=1,VLOOKUP($C110,'(C.) Private owners, 6 estates'!$D$10:$DR$60,45+$I110,0)+VLOOKUP($C110,'(C.) Private owners, 6 estates'!$D$10:$DR$60,46+$I110,0),VLOOKUP($C110,'(C.) Private owners, 6 estates'!$D$10:$DR$60,45+$I110,0)+VLOOKUP($C110,'(C.) Private owners, 6 estates'!$D$10:$DR$60,46+$I110,0)+VLOOKUP($C110,'(C.) Private owners, 6 estates'!$D$10:$DR$60,47+$I110,0)))) /(IF($J110-$I110=0,VLOOKUP($C110,'(C.) Private owners, 6 estates'!$D$10:$DR$60,7+$I110,0),IF($J110-$I110=1,VLOOKUP($C110,'(C.) Private owners, 6 estates'!$D$10:$DR$60,7+$I110,0)+VLOOKUP($C110,'(C.) Private owners, 6 estates'!$D$10:$DR$60,8+$I110,0),VLOOKUP($C110,'(C.) Private owners, 6 estates'!$D$10:$DR$60,7+$I110,0)+VLOOKUP($C110,'(C.) Private owners, 6 estates'!$D$10:$DR$60,8+$I110,0)+VLOOKUP($C110,'(C.) Private owners, 6 estates'!$D$10:$DR$60,9+$I110,0))))</f>
        <v>0</v>
      </c>
      <c r="O110" s="259">
        <f>(IF($J110-$I110=0,VLOOKUP($C110,'(C.) Private owners, 6 estates'!$D$10:$DR$60,64+$I110,0),IF($J110-$I110=1,VLOOKUP($C110,'(C.) Private owners, 6 estates'!$D$10:$DR$60,64+$I110,0)+VLOOKUP($C110,'(C.) Private owners, 6 estates'!$D$10:$DR$60,65+$I110,0),VLOOKUP($C110,'(C.) Private owners, 6 estates'!$D$10:$DR$60,64+$I110,0)+VLOOKUP($C110,'(C.) Private owners, 6 estates'!$D$10:$DR$60,65+$I110,0)+VLOOKUP($C110,'(C.) Private owners, 6 estates'!$D$10:$DR$60,66+$I110,0)))) /(IF($J110-$I110=0,VLOOKUP($C110,'(C.) Private owners, 6 estates'!$D$10:$DR$60,7+$I110,0),IF($J110-$I110=1,VLOOKUP($C110,'(C.) Private owners, 6 estates'!$D$10:$DR$60,7+$I110,0)+VLOOKUP($C110,'(C.) Private owners, 6 estates'!$D$10:$DR$60,8+$I110,0),VLOOKUP($C110,'(C.) Private owners, 6 estates'!$D$10:$DR$60,7+$I110,0)+VLOOKUP($C110,'(C.) Private owners, 6 estates'!$D$10:$DR$60,8+$I110,0)+VLOOKUP($C110,'(C.) Private owners, 6 estates'!$D$10:$DR$60,9+$I110,0))))</f>
        <v>6.8493150684931503E-2</v>
      </c>
      <c r="P110" s="259">
        <f>(IF($J110-$I110=0,VLOOKUP($C110,'(C.) Private owners, 6 estates'!$D$10:$DR$60,83+$I110,0),IF($J110-$I110=1,VLOOKUP($C110,'(C.) Private owners, 6 estates'!$D$10:$DR$60,83+$I110,0)+VLOOKUP($C110,'(C.) Private owners, 6 estates'!$D$10:$DR$60,84+$I110,0),VLOOKUP($C110,'(C.) Private owners, 6 estates'!$D$10:$DR$60,83+$I110,0)+VLOOKUP($C110,'(C.) Private owners, 6 estates'!$D$10:$DR$60,84+$I110,0)+VLOOKUP($C110,'(C.) Private owners, 6 estates'!$D$10:$DR$60,85+$I110,0)))) /(IF($J110-$I110=0,VLOOKUP($C110,'(C.) Private owners, 6 estates'!$D$10:$DR$60,7+$I110,0),IF($J110-$I110=1,VLOOKUP($C110,'(C.) Private owners, 6 estates'!$D$10:$DR$60,7+$I110,0)+VLOOKUP($C110,'(C.) Private owners, 6 estates'!$D$10:$DR$60,8+$I110,0),VLOOKUP($C110,'(C.) Private owners, 6 estates'!$D$10:$DR$60,7+$I110,0)+VLOOKUP($C110,'(C.) Private owners, 6 estates'!$D$10:$DR$60,8+$I110,0)+VLOOKUP($C110,'(C.) Private owners, 6 estates'!$D$10:$DR$60,9+$I110,0))))</f>
        <v>1.3698630136986301E-2</v>
      </c>
      <c r="Q110" s="259">
        <f>(IF($J110-$I110=0,VLOOKUP($C110,'(C.) Private owners, 6 estates'!$D$10:$DR$60,102+$I110,0),IF($J110-$I110=1,VLOOKUP($C110,'(C.) Private owners, 6 estates'!$D$10:$DR$60,102+$I110,0)+VLOOKUP($C110,'(C.) Private owners, 6 estates'!$D$10:$DR$60,103+$I110,0),VLOOKUP($C110,'(C.) Private owners, 6 estates'!$D$10:$DR$60,102+$I110,0)+VLOOKUP($C110,'(C.) Private owners, 6 estates'!$D$10:$DR$60,103+$I110,0)+VLOOKUP($C110,'(C.) Private owners, 6 estates'!$D$10:$DR$60,104+$I110,0)))) /(IF($J110-$I110=0,VLOOKUP($C110,'(C.) Private owners, 6 estates'!$D$10:$DR$60,7+$I110,0),IF($J110-$I110=1,VLOOKUP($C110,'(C.) Private owners, 6 estates'!$D$10:$DR$60,7+$I110,0)+VLOOKUP($C110,'(C.) Private owners, 6 estates'!$D$10:$DR$60,8+$I110,0),VLOOKUP($C110,'(C.) Private owners, 6 estates'!$D$10:$DR$60,7+$I110,0)+VLOOKUP($C110,'(C.) Private owners, 6 estates'!$D$10:$DR$60,8+$I110,0)+VLOOKUP($C110,'(C.) Private owners, 6 estates'!$D$10:$DR$60,9+$I110,0))))</f>
        <v>2.7397260273972601E-2</v>
      </c>
      <c r="R110" s="414">
        <f t="shared" si="28"/>
        <v>0</v>
      </c>
      <c r="S110" s="28"/>
      <c r="T110" s="210">
        <f t="shared" si="15"/>
        <v>47.19178082191781</v>
      </c>
      <c r="U110" s="210">
        <f t="shared" si="16"/>
        <v>1394477.4821917808</v>
      </c>
      <c r="V110" s="281">
        <f t="shared" si="17"/>
        <v>0</v>
      </c>
      <c r="W110" s="281">
        <f t="shared" si="18"/>
        <v>0</v>
      </c>
      <c r="X110" s="210">
        <f t="shared" si="19"/>
        <v>3.6301369863013697</v>
      </c>
      <c r="Y110" s="210">
        <f t="shared" si="20"/>
        <v>107267.49863013698</v>
      </c>
      <c r="Z110" s="210">
        <f t="shared" si="21"/>
        <v>0.72602739726027399</v>
      </c>
      <c r="AA110" s="210">
        <f t="shared" si="22"/>
        <v>21453.499726027396</v>
      </c>
      <c r="AB110" s="210">
        <f t="shared" si="23"/>
        <v>1.452054794520548</v>
      </c>
      <c r="AC110" s="210">
        <f t="shared" si="24"/>
        <v>42906.999452054792</v>
      </c>
      <c r="AD110" s="369">
        <f t="shared" si="25"/>
        <v>0</v>
      </c>
      <c r="AE110" s="369">
        <f t="shared" si="26"/>
        <v>0</v>
      </c>
    </row>
    <row r="111" spans="1:31">
      <c r="A111" s="37">
        <v>46</v>
      </c>
      <c r="B111" s="37">
        <v>5</v>
      </c>
      <c r="C111" s="28" t="s">
        <v>713</v>
      </c>
      <c r="D111" s="281">
        <f>'(B.) Opyt'' non-urb lands'!BL42</f>
        <v>51</v>
      </c>
      <c r="E111" s="518"/>
      <c r="F111" s="281">
        <f>'(B.) Opyt'' non-urb lands'!BO42</f>
        <v>1469691.48</v>
      </c>
      <c r="G111" s="362">
        <f t="shared" si="27"/>
        <v>28817.48</v>
      </c>
      <c r="I111" s="281">
        <v>14</v>
      </c>
      <c r="J111" s="210">
        <v>15</v>
      </c>
      <c r="K111" s="28"/>
      <c r="L111" s="28"/>
      <c r="M111" s="259">
        <f>(IF($J111-$I111=0,VLOOKUP($C111,'(C.) Private owners, 6 estates'!$D$10:$DR$60,26+$I111,0),IF($J111-$I111=1,VLOOKUP($C111,'(C.) Private owners, 6 estates'!$D$10:$DR$60,26+$I111,0)+VLOOKUP($C111,'(C.) Private owners, 6 estates'!$D$10:$DR$60,27+$I111,0),VLOOKUP($C111,'(C.) Private owners, 6 estates'!$D$10:$DR$60,26+$I111,0)+VLOOKUP($C111,'(C.) Private owners, 6 estates'!$D$10:$DR$60,27+$I111,0)+VLOOKUP($C111,'(C.) Private owners, 6 estates'!$D$10:$DR$60,28+$I111,0)))) /(IF($J111-$I111=0,VLOOKUP($C111,'(C.) Private owners, 6 estates'!$D$10:$DR$60,7+$I111,0),IF($J111-$I111=1,VLOOKUP($C111,'(C.) Private owners, 6 estates'!$D$10:$DR$60,7+$I111,0)+VLOOKUP($C111,'(C.) Private owners, 6 estates'!$D$10:$DR$60,8+$I111,0),VLOOKUP($C111,'(C.) Private owners, 6 estates'!$D$10:$DR$60,7+$I111,0)+VLOOKUP($C111,'(C.) Private owners, 6 estates'!$D$10:$DR$60,8+$I111,0)+VLOOKUP($C111,'(C.) Private owners, 6 estates'!$D$10:$DR$60,9+$I111,0))))</f>
        <v>0.8928571428571429</v>
      </c>
      <c r="N111" s="259">
        <f>(IF($J111-$I111=0,VLOOKUP($C111,'(C.) Private owners, 6 estates'!$D$10:$DR$60,45+$I111,0),IF($J111-$I111=1,VLOOKUP($C111,'(C.) Private owners, 6 estates'!$D$10:$DR$60,45+$I111,0)+VLOOKUP($C111,'(C.) Private owners, 6 estates'!$D$10:$DR$60,46+$I111,0),VLOOKUP($C111,'(C.) Private owners, 6 estates'!$D$10:$DR$60,45+$I111,0)+VLOOKUP($C111,'(C.) Private owners, 6 estates'!$D$10:$DR$60,46+$I111,0)+VLOOKUP($C111,'(C.) Private owners, 6 estates'!$D$10:$DR$60,47+$I111,0)))) /(IF($J111-$I111=0,VLOOKUP($C111,'(C.) Private owners, 6 estates'!$D$10:$DR$60,7+$I111,0),IF($J111-$I111=1,VLOOKUP($C111,'(C.) Private owners, 6 estates'!$D$10:$DR$60,7+$I111,0)+VLOOKUP($C111,'(C.) Private owners, 6 estates'!$D$10:$DR$60,8+$I111,0),VLOOKUP($C111,'(C.) Private owners, 6 estates'!$D$10:$DR$60,7+$I111,0)+VLOOKUP($C111,'(C.) Private owners, 6 estates'!$D$10:$DR$60,8+$I111,0)+VLOOKUP($C111,'(C.) Private owners, 6 estates'!$D$10:$DR$60,9+$I111,0))))</f>
        <v>0</v>
      </c>
      <c r="O111" s="259">
        <f>(IF($J111-$I111=0,VLOOKUP($C111,'(C.) Private owners, 6 estates'!$D$10:$DR$60,64+$I111,0),IF($J111-$I111=1,VLOOKUP($C111,'(C.) Private owners, 6 estates'!$D$10:$DR$60,64+$I111,0)+VLOOKUP($C111,'(C.) Private owners, 6 estates'!$D$10:$DR$60,65+$I111,0),VLOOKUP($C111,'(C.) Private owners, 6 estates'!$D$10:$DR$60,64+$I111,0)+VLOOKUP($C111,'(C.) Private owners, 6 estates'!$D$10:$DR$60,65+$I111,0)+VLOOKUP($C111,'(C.) Private owners, 6 estates'!$D$10:$DR$60,66+$I111,0)))) /(IF($J111-$I111=0,VLOOKUP($C111,'(C.) Private owners, 6 estates'!$D$10:$DR$60,7+$I111,0),IF($J111-$I111=1,VLOOKUP($C111,'(C.) Private owners, 6 estates'!$D$10:$DR$60,7+$I111,0)+VLOOKUP($C111,'(C.) Private owners, 6 estates'!$D$10:$DR$60,8+$I111,0),VLOOKUP($C111,'(C.) Private owners, 6 estates'!$D$10:$DR$60,7+$I111,0)+VLOOKUP($C111,'(C.) Private owners, 6 estates'!$D$10:$DR$60,8+$I111,0)+VLOOKUP($C111,'(C.) Private owners, 6 estates'!$D$10:$DR$60,9+$I111,0))))</f>
        <v>0.10714285714285714</v>
      </c>
      <c r="P111" s="259">
        <f>(IF($J111-$I111=0,VLOOKUP($C111,'(C.) Private owners, 6 estates'!$D$10:$DR$60,83+$I111,0),IF($J111-$I111=1,VLOOKUP($C111,'(C.) Private owners, 6 estates'!$D$10:$DR$60,83+$I111,0)+VLOOKUP($C111,'(C.) Private owners, 6 estates'!$D$10:$DR$60,84+$I111,0),VLOOKUP($C111,'(C.) Private owners, 6 estates'!$D$10:$DR$60,83+$I111,0)+VLOOKUP($C111,'(C.) Private owners, 6 estates'!$D$10:$DR$60,84+$I111,0)+VLOOKUP($C111,'(C.) Private owners, 6 estates'!$D$10:$DR$60,85+$I111,0)))) /(IF($J111-$I111=0,VLOOKUP($C111,'(C.) Private owners, 6 estates'!$D$10:$DR$60,7+$I111,0),IF($J111-$I111=1,VLOOKUP($C111,'(C.) Private owners, 6 estates'!$D$10:$DR$60,7+$I111,0)+VLOOKUP($C111,'(C.) Private owners, 6 estates'!$D$10:$DR$60,8+$I111,0),VLOOKUP($C111,'(C.) Private owners, 6 estates'!$D$10:$DR$60,7+$I111,0)+VLOOKUP($C111,'(C.) Private owners, 6 estates'!$D$10:$DR$60,8+$I111,0)+VLOOKUP($C111,'(C.) Private owners, 6 estates'!$D$10:$DR$60,9+$I111,0))))</f>
        <v>0</v>
      </c>
      <c r="Q111" s="259">
        <f>(IF($J111-$I111=0,VLOOKUP($C111,'(C.) Private owners, 6 estates'!$D$10:$DR$60,102+$I111,0),IF($J111-$I111=1,VLOOKUP($C111,'(C.) Private owners, 6 estates'!$D$10:$DR$60,102+$I111,0)+VLOOKUP($C111,'(C.) Private owners, 6 estates'!$D$10:$DR$60,103+$I111,0),VLOOKUP($C111,'(C.) Private owners, 6 estates'!$D$10:$DR$60,102+$I111,0)+VLOOKUP($C111,'(C.) Private owners, 6 estates'!$D$10:$DR$60,103+$I111,0)+VLOOKUP($C111,'(C.) Private owners, 6 estates'!$D$10:$DR$60,104+$I111,0)))) /(IF($J111-$I111=0,VLOOKUP($C111,'(C.) Private owners, 6 estates'!$D$10:$DR$60,7+$I111,0),IF($J111-$I111=1,VLOOKUP($C111,'(C.) Private owners, 6 estates'!$D$10:$DR$60,7+$I111,0)+VLOOKUP($C111,'(C.) Private owners, 6 estates'!$D$10:$DR$60,8+$I111,0),VLOOKUP($C111,'(C.) Private owners, 6 estates'!$D$10:$DR$60,7+$I111,0)+VLOOKUP($C111,'(C.) Private owners, 6 estates'!$D$10:$DR$60,8+$I111,0)+VLOOKUP($C111,'(C.) Private owners, 6 estates'!$D$10:$DR$60,9+$I111,0))))</f>
        <v>0</v>
      </c>
      <c r="R111" s="414">
        <f t="shared" si="28"/>
        <v>0</v>
      </c>
      <c r="S111" s="28"/>
      <c r="T111" s="210">
        <f t="shared" si="15"/>
        <v>45.535714285714285</v>
      </c>
      <c r="U111" s="210">
        <f t="shared" si="16"/>
        <v>1312224.5357142857</v>
      </c>
      <c r="V111" s="281">
        <f t="shared" si="17"/>
        <v>0</v>
      </c>
      <c r="W111" s="281">
        <f t="shared" si="18"/>
        <v>0</v>
      </c>
      <c r="X111" s="210">
        <f t="shared" si="19"/>
        <v>5.4642857142857144</v>
      </c>
      <c r="Y111" s="210">
        <f t="shared" si="20"/>
        <v>157466.9442857143</v>
      </c>
      <c r="Z111" s="210">
        <f t="shared" si="21"/>
        <v>0</v>
      </c>
      <c r="AA111" s="210">
        <f t="shared" si="22"/>
        <v>0</v>
      </c>
      <c r="AB111" s="210">
        <f t="shared" si="23"/>
        <v>0</v>
      </c>
      <c r="AC111" s="210">
        <f t="shared" si="24"/>
        <v>0</v>
      </c>
      <c r="AD111" s="369">
        <f t="shared" si="25"/>
        <v>0</v>
      </c>
      <c r="AE111" s="369">
        <f t="shared" si="26"/>
        <v>0</v>
      </c>
    </row>
    <row r="112" spans="1:31">
      <c r="A112" s="37">
        <v>48</v>
      </c>
      <c r="B112" s="37">
        <v>5</v>
      </c>
      <c r="C112" s="29" t="s">
        <v>425</v>
      </c>
      <c r="D112" s="281">
        <f>'(B.) Opyt'' non-urb lands'!BL43</f>
        <v>29</v>
      </c>
      <c r="E112" s="518"/>
      <c r="F112" s="281">
        <f>'(B.) Opyt'' non-urb lands'!BO43</f>
        <v>878748.48</v>
      </c>
      <c r="G112" s="362">
        <f t="shared" si="27"/>
        <v>30301.67172413793</v>
      </c>
      <c r="I112" s="281">
        <v>14</v>
      </c>
      <c r="J112" s="210">
        <v>15</v>
      </c>
      <c r="K112" s="28"/>
      <c r="L112" s="28"/>
      <c r="M112" s="259">
        <f>(IF($J112-$I112=0,VLOOKUP($C112,'(C.) Private owners, 6 estates'!$D$10:$DR$60,26+$I112,0),IF($J112-$I112=1,VLOOKUP($C112,'(C.) Private owners, 6 estates'!$D$10:$DR$60,26+$I112,0)+VLOOKUP($C112,'(C.) Private owners, 6 estates'!$D$10:$DR$60,27+$I112,0),VLOOKUP($C112,'(C.) Private owners, 6 estates'!$D$10:$DR$60,26+$I112,0)+VLOOKUP($C112,'(C.) Private owners, 6 estates'!$D$10:$DR$60,27+$I112,0)+VLOOKUP($C112,'(C.) Private owners, 6 estates'!$D$10:$DR$60,28+$I112,0)))) /(IF($J112-$I112=0,VLOOKUP($C112,'(C.) Private owners, 6 estates'!$D$10:$DR$60,7+$I112,0),IF($J112-$I112=1,VLOOKUP($C112,'(C.) Private owners, 6 estates'!$D$10:$DR$60,7+$I112,0)+VLOOKUP($C112,'(C.) Private owners, 6 estates'!$D$10:$DR$60,8+$I112,0),VLOOKUP($C112,'(C.) Private owners, 6 estates'!$D$10:$DR$60,7+$I112,0)+VLOOKUP($C112,'(C.) Private owners, 6 estates'!$D$10:$DR$60,8+$I112,0)+VLOOKUP($C112,'(C.) Private owners, 6 estates'!$D$10:$DR$60,9+$I112,0))))</f>
        <v>0.77777777777777779</v>
      </c>
      <c r="N112" s="259">
        <f>(IF($J112-$I112=0,VLOOKUP($C112,'(C.) Private owners, 6 estates'!$D$10:$DR$60,45+$I112,0),IF($J112-$I112=1,VLOOKUP($C112,'(C.) Private owners, 6 estates'!$D$10:$DR$60,45+$I112,0)+VLOOKUP($C112,'(C.) Private owners, 6 estates'!$D$10:$DR$60,46+$I112,0),VLOOKUP($C112,'(C.) Private owners, 6 estates'!$D$10:$DR$60,45+$I112,0)+VLOOKUP($C112,'(C.) Private owners, 6 estates'!$D$10:$DR$60,46+$I112,0)+VLOOKUP($C112,'(C.) Private owners, 6 estates'!$D$10:$DR$60,47+$I112,0)))) /(IF($J112-$I112=0,VLOOKUP($C112,'(C.) Private owners, 6 estates'!$D$10:$DR$60,7+$I112,0),IF($J112-$I112=1,VLOOKUP($C112,'(C.) Private owners, 6 estates'!$D$10:$DR$60,7+$I112,0)+VLOOKUP($C112,'(C.) Private owners, 6 estates'!$D$10:$DR$60,8+$I112,0),VLOOKUP($C112,'(C.) Private owners, 6 estates'!$D$10:$DR$60,7+$I112,0)+VLOOKUP($C112,'(C.) Private owners, 6 estates'!$D$10:$DR$60,8+$I112,0)+VLOOKUP($C112,'(C.) Private owners, 6 estates'!$D$10:$DR$60,9+$I112,0))))</f>
        <v>0</v>
      </c>
      <c r="O112" s="259">
        <f>(IF($J112-$I112=0,VLOOKUP($C112,'(C.) Private owners, 6 estates'!$D$10:$DR$60,64+$I112,0),IF($J112-$I112=1,VLOOKUP($C112,'(C.) Private owners, 6 estates'!$D$10:$DR$60,64+$I112,0)+VLOOKUP($C112,'(C.) Private owners, 6 estates'!$D$10:$DR$60,65+$I112,0),VLOOKUP($C112,'(C.) Private owners, 6 estates'!$D$10:$DR$60,64+$I112,0)+VLOOKUP($C112,'(C.) Private owners, 6 estates'!$D$10:$DR$60,65+$I112,0)+VLOOKUP($C112,'(C.) Private owners, 6 estates'!$D$10:$DR$60,66+$I112,0)))) /(IF($J112-$I112=0,VLOOKUP($C112,'(C.) Private owners, 6 estates'!$D$10:$DR$60,7+$I112,0),IF($J112-$I112=1,VLOOKUP($C112,'(C.) Private owners, 6 estates'!$D$10:$DR$60,7+$I112,0)+VLOOKUP($C112,'(C.) Private owners, 6 estates'!$D$10:$DR$60,8+$I112,0),VLOOKUP($C112,'(C.) Private owners, 6 estates'!$D$10:$DR$60,7+$I112,0)+VLOOKUP($C112,'(C.) Private owners, 6 estates'!$D$10:$DR$60,8+$I112,0)+VLOOKUP($C112,'(C.) Private owners, 6 estates'!$D$10:$DR$60,9+$I112,0))))</f>
        <v>0.22222222222222221</v>
      </c>
      <c r="P112" s="259">
        <f>(IF($J112-$I112=0,VLOOKUP($C112,'(C.) Private owners, 6 estates'!$D$10:$DR$60,83+$I112,0),IF($J112-$I112=1,VLOOKUP($C112,'(C.) Private owners, 6 estates'!$D$10:$DR$60,83+$I112,0)+VLOOKUP($C112,'(C.) Private owners, 6 estates'!$D$10:$DR$60,84+$I112,0),VLOOKUP($C112,'(C.) Private owners, 6 estates'!$D$10:$DR$60,83+$I112,0)+VLOOKUP($C112,'(C.) Private owners, 6 estates'!$D$10:$DR$60,84+$I112,0)+VLOOKUP($C112,'(C.) Private owners, 6 estates'!$D$10:$DR$60,85+$I112,0)))) /(IF($J112-$I112=0,VLOOKUP($C112,'(C.) Private owners, 6 estates'!$D$10:$DR$60,7+$I112,0),IF($J112-$I112=1,VLOOKUP($C112,'(C.) Private owners, 6 estates'!$D$10:$DR$60,7+$I112,0)+VLOOKUP($C112,'(C.) Private owners, 6 estates'!$D$10:$DR$60,8+$I112,0),VLOOKUP($C112,'(C.) Private owners, 6 estates'!$D$10:$DR$60,7+$I112,0)+VLOOKUP($C112,'(C.) Private owners, 6 estates'!$D$10:$DR$60,8+$I112,0)+VLOOKUP($C112,'(C.) Private owners, 6 estates'!$D$10:$DR$60,9+$I112,0))))</f>
        <v>0</v>
      </c>
      <c r="Q112" s="259">
        <f>(IF($J112-$I112=0,VLOOKUP($C112,'(C.) Private owners, 6 estates'!$D$10:$DR$60,102+$I112,0),IF($J112-$I112=1,VLOOKUP($C112,'(C.) Private owners, 6 estates'!$D$10:$DR$60,102+$I112,0)+VLOOKUP($C112,'(C.) Private owners, 6 estates'!$D$10:$DR$60,103+$I112,0),VLOOKUP($C112,'(C.) Private owners, 6 estates'!$D$10:$DR$60,102+$I112,0)+VLOOKUP($C112,'(C.) Private owners, 6 estates'!$D$10:$DR$60,103+$I112,0)+VLOOKUP($C112,'(C.) Private owners, 6 estates'!$D$10:$DR$60,104+$I112,0)))) /(IF($J112-$I112=0,VLOOKUP($C112,'(C.) Private owners, 6 estates'!$D$10:$DR$60,7+$I112,0),IF($J112-$I112=1,VLOOKUP($C112,'(C.) Private owners, 6 estates'!$D$10:$DR$60,7+$I112,0)+VLOOKUP($C112,'(C.) Private owners, 6 estates'!$D$10:$DR$60,8+$I112,0),VLOOKUP($C112,'(C.) Private owners, 6 estates'!$D$10:$DR$60,7+$I112,0)+VLOOKUP($C112,'(C.) Private owners, 6 estates'!$D$10:$DR$60,8+$I112,0)+VLOOKUP($C112,'(C.) Private owners, 6 estates'!$D$10:$DR$60,9+$I112,0))))</f>
        <v>0</v>
      </c>
      <c r="R112" s="414">
        <f t="shared" si="28"/>
        <v>0</v>
      </c>
      <c r="S112" s="28"/>
      <c r="T112" s="210">
        <f t="shared" si="15"/>
        <v>22.555555555555557</v>
      </c>
      <c r="U112" s="210">
        <f t="shared" si="16"/>
        <v>683471.04</v>
      </c>
      <c r="V112" s="281">
        <f t="shared" si="17"/>
        <v>0</v>
      </c>
      <c r="W112" s="281">
        <f t="shared" si="18"/>
        <v>0</v>
      </c>
      <c r="X112" s="210">
        <f t="shared" si="19"/>
        <v>6.4444444444444438</v>
      </c>
      <c r="Y112" s="210">
        <f t="shared" si="20"/>
        <v>195277.43999999997</v>
      </c>
      <c r="Z112" s="210">
        <f t="shared" si="21"/>
        <v>0</v>
      </c>
      <c r="AA112" s="210">
        <f t="shared" si="22"/>
        <v>0</v>
      </c>
      <c r="AB112" s="210">
        <f t="shared" si="23"/>
        <v>0</v>
      </c>
      <c r="AC112" s="210">
        <f t="shared" si="24"/>
        <v>0</v>
      </c>
      <c r="AD112" s="369">
        <f t="shared" si="25"/>
        <v>0</v>
      </c>
      <c r="AE112" s="369">
        <f t="shared" si="26"/>
        <v>0</v>
      </c>
    </row>
    <row r="113" spans="1:31">
      <c r="A113" s="37">
        <v>19</v>
      </c>
      <c r="B113" s="37">
        <v>6</v>
      </c>
      <c r="C113" s="28" t="s">
        <v>471</v>
      </c>
      <c r="D113" s="281">
        <f>'(B.) Opyt'' non-urb lands'!BL44</f>
        <v>34</v>
      </c>
      <c r="E113" s="518"/>
      <c r="F113" s="281">
        <f>'(B.) Opyt'' non-urb lands'!BO44</f>
        <v>1115788.5</v>
      </c>
      <c r="G113" s="362">
        <f t="shared" si="27"/>
        <v>32817.308823529413</v>
      </c>
      <c r="I113" s="281">
        <v>16</v>
      </c>
      <c r="J113" s="210">
        <v>16</v>
      </c>
      <c r="K113" s="28"/>
      <c r="L113" s="28"/>
      <c r="M113" s="259">
        <f>(IF($J113-$I113=0,VLOOKUP($C113,'(C.) Private owners, 6 estates'!$D$10:$DR$60,26+$I113,0),IF($J113-$I113=1,VLOOKUP($C113,'(C.) Private owners, 6 estates'!$D$10:$DR$60,26+$I113,0)+VLOOKUP($C113,'(C.) Private owners, 6 estates'!$D$10:$DR$60,27+$I113,0),VLOOKUP($C113,'(C.) Private owners, 6 estates'!$D$10:$DR$60,26+$I113,0)+VLOOKUP($C113,'(C.) Private owners, 6 estates'!$D$10:$DR$60,27+$I113,0)+VLOOKUP($C113,'(C.) Private owners, 6 estates'!$D$10:$DR$60,28+$I113,0)))) /(IF($J113-$I113=0,VLOOKUP($C113,'(C.) Private owners, 6 estates'!$D$10:$DR$60,7+$I113,0),IF($J113-$I113=1,VLOOKUP($C113,'(C.) Private owners, 6 estates'!$D$10:$DR$60,7+$I113,0)+VLOOKUP($C113,'(C.) Private owners, 6 estates'!$D$10:$DR$60,8+$I113,0),VLOOKUP($C113,'(C.) Private owners, 6 estates'!$D$10:$DR$60,7+$I113,0)+VLOOKUP($C113,'(C.) Private owners, 6 estates'!$D$10:$DR$60,8+$I113,0)+VLOOKUP($C113,'(C.) Private owners, 6 estates'!$D$10:$DR$60,9+$I113,0))))</f>
        <v>0.97222222222222221</v>
      </c>
      <c r="N113" s="259">
        <f>(IF($J113-$I113=0,VLOOKUP($C113,'(C.) Private owners, 6 estates'!$D$10:$DR$60,45+$I113,0),IF($J113-$I113=1,VLOOKUP($C113,'(C.) Private owners, 6 estates'!$D$10:$DR$60,45+$I113,0)+VLOOKUP($C113,'(C.) Private owners, 6 estates'!$D$10:$DR$60,46+$I113,0),VLOOKUP($C113,'(C.) Private owners, 6 estates'!$D$10:$DR$60,45+$I113,0)+VLOOKUP($C113,'(C.) Private owners, 6 estates'!$D$10:$DR$60,46+$I113,0)+VLOOKUP($C113,'(C.) Private owners, 6 estates'!$D$10:$DR$60,47+$I113,0)))) /(IF($J113-$I113=0,VLOOKUP($C113,'(C.) Private owners, 6 estates'!$D$10:$DR$60,7+$I113,0),IF($J113-$I113=1,VLOOKUP($C113,'(C.) Private owners, 6 estates'!$D$10:$DR$60,7+$I113,0)+VLOOKUP($C113,'(C.) Private owners, 6 estates'!$D$10:$DR$60,8+$I113,0),VLOOKUP($C113,'(C.) Private owners, 6 estates'!$D$10:$DR$60,7+$I113,0)+VLOOKUP($C113,'(C.) Private owners, 6 estates'!$D$10:$DR$60,8+$I113,0)+VLOOKUP($C113,'(C.) Private owners, 6 estates'!$D$10:$DR$60,9+$I113,0))))</f>
        <v>0</v>
      </c>
      <c r="O113" s="259">
        <f>(IF($J113-$I113=0,VLOOKUP($C113,'(C.) Private owners, 6 estates'!$D$10:$DR$60,64+$I113,0),IF($J113-$I113=1,VLOOKUP($C113,'(C.) Private owners, 6 estates'!$D$10:$DR$60,64+$I113,0)+VLOOKUP($C113,'(C.) Private owners, 6 estates'!$D$10:$DR$60,65+$I113,0),VLOOKUP($C113,'(C.) Private owners, 6 estates'!$D$10:$DR$60,64+$I113,0)+VLOOKUP($C113,'(C.) Private owners, 6 estates'!$D$10:$DR$60,65+$I113,0)+VLOOKUP($C113,'(C.) Private owners, 6 estates'!$D$10:$DR$60,66+$I113,0)))) /(IF($J113-$I113=0,VLOOKUP($C113,'(C.) Private owners, 6 estates'!$D$10:$DR$60,7+$I113,0),IF($J113-$I113=1,VLOOKUP($C113,'(C.) Private owners, 6 estates'!$D$10:$DR$60,7+$I113,0)+VLOOKUP($C113,'(C.) Private owners, 6 estates'!$D$10:$DR$60,8+$I113,0),VLOOKUP($C113,'(C.) Private owners, 6 estates'!$D$10:$DR$60,7+$I113,0)+VLOOKUP($C113,'(C.) Private owners, 6 estates'!$D$10:$DR$60,8+$I113,0)+VLOOKUP($C113,'(C.) Private owners, 6 estates'!$D$10:$DR$60,9+$I113,0))))</f>
        <v>2.7777777777777776E-2</v>
      </c>
      <c r="P113" s="259">
        <f>(IF($J113-$I113=0,VLOOKUP($C113,'(C.) Private owners, 6 estates'!$D$10:$DR$60,83+$I113,0),IF($J113-$I113=1,VLOOKUP($C113,'(C.) Private owners, 6 estates'!$D$10:$DR$60,83+$I113,0)+VLOOKUP($C113,'(C.) Private owners, 6 estates'!$D$10:$DR$60,84+$I113,0),VLOOKUP($C113,'(C.) Private owners, 6 estates'!$D$10:$DR$60,83+$I113,0)+VLOOKUP($C113,'(C.) Private owners, 6 estates'!$D$10:$DR$60,84+$I113,0)+VLOOKUP($C113,'(C.) Private owners, 6 estates'!$D$10:$DR$60,85+$I113,0)))) /(IF($J113-$I113=0,VLOOKUP($C113,'(C.) Private owners, 6 estates'!$D$10:$DR$60,7+$I113,0),IF($J113-$I113=1,VLOOKUP($C113,'(C.) Private owners, 6 estates'!$D$10:$DR$60,7+$I113,0)+VLOOKUP($C113,'(C.) Private owners, 6 estates'!$D$10:$DR$60,8+$I113,0),VLOOKUP($C113,'(C.) Private owners, 6 estates'!$D$10:$DR$60,7+$I113,0)+VLOOKUP($C113,'(C.) Private owners, 6 estates'!$D$10:$DR$60,8+$I113,0)+VLOOKUP($C113,'(C.) Private owners, 6 estates'!$D$10:$DR$60,9+$I113,0))))</f>
        <v>0</v>
      </c>
      <c r="Q113" s="259">
        <f>(IF($J113-$I113=0,VLOOKUP($C113,'(C.) Private owners, 6 estates'!$D$10:$DR$60,102+$I113,0),IF($J113-$I113=1,VLOOKUP($C113,'(C.) Private owners, 6 estates'!$D$10:$DR$60,102+$I113,0)+VLOOKUP($C113,'(C.) Private owners, 6 estates'!$D$10:$DR$60,103+$I113,0),VLOOKUP($C113,'(C.) Private owners, 6 estates'!$D$10:$DR$60,102+$I113,0)+VLOOKUP($C113,'(C.) Private owners, 6 estates'!$D$10:$DR$60,103+$I113,0)+VLOOKUP($C113,'(C.) Private owners, 6 estates'!$D$10:$DR$60,104+$I113,0)))) /(IF($J113-$I113=0,VLOOKUP($C113,'(C.) Private owners, 6 estates'!$D$10:$DR$60,7+$I113,0),IF($J113-$I113=1,VLOOKUP($C113,'(C.) Private owners, 6 estates'!$D$10:$DR$60,7+$I113,0)+VLOOKUP($C113,'(C.) Private owners, 6 estates'!$D$10:$DR$60,8+$I113,0),VLOOKUP($C113,'(C.) Private owners, 6 estates'!$D$10:$DR$60,7+$I113,0)+VLOOKUP($C113,'(C.) Private owners, 6 estates'!$D$10:$DR$60,8+$I113,0)+VLOOKUP($C113,'(C.) Private owners, 6 estates'!$D$10:$DR$60,9+$I113,0))))</f>
        <v>0</v>
      </c>
      <c r="R113" s="414">
        <f t="shared" si="28"/>
        <v>0</v>
      </c>
      <c r="S113" s="28"/>
      <c r="T113" s="210">
        <f t="shared" si="15"/>
        <v>33.055555555555557</v>
      </c>
      <c r="U113" s="210">
        <f t="shared" si="16"/>
        <v>1084794.375</v>
      </c>
      <c r="V113" s="281">
        <f t="shared" si="17"/>
        <v>0</v>
      </c>
      <c r="W113" s="281">
        <f t="shared" si="18"/>
        <v>0</v>
      </c>
      <c r="X113" s="210">
        <f t="shared" si="19"/>
        <v>0.94444444444444442</v>
      </c>
      <c r="Y113" s="210">
        <f t="shared" si="20"/>
        <v>30994.125</v>
      </c>
      <c r="Z113" s="210">
        <f t="shared" si="21"/>
        <v>0</v>
      </c>
      <c r="AA113" s="210">
        <f t="shared" si="22"/>
        <v>0</v>
      </c>
      <c r="AB113" s="210">
        <f t="shared" si="23"/>
        <v>0</v>
      </c>
      <c r="AC113" s="210">
        <f t="shared" si="24"/>
        <v>0</v>
      </c>
      <c r="AD113" s="369">
        <f t="shared" si="25"/>
        <v>0</v>
      </c>
      <c r="AE113" s="369">
        <f t="shared" si="26"/>
        <v>0</v>
      </c>
    </row>
    <row r="114" spans="1:31">
      <c r="A114" s="37">
        <v>21</v>
      </c>
      <c r="B114" s="37">
        <v>6</v>
      </c>
      <c r="C114" s="28" t="s">
        <v>597</v>
      </c>
      <c r="D114" s="281">
        <f>'(B.) Opyt'' non-urb lands'!BL45</f>
        <v>44</v>
      </c>
      <c r="E114" s="518"/>
      <c r="F114" s="281">
        <f>'(B.) Opyt'' non-urb lands'!BO45</f>
        <v>1319279.28</v>
      </c>
      <c r="G114" s="362">
        <f t="shared" si="27"/>
        <v>29983.62</v>
      </c>
      <c r="I114" s="281">
        <v>16</v>
      </c>
      <c r="J114" s="210">
        <v>16</v>
      </c>
      <c r="K114" s="28"/>
      <c r="L114" s="28"/>
      <c r="M114" s="259">
        <f>(IF($J114-$I114=0,VLOOKUP($C114,'(C.) Private owners, 6 estates'!$D$10:$DR$60,26+$I114,0),IF($J114-$I114=1,VLOOKUP($C114,'(C.) Private owners, 6 estates'!$D$10:$DR$60,26+$I114,0)+VLOOKUP($C114,'(C.) Private owners, 6 estates'!$D$10:$DR$60,27+$I114,0),VLOOKUP($C114,'(C.) Private owners, 6 estates'!$D$10:$DR$60,26+$I114,0)+VLOOKUP($C114,'(C.) Private owners, 6 estates'!$D$10:$DR$60,27+$I114,0)+VLOOKUP($C114,'(C.) Private owners, 6 estates'!$D$10:$DR$60,28+$I114,0)))) /(IF($J114-$I114=0,VLOOKUP($C114,'(C.) Private owners, 6 estates'!$D$10:$DR$60,7+$I114,0),IF($J114-$I114=1,VLOOKUP($C114,'(C.) Private owners, 6 estates'!$D$10:$DR$60,7+$I114,0)+VLOOKUP($C114,'(C.) Private owners, 6 estates'!$D$10:$DR$60,8+$I114,0),VLOOKUP($C114,'(C.) Private owners, 6 estates'!$D$10:$DR$60,7+$I114,0)+VLOOKUP($C114,'(C.) Private owners, 6 estates'!$D$10:$DR$60,8+$I114,0)+VLOOKUP($C114,'(C.) Private owners, 6 estates'!$D$10:$DR$60,9+$I114,0))))</f>
        <v>1</v>
      </c>
      <c r="N114" s="259">
        <f>(IF($J114-$I114=0,VLOOKUP($C114,'(C.) Private owners, 6 estates'!$D$10:$DR$60,45+$I114,0),IF($J114-$I114=1,VLOOKUP($C114,'(C.) Private owners, 6 estates'!$D$10:$DR$60,45+$I114,0)+VLOOKUP($C114,'(C.) Private owners, 6 estates'!$D$10:$DR$60,46+$I114,0),VLOOKUP($C114,'(C.) Private owners, 6 estates'!$D$10:$DR$60,45+$I114,0)+VLOOKUP($C114,'(C.) Private owners, 6 estates'!$D$10:$DR$60,46+$I114,0)+VLOOKUP($C114,'(C.) Private owners, 6 estates'!$D$10:$DR$60,47+$I114,0)))) /(IF($J114-$I114=0,VLOOKUP($C114,'(C.) Private owners, 6 estates'!$D$10:$DR$60,7+$I114,0),IF($J114-$I114=1,VLOOKUP($C114,'(C.) Private owners, 6 estates'!$D$10:$DR$60,7+$I114,0)+VLOOKUP($C114,'(C.) Private owners, 6 estates'!$D$10:$DR$60,8+$I114,0),VLOOKUP($C114,'(C.) Private owners, 6 estates'!$D$10:$DR$60,7+$I114,0)+VLOOKUP($C114,'(C.) Private owners, 6 estates'!$D$10:$DR$60,8+$I114,0)+VLOOKUP($C114,'(C.) Private owners, 6 estates'!$D$10:$DR$60,9+$I114,0))))</f>
        <v>0</v>
      </c>
      <c r="O114" s="259">
        <f>(IF($J114-$I114=0,VLOOKUP($C114,'(C.) Private owners, 6 estates'!$D$10:$DR$60,64+$I114,0),IF($J114-$I114=1,VLOOKUP($C114,'(C.) Private owners, 6 estates'!$D$10:$DR$60,64+$I114,0)+VLOOKUP($C114,'(C.) Private owners, 6 estates'!$D$10:$DR$60,65+$I114,0),VLOOKUP($C114,'(C.) Private owners, 6 estates'!$D$10:$DR$60,64+$I114,0)+VLOOKUP($C114,'(C.) Private owners, 6 estates'!$D$10:$DR$60,65+$I114,0)+VLOOKUP($C114,'(C.) Private owners, 6 estates'!$D$10:$DR$60,66+$I114,0)))) /(IF($J114-$I114=0,VLOOKUP($C114,'(C.) Private owners, 6 estates'!$D$10:$DR$60,7+$I114,0),IF($J114-$I114=1,VLOOKUP($C114,'(C.) Private owners, 6 estates'!$D$10:$DR$60,7+$I114,0)+VLOOKUP($C114,'(C.) Private owners, 6 estates'!$D$10:$DR$60,8+$I114,0),VLOOKUP($C114,'(C.) Private owners, 6 estates'!$D$10:$DR$60,7+$I114,0)+VLOOKUP($C114,'(C.) Private owners, 6 estates'!$D$10:$DR$60,8+$I114,0)+VLOOKUP($C114,'(C.) Private owners, 6 estates'!$D$10:$DR$60,9+$I114,0))))</f>
        <v>0</v>
      </c>
      <c r="P114" s="259">
        <f>(IF($J114-$I114=0,VLOOKUP($C114,'(C.) Private owners, 6 estates'!$D$10:$DR$60,83+$I114,0),IF($J114-$I114=1,VLOOKUP($C114,'(C.) Private owners, 6 estates'!$D$10:$DR$60,83+$I114,0)+VLOOKUP($C114,'(C.) Private owners, 6 estates'!$D$10:$DR$60,84+$I114,0),VLOOKUP($C114,'(C.) Private owners, 6 estates'!$D$10:$DR$60,83+$I114,0)+VLOOKUP($C114,'(C.) Private owners, 6 estates'!$D$10:$DR$60,84+$I114,0)+VLOOKUP($C114,'(C.) Private owners, 6 estates'!$D$10:$DR$60,85+$I114,0)))) /(IF($J114-$I114=0,VLOOKUP($C114,'(C.) Private owners, 6 estates'!$D$10:$DR$60,7+$I114,0),IF($J114-$I114=1,VLOOKUP($C114,'(C.) Private owners, 6 estates'!$D$10:$DR$60,7+$I114,0)+VLOOKUP($C114,'(C.) Private owners, 6 estates'!$D$10:$DR$60,8+$I114,0),VLOOKUP($C114,'(C.) Private owners, 6 estates'!$D$10:$DR$60,7+$I114,0)+VLOOKUP($C114,'(C.) Private owners, 6 estates'!$D$10:$DR$60,8+$I114,0)+VLOOKUP($C114,'(C.) Private owners, 6 estates'!$D$10:$DR$60,9+$I114,0))))</f>
        <v>0</v>
      </c>
      <c r="Q114" s="259">
        <f>(IF($J114-$I114=0,VLOOKUP($C114,'(C.) Private owners, 6 estates'!$D$10:$DR$60,102+$I114,0),IF($J114-$I114=1,VLOOKUP($C114,'(C.) Private owners, 6 estates'!$D$10:$DR$60,102+$I114,0)+VLOOKUP($C114,'(C.) Private owners, 6 estates'!$D$10:$DR$60,103+$I114,0),VLOOKUP($C114,'(C.) Private owners, 6 estates'!$D$10:$DR$60,102+$I114,0)+VLOOKUP($C114,'(C.) Private owners, 6 estates'!$D$10:$DR$60,103+$I114,0)+VLOOKUP($C114,'(C.) Private owners, 6 estates'!$D$10:$DR$60,104+$I114,0)))) /(IF($J114-$I114=0,VLOOKUP($C114,'(C.) Private owners, 6 estates'!$D$10:$DR$60,7+$I114,0),IF($J114-$I114=1,VLOOKUP($C114,'(C.) Private owners, 6 estates'!$D$10:$DR$60,7+$I114,0)+VLOOKUP($C114,'(C.) Private owners, 6 estates'!$D$10:$DR$60,8+$I114,0),VLOOKUP($C114,'(C.) Private owners, 6 estates'!$D$10:$DR$60,7+$I114,0)+VLOOKUP($C114,'(C.) Private owners, 6 estates'!$D$10:$DR$60,8+$I114,0)+VLOOKUP($C114,'(C.) Private owners, 6 estates'!$D$10:$DR$60,9+$I114,0))))</f>
        <v>0</v>
      </c>
      <c r="R114" s="414">
        <f t="shared" si="28"/>
        <v>0</v>
      </c>
      <c r="S114" s="28"/>
      <c r="T114" s="210">
        <f t="shared" si="15"/>
        <v>44</v>
      </c>
      <c r="U114" s="210">
        <f t="shared" si="16"/>
        <v>1319279.28</v>
      </c>
      <c r="V114" s="281">
        <f t="shared" si="17"/>
        <v>0</v>
      </c>
      <c r="W114" s="281">
        <f t="shared" si="18"/>
        <v>0</v>
      </c>
      <c r="X114" s="210">
        <f t="shared" si="19"/>
        <v>0</v>
      </c>
      <c r="Y114" s="210">
        <f t="shared" si="20"/>
        <v>0</v>
      </c>
      <c r="Z114" s="210">
        <f t="shared" si="21"/>
        <v>0</v>
      </c>
      <c r="AA114" s="210">
        <f t="shared" si="22"/>
        <v>0</v>
      </c>
      <c r="AB114" s="210">
        <f t="shared" si="23"/>
        <v>0</v>
      </c>
      <c r="AC114" s="210">
        <f t="shared" si="24"/>
        <v>0</v>
      </c>
      <c r="AD114" s="369">
        <f t="shared" si="25"/>
        <v>0</v>
      </c>
      <c r="AE114" s="369">
        <f t="shared" si="26"/>
        <v>0</v>
      </c>
    </row>
    <row r="115" spans="1:31">
      <c r="A115" s="37">
        <v>49</v>
      </c>
      <c r="B115" s="37">
        <v>6</v>
      </c>
      <c r="C115" s="29" t="s">
        <v>953</v>
      </c>
      <c r="D115" s="281">
        <f>'(B.) Opyt'' non-urb lands'!BL46</f>
        <v>8</v>
      </c>
      <c r="E115" s="518"/>
      <c r="F115" s="281">
        <f>'(B.) Opyt'' non-urb lands'!BO46</f>
        <v>237215.28</v>
      </c>
      <c r="G115" s="362">
        <f t="shared" si="27"/>
        <v>29651.91</v>
      </c>
      <c r="I115" s="281">
        <v>17</v>
      </c>
      <c r="J115" s="210">
        <v>17</v>
      </c>
      <c r="K115" s="28"/>
      <c r="L115" s="28"/>
      <c r="M115" s="259">
        <f>(IF($J115-$I115=0,VLOOKUP($C115,'(C.) Private owners, 6 estates'!$D$10:$DR$60,26+$I115,0),IF($J115-$I115=1,VLOOKUP($C115,'(C.) Private owners, 6 estates'!$D$10:$DR$60,26+$I115,0)+VLOOKUP($C115,'(C.) Private owners, 6 estates'!$D$10:$DR$60,27+$I115,0),VLOOKUP($C115,'(C.) Private owners, 6 estates'!$D$10:$DR$60,26+$I115,0)+VLOOKUP($C115,'(C.) Private owners, 6 estates'!$D$10:$DR$60,27+$I115,0)+VLOOKUP($C115,'(C.) Private owners, 6 estates'!$D$10:$DR$60,28+$I115,0)))) /(IF($J115-$I115=0,VLOOKUP($C115,'(C.) Private owners, 6 estates'!$D$10:$DR$60,7+$I115,0),IF($J115-$I115=1,VLOOKUP($C115,'(C.) Private owners, 6 estates'!$D$10:$DR$60,7+$I115,0)+VLOOKUP($C115,'(C.) Private owners, 6 estates'!$D$10:$DR$60,8+$I115,0),VLOOKUP($C115,'(C.) Private owners, 6 estates'!$D$10:$DR$60,7+$I115,0)+VLOOKUP($C115,'(C.) Private owners, 6 estates'!$D$10:$DR$60,8+$I115,0)+VLOOKUP($C115,'(C.) Private owners, 6 estates'!$D$10:$DR$60,9+$I115,0))))</f>
        <v>1</v>
      </c>
      <c r="N115" s="259">
        <f>(IF($J115-$I115=0,VLOOKUP($C115,'(C.) Private owners, 6 estates'!$D$10:$DR$60,45+$I115,0),IF($J115-$I115=1,VLOOKUP($C115,'(C.) Private owners, 6 estates'!$D$10:$DR$60,45+$I115,0)+VLOOKUP($C115,'(C.) Private owners, 6 estates'!$D$10:$DR$60,46+$I115,0),VLOOKUP($C115,'(C.) Private owners, 6 estates'!$D$10:$DR$60,45+$I115,0)+VLOOKUP($C115,'(C.) Private owners, 6 estates'!$D$10:$DR$60,46+$I115,0)+VLOOKUP($C115,'(C.) Private owners, 6 estates'!$D$10:$DR$60,47+$I115,0)))) /(IF($J115-$I115=0,VLOOKUP($C115,'(C.) Private owners, 6 estates'!$D$10:$DR$60,7+$I115,0),IF($J115-$I115=1,VLOOKUP($C115,'(C.) Private owners, 6 estates'!$D$10:$DR$60,7+$I115,0)+VLOOKUP($C115,'(C.) Private owners, 6 estates'!$D$10:$DR$60,8+$I115,0),VLOOKUP($C115,'(C.) Private owners, 6 estates'!$D$10:$DR$60,7+$I115,0)+VLOOKUP($C115,'(C.) Private owners, 6 estates'!$D$10:$DR$60,8+$I115,0)+VLOOKUP($C115,'(C.) Private owners, 6 estates'!$D$10:$DR$60,9+$I115,0))))</f>
        <v>0</v>
      </c>
      <c r="O115" s="259">
        <f>(IF($J115-$I115=0,VLOOKUP($C115,'(C.) Private owners, 6 estates'!$D$10:$DR$60,64+$I115,0),IF($J115-$I115=1,VLOOKUP($C115,'(C.) Private owners, 6 estates'!$D$10:$DR$60,64+$I115,0)+VLOOKUP($C115,'(C.) Private owners, 6 estates'!$D$10:$DR$60,65+$I115,0),VLOOKUP($C115,'(C.) Private owners, 6 estates'!$D$10:$DR$60,64+$I115,0)+VLOOKUP($C115,'(C.) Private owners, 6 estates'!$D$10:$DR$60,65+$I115,0)+VLOOKUP($C115,'(C.) Private owners, 6 estates'!$D$10:$DR$60,66+$I115,0)))) /(IF($J115-$I115=0,VLOOKUP($C115,'(C.) Private owners, 6 estates'!$D$10:$DR$60,7+$I115,0),IF($J115-$I115=1,VLOOKUP($C115,'(C.) Private owners, 6 estates'!$D$10:$DR$60,7+$I115,0)+VLOOKUP($C115,'(C.) Private owners, 6 estates'!$D$10:$DR$60,8+$I115,0),VLOOKUP($C115,'(C.) Private owners, 6 estates'!$D$10:$DR$60,7+$I115,0)+VLOOKUP($C115,'(C.) Private owners, 6 estates'!$D$10:$DR$60,8+$I115,0)+VLOOKUP($C115,'(C.) Private owners, 6 estates'!$D$10:$DR$60,9+$I115,0))))</f>
        <v>0</v>
      </c>
      <c r="P115" s="259">
        <f>(IF($J115-$I115=0,VLOOKUP($C115,'(C.) Private owners, 6 estates'!$D$10:$DR$60,83+$I115,0),IF($J115-$I115=1,VLOOKUP($C115,'(C.) Private owners, 6 estates'!$D$10:$DR$60,83+$I115,0)+VLOOKUP($C115,'(C.) Private owners, 6 estates'!$D$10:$DR$60,84+$I115,0),VLOOKUP($C115,'(C.) Private owners, 6 estates'!$D$10:$DR$60,83+$I115,0)+VLOOKUP($C115,'(C.) Private owners, 6 estates'!$D$10:$DR$60,84+$I115,0)+VLOOKUP($C115,'(C.) Private owners, 6 estates'!$D$10:$DR$60,85+$I115,0)))) /(IF($J115-$I115=0,VLOOKUP($C115,'(C.) Private owners, 6 estates'!$D$10:$DR$60,7+$I115,0),IF($J115-$I115=1,VLOOKUP($C115,'(C.) Private owners, 6 estates'!$D$10:$DR$60,7+$I115,0)+VLOOKUP($C115,'(C.) Private owners, 6 estates'!$D$10:$DR$60,8+$I115,0),VLOOKUP($C115,'(C.) Private owners, 6 estates'!$D$10:$DR$60,7+$I115,0)+VLOOKUP($C115,'(C.) Private owners, 6 estates'!$D$10:$DR$60,8+$I115,0)+VLOOKUP($C115,'(C.) Private owners, 6 estates'!$D$10:$DR$60,9+$I115,0))))</f>
        <v>0</v>
      </c>
      <c r="Q115" s="259">
        <f>(IF($J115-$I115=0,VLOOKUP($C115,'(C.) Private owners, 6 estates'!$D$10:$DR$60,102+$I115,0),IF($J115-$I115=1,VLOOKUP($C115,'(C.) Private owners, 6 estates'!$D$10:$DR$60,102+$I115,0)+VLOOKUP($C115,'(C.) Private owners, 6 estates'!$D$10:$DR$60,103+$I115,0),VLOOKUP($C115,'(C.) Private owners, 6 estates'!$D$10:$DR$60,102+$I115,0)+VLOOKUP($C115,'(C.) Private owners, 6 estates'!$D$10:$DR$60,103+$I115,0)+VLOOKUP($C115,'(C.) Private owners, 6 estates'!$D$10:$DR$60,104+$I115,0)))) /(IF($J115-$I115=0,VLOOKUP($C115,'(C.) Private owners, 6 estates'!$D$10:$DR$60,7+$I115,0),IF($J115-$I115=1,VLOOKUP($C115,'(C.) Private owners, 6 estates'!$D$10:$DR$60,7+$I115,0)+VLOOKUP($C115,'(C.) Private owners, 6 estates'!$D$10:$DR$60,8+$I115,0),VLOOKUP($C115,'(C.) Private owners, 6 estates'!$D$10:$DR$60,7+$I115,0)+VLOOKUP($C115,'(C.) Private owners, 6 estates'!$D$10:$DR$60,8+$I115,0)+VLOOKUP($C115,'(C.) Private owners, 6 estates'!$D$10:$DR$60,9+$I115,0))))</f>
        <v>0</v>
      </c>
      <c r="R115" s="414">
        <f t="shared" si="28"/>
        <v>0</v>
      </c>
      <c r="S115" s="28"/>
      <c r="T115" s="210">
        <f t="shared" si="15"/>
        <v>8</v>
      </c>
      <c r="U115" s="210">
        <f t="shared" si="16"/>
        <v>237215.28</v>
      </c>
      <c r="V115" s="281">
        <f t="shared" si="17"/>
        <v>0</v>
      </c>
      <c r="W115" s="281">
        <f t="shared" si="18"/>
        <v>0</v>
      </c>
      <c r="X115" s="210">
        <f t="shared" si="19"/>
        <v>0</v>
      </c>
      <c r="Y115" s="210">
        <f t="shared" si="20"/>
        <v>0</v>
      </c>
      <c r="Z115" s="210">
        <f t="shared" si="21"/>
        <v>0</v>
      </c>
      <c r="AA115" s="210">
        <f t="shared" si="22"/>
        <v>0</v>
      </c>
      <c r="AB115" s="210">
        <f t="shared" si="23"/>
        <v>0</v>
      </c>
      <c r="AC115" s="210">
        <f t="shared" si="24"/>
        <v>0</v>
      </c>
      <c r="AD115" s="369">
        <f t="shared" si="25"/>
        <v>0</v>
      </c>
      <c r="AE115" s="369">
        <f t="shared" si="26"/>
        <v>0</v>
      </c>
    </row>
    <row r="116" spans="1:31">
      <c r="A116" s="37">
        <v>4</v>
      </c>
      <c r="B116" s="37">
        <v>7</v>
      </c>
      <c r="C116" s="28" t="s">
        <v>954</v>
      </c>
      <c r="D116" s="281">
        <f>'(B.) Opyt'' non-urb lands'!BL47</f>
        <v>25</v>
      </c>
      <c r="E116" s="518"/>
      <c r="F116" s="281">
        <f>'(B.) Opyt'' non-urb lands'!BO47</f>
        <v>752942.52</v>
      </c>
      <c r="G116" s="362">
        <f t="shared" si="27"/>
        <v>30117.700800000002</v>
      </c>
      <c r="I116" s="281">
        <v>15</v>
      </c>
      <c r="J116" s="210">
        <v>16</v>
      </c>
      <c r="K116" s="28"/>
      <c r="L116" s="28"/>
      <c r="M116" s="259">
        <f>(IF($J116-$I116=0,VLOOKUP($C116,'(C.) Private owners, 6 estates'!$D$10:$DR$60,26+$I116,0),IF($J116-$I116=1,VLOOKUP($C116,'(C.) Private owners, 6 estates'!$D$10:$DR$60,26+$I116,0)+VLOOKUP($C116,'(C.) Private owners, 6 estates'!$D$10:$DR$60,27+$I116,0),VLOOKUP($C116,'(C.) Private owners, 6 estates'!$D$10:$DR$60,26+$I116,0)+VLOOKUP($C116,'(C.) Private owners, 6 estates'!$D$10:$DR$60,27+$I116,0)+VLOOKUP($C116,'(C.) Private owners, 6 estates'!$D$10:$DR$60,28+$I116,0)))) /(IF($J116-$I116=0,VLOOKUP($C116,'(C.) Private owners, 6 estates'!$D$10:$DR$60,7+$I116,0),IF($J116-$I116=1,VLOOKUP($C116,'(C.) Private owners, 6 estates'!$D$10:$DR$60,7+$I116,0)+VLOOKUP($C116,'(C.) Private owners, 6 estates'!$D$10:$DR$60,8+$I116,0),VLOOKUP($C116,'(C.) Private owners, 6 estates'!$D$10:$DR$60,7+$I116,0)+VLOOKUP($C116,'(C.) Private owners, 6 estates'!$D$10:$DR$60,8+$I116,0)+VLOOKUP($C116,'(C.) Private owners, 6 estates'!$D$10:$DR$60,9+$I116,0))))</f>
        <v>0.96296296296296291</v>
      </c>
      <c r="N116" s="259">
        <f>(IF($J116-$I116=0,VLOOKUP($C116,'(C.) Private owners, 6 estates'!$D$10:$DR$60,45+$I116,0),IF($J116-$I116=1,VLOOKUP($C116,'(C.) Private owners, 6 estates'!$D$10:$DR$60,45+$I116,0)+VLOOKUP($C116,'(C.) Private owners, 6 estates'!$D$10:$DR$60,46+$I116,0),VLOOKUP($C116,'(C.) Private owners, 6 estates'!$D$10:$DR$60,45+$I116,0)+VLOOKUP($C116,'(C.) Private owners, 6 estates'!$D$10:$DR$60,46+$I116,0)+VLOOKUP($C116,'(C.) Private owners, 6 estates'!$D$10:$DR$60,47+$I116,0)))) /(IF($J116-$I116=0,VLOOKUP($C116,'(C.) Private owners, 6 estates'!$D$10:$DR$60,7+$I116,0),IF($J116-$I116=1,VLOOKUP($C116,'(C.) Private owners, 6 estates'!$D$10:$DR$60,7+$I116,0)+VLOOKUP($C116,'(C.) Private owners, 6 estates'!$D$10:$DR$60,8+$I116,0),VLOOKUP($C116,'(C.) Private owners, 6 estates'!$D$10:$DR$60,7+$I116,0)+VLOOKUP($C116,'(C.) Private owners, 6 estates'!$D$10:$DR$60,8+$I116,0)+VLOOKUP($C116,'(C.) Private owners, 6 estates'!$D$10:$DR$60,9+$I116,0))))</f>
        <v>0</v>
      </c>
      <c r="O116" s="259">
        <f>(IF($J116-$I116=0,VLOOKUP($C116,'(C.) Private owners, 6 estates'!$D$10:$DR$60,64+$I116,0),IF($J116-$I116=1,VLOOKUP($C116,'(C.) Private owners, 6 estates'!$D$10:$DR$60,64+$I116,0)+VLOOKUP($C116,'(C.) Private owners, 6 estates'!$D$10:$DR$60,65+$I116,0),VLOOKUP($C116,'(C.) Private owners, 6 estates'!$D$10:$DR$60,64+$I116,0)+VLOOKUP($C116,'(C.) Private owners, 6 estates'!$D$10:$DR$60,65+$I116,0)+VLOOKUP($C116,'(C.) Private owners, 6 estates'!$D$10:$DR$60,66+$I116,0)))) /(IF($J116-$I116=0,VLOOKUP($C116,'(C.) Private owners, 6 estates'!$D$10:$DR$60,7+$I116,0),IF($J116-$I116=1,VLOOKUP($C116,'(C.) Private owners, 6 estates'!$D$10:$DR$60,7+$I116,0)+VLOOKUP($C116,'(C.) Private owners, 6 estates'!$D$10:$DR$60,8+$I116,0),VLOOKUP($C116,'(C.) Private owners, 6 estates'!$D$10:$DR$60,7+$I116,0)+VLOOKUP($C116,'(C.) Private owners, 6 estates'!$D$10:$DR$60,8+$I116,0)+VLOOKUP($C116,'(C.) Private owners, 6 estates'!$D$10:$DR$60,9+$I116,0))))</f>
        <v>3.7037037037037035E-2</v>
      </c>
      <c r="P116" s="259">
        <f>(IF($J116-$I116=0,VLOOKUP($C116,'(C.) Private owners, 6 estates'!$D$10:$DR$60,83+$I116,0),IF($J116-$I116=1,VLOOKUP($C116,'(C.) Private owners, 6 estates'!$D$10:$DR$60,83+$I116,0)+VLOOKUP($C116,'(C.) Private owners, 6 estates'!$D$10:$DR$60,84+$I116,0),VLOOKUP($C116,'(C.) Private owners, 6 estates'!$D$10:$DR$60,83+$I116,0)+VLOOKUP($C116,'(C.) Private owners, 6 estates'!$D$10:$DR$60,84+$I116,0)+VLOOKUP($C116,'(C.) Private owners, 6 estates'!$D$10:$DR$60,85+$I116,0)))) /(IF($J116-$I116=0,VLOOKUP($C116,'(C.) Private owners, 6 estates'!$D$10:$DR$60,7+$I116,0),IF($J116-$I116=1,VLOOKUP($C116,'(C.) Private owners, 6 estates'!$D$10:$DR$60,7+$I116,0)+VLOOKUP($C116,'(C.) Private owners, 6 estates'!$D$10:$DR$60,8+$I116,0),VLOOKUP($C116,'(C.) Private owners, 6 estates'!$D$10:$DR$60,7+$I116,0)+VLOOKUP($C116,'(C.) Private owners, 6 estates'!$D$10:$DR$60,8+$I116,0)+VLOOKUP($C116,'(C.) Private owners, 6 estates'!$D$10:$DR$60,9+$I116,0))))</f>
        <v>0</v>
      </c>
      <c r="Q116" s="259">
        <f>(IF($J116-$I116=0,VLOOKUP($C116,'(C.) Private owners, 6 estates'!$D$10:$DR$60,102+$I116,0),IF($J116-$I116=1,VLOOKUP($C116,'(C.) Private owners, 6 estates'!$D$10:$DR$60,102+$I116,0)+VLOOKUP($C116,'(C.) Private owners, 6 estates'!$D$10:$DR$60,103+$I116,0),VLOOKUP($C116,'(C.) Private owners, 6 estates'!$D$10:$DR$60,102+$I116,0)+VLOOKUP($C116,'(C.) Private owners, 6 estates'!$D$10:$DR$60,103+$I116,0)+VLOOKUP($C116,'(C.) Private owners, 6 estates'!$D$10:$DR$60,104+$I116,0)))) /(IF($J116-$I116=0,VLOOKUP($C116,'(C.) Private owners, 6 estates'!$D$10:$DR$60,7+$I116,0),IF($J116-$I116=1,VLOOKUP($C116,'(C.) Private owners, 6 estates'!$D$10:$DR$60,7+$I116,0)+VLOOKUP($C116,'(C.) Private owners, 6 estates'!$D$10:$DR$60,8+$I116,0),VLOOKUP($C116,'(C.) Private owners, 6 estates'!$D$10:$DR$60,7+$I116,0)+VLOOKUP($C116,'(C.) Private owners, 6 estates'!$D$10:$DR$60,8+$I116,0)+VLOOKUP($C116,'(C.) Private owners, 6 estates'!$D$10:$DR$60,9+$I116,0))))</f>
        <v>0</v>
      </c>
      <c r="R116" s="414">
        <f t="shared" si="28"/>
        <v>0</v>
      </c>
      <c r="S116" s="28"/>
      <c r="T116" s="210">
        <f t="shared" si="15"/>
        <v>24.074074074074073</v>
      </c>
      <c r="U116" s="210">
        <f t="shared" si="16"/>
        <v>725055.76</v>
      </c>
      <c r="V116" s="281">
        <f t="shared" si="17"/>
        <v>0</v>
      </c>
      <c r="W116" s="281">
        <f t="shared" si="18"/>
        <v>0</v>
      </c>
      <c r="X116" s="210">
        <f t="shared" si="19"/>
        <v>0.92592592592592582</v>
      </c>
      <c r="Y116" s="210">
        <f t="shared" si="20"/>
        <v>27886.76</v>
      </c>
      <c r="Z116" s="210">
        <f t="shared" si="21"/>
        <v>0</v>
      </c>
      <c r="AA116" s="210">
        <f t="shared" si="22"/>
        <v>0</v>
      </c>
      <c r="AB116" s="210">
        <f t="shared" si="23"/>
        <v>0</v>
      </c>
      <c r="AC116" s="210">
        <f t="shared" si="24"/>
        <v>0</v>
      </c>
      <c r="AD116" s="369">
        <f t="shared" si="25"/>
        <v>0</v>
      </c>
      <c r="AE116" s="369">
        <f t="shared" si="26"/>
        <v>0</v>
      </c>
    </row>
    <row r="117" spans="1:31">
      <c r="A117" s="37">
        <v>5</v>
      </c>
      <c r="B117" s="37">
        <v>7</v>
      </c>
      <c r="C117" s="28" t="s">
        <v>955</v>
      </c>
      <c r="D117" s="281">
        <f>'(B.) Opyt'' non-urb lands'!BL48</f>
        <v>21</v>
      </c>
      <c r="E117" s="518"/>
      <c r="F117" s="281">
        <f>'(B.) Opyt'' non-urb lands'!BO48</f>
        <v>592176.48</v>
      </c>
      <c r="G117" s="362">
        <f t="shared" si="27"/>
        <v>28198.879999999997</v>
      </c>
      <c r="I117" s="281">
        <v>16</v>
      </c>
      <c r="J117" s="210">
        <v>16</v>
      </c>
      <c r="K117" s="28"/>
      <c r="L117" s="28"/>
      <c r="M117" s="259">
        <f>(IF($J117-$I117=0,VLOOKUP($C117,'(C.) Private owners, 6 estates'!$D$10:$DR$60,26+$I117,0),IF($J117-$I117=1,VLOOKUP($C117,'(C.) Private owners, 6 estates'!$D$10:$DR$60,26+$I117,0)+VLOOKUP($C117,'(C.) Private owners, 6 estates'!$D$10:$DR$60,27+$I117,0),VLOOKUP($C117,'(C.) Private owners, 6 estates'!$D$10:$DR$60,26+$I117,0)+VLOOKUP($C117,'(C.) Private owners, 6 estates'!$D$10:$DR$60,27+$I117,0)+VLOOKUP($C117,'(C.) Private owners, 6 estates'!$D$10:$DR$60,28+$I117,0)))) /(IF($J117-$I117=0,VLOOKUP($C117,'(C.) Private owners, 6 estates'!$D$10:$DR$60,7+$I117,0),IF($J117-$I117=1,VLOOKUP($C117,'(C.) Private owners, 6 estates'!$D$10:$DR$60,7+$I117,0)+VLOOKUP($C117,'(C.) Private owners, 6 estates'!$D$10:$DR$60,8+$I117,0),VLOOKUP($C117,'(C.) Private owners, 6 estates'!$D$10:$DR$60,7+$I117,0)+VLOOKUP($C117,'(C.) Private owners, 6 estates'!$D$10:$DR$60,8+$I117,0)+VLOOKUP($C117,'(C.) Private owners, 6 estates'!$D$10:$DR$60,9+$I117,0))))</f>
        <v>0.8571428571428571</v>
      </c>
      <c r="N117" s="259">
        <f>(IF($J117-$I117=0,VLOOKUP($C117,'(C.) Private owners, 6 estates'!$D$10:$DR$60,45+$I117,0),IF($J117-$I117=1,VLOOKUP($C117,'(C.) Private owners, 6 estates'!$D$10:$DR$60,45+$I117,0)+VLOOKUP($C117,'(C.) Private owners, 6 estates'!$D$10:$DR$60,46+$I117,0),VLOOKUP($C117,'(C.) Private owners, 6 estates'!$D$10:$DR$60,45+$I117,0)+VLOOKUP($C117,'(C.) Private owners, 6 estates'!$D$10:$DR$60,46+$I117,0)+VLOOKUP($C117,'(C.) Private owners, 6 estates'!$D$10:$DR$60,47+$I117,0)))) /(IF($J117-$I117=0,VLOOKUP($C117,'(C.) Private owners, 6 estates'!$D$10:$DR$60,7+$I117,0),IF($J117-$I117=1,VLOOKUP($C117,'(C.) Private owners, 6 estates'!$D$10:$DR$60,7+$I117,0)+VLOOKUP($C117,'(C.) Private owners, 6 estates'!$D$10:$DR$60,8+$I117,0),VLOOKUP($C117,'(C.) Private owners, 6 estates'!$D$10:$DR$60,7+$I117,0)+VLOOKUP($C117,'(C.) Private owners, 6 estates'!$D$10:$DR$60,8+$I117,0)+VLOOKUP($C117,'(C.) Private owners, 6 estates'!$D$10:$DR$60,9+$I117,0))))</f>
        <v>0</v>
      </c>
      <c r="O117" s="259">
        <f>(IF($J117-$I117=0,VLOOKUP($C117,'(C.) Private owners, 6 estates'!$D$10:$DR$60,64+$I117,0),IF($J117-$I117=1,VLOOKUP($C117,'(C.) Private owners, 6 estates'!$D$10:$DR$60,64+$I117,0)+VLOOKUP($C117,'(C.) Private owners, 6 estates'!$D$10:$DR$60,65+$I117,0),VLOOKUP($C117,'(C.) Private owners, 6 estates'!$D$10:$DR$60,64+$I117,0)+VLOOKUP($C117,'(C.) Private owners, 6 estates'!$D$10:$DR$60,65+$I117,0)+VLOOKUP($C117,'(C.) Private owners, 6 estates'!$D$10:$DR$60,66+$I117,0)))) /(IF($J117-$I117=0,VLOOKUP($C117,'(C.) Private owners, 6 estates'!$D$10:$DR$60,7+$I117,0),IF($J117-$I117=1,VLOOKUP($C117,'(C.) Private owners, 6 estates'!$D$10:$DR$60,7+$I117,0)+VLOOKUP($C117,'(C.) Private owners, 6 estates'!$D$10:$DR$60,8+$I117,0),VLOOKUP($C117,'(C.) Private owners, 6 estates'!$D$10:$DR$60,7+$I117,0)+VLOOKUP($C117,'(C.) Private owners, 6 estates'!$D$10:$DR$60,8+$I117,0)+VLOOKUP($C117,'(C.) Private owners, 6 estates'!$D$10:$DR$60,9+$I117,0))))</f>
        <v>0.14285714285714285</v>
      </c>
      <c r="P117" s="259">
        <f>(IF($J117-$I117=0,VLOOKUP($C117,'(C.) Private owners, 6 estates'!$D$10:$DR$60,83+$I117,0),IF($J117-$I117=1,VLOOKUP($C117,'(C.) Private owners, 6 estates'!$D$10:$DR$60,83+$I117,0)+VLOOKUP($C117,'(C.) Private owners, 6 estates'!$D$10:$DR$60,84+$I117,0),VLOOKUP($C117,'(C.) Private owners, 6 estates'!$D$10:$DR$60,83+$I117,0)+VLOOKUP($C117,'(C.) Private owners, 6 estates'!$D$10:$DR$60,84+$I117,0)+VLOOKUP($C117,'(C.) Private owners, 6 estates'!$D$10:$DR$60,85+$I117,0)))) /(IF($J117-$I117=0,VLOOKUP($C117,'(C.) Private owners, 6 estates'!$D$10:$DR$60,7+$I117,0),IF($J117-$I117=1,VLOOKUP($C117,'(C.) Private owners, 6 estates'!$D$10:$DR$60,7+$I117,0)+VLOOKUP($C117,'(C.) Private owners, 6 estates'!$D$10:$DR$60,8+$I117,0),VLOOKUP($C117,'(C.) Private owners, 6 estates'!$D$10:$DR$60,7+$I117,0)+VLOOKUP($C117,'(C.) Private owners, 6 estates'!$D$10:$DR$60,8+$I117,0)+VLOOKUP($C117,'(C.) Private owners, 6 estates'!$D$10:$DR$60,9+$I117,0))))</f>
        <v>0</v>
      </c>
      <c r="Q117" s="259">
        <f>(IF($J117-$I117=0,VLOOKUP($C117,'(C.) Private owners, 6 estates'!$D$10:$DR$60,102+$I117,0),IF($J117-$I117=1,VLOOKUP($C117,'(C.) Private owners, 6 estates'!$D$10:$DR$60,102+$I117,0)+VLOOKUP($C117,'(C.) Private owners, 6 estates'!$D$10:$DR$60,103+$I117,0),VLOOKUP($C117,'(C.) Private owners, 6 estates'!$D$10:$DR$60,102+$I117,0)+VLOOKUP($C117,'(C.) Private owners, 6 estates'!$D$10:$DR$60,103+$I117,0)+VLOOKUP($C117,'(C.) Private owners, 6 estates'!$D$10:$DR$60,104+$I117,0)))) /(IF($J117-$I117=0,VLOOKUP($C117,'(C.) Private owners, 6 estates'!$D$10:$DR$60,7+$I117,0),IF($J117-$I117=1,VLOOKUP($C117,'(C.) Private owners, 6 estates'!$D$10:$DR$60,7+$I117,0)+VLOOKUP($C117,'(C.) Private owners, 6 estates'!$D$10:$DR$60,8+$I117,0),VLOOKUP($C117,'(C.) Private owners, 6 estates'!$D$10:$DR$60,7+$I117,0)+VLOOKUP($C117,'(C.) Private owners, 6 estates'!$D$10:$DR$60,8+$I117,0)+VLOOKUP($C117,'(C.) Private owners, 6 estates'!$D$10:$DR$60,9+$I117,0))))</f>
        <v>0</v>
      </c>
      <c r="R117" s="414">
        <f t="shared" si="28"/>
        <v>0</v>
      </c>
      <c r="S117" s="28"/>
      <c r="T117" s="210">
        <f t="shared" si="15"/>
        <v>18</v>
      </c>
      <c r="U117" s="210">
        <f t="shared" si="16"/>
        <v>507579.83999999997</v>
      </c>
      <c r="V117" s="281">
        <f t="shared" si="17"/>
        <v>0</v>
      </c>
      <c r="W117" s="281">
        <f t="shared" si="18"/>
        <v>0</v>
      </c>
      <c r="X117" s="210">
        <f t="shared" si="19"/>
        <v>3</v>
      </c>
      <c r="Y117" s="210">
        <f t="shared" si="20"/>
        <v>84596.639999999985</v>
      </c>
      <c r="Z117" s="210">
        <f t="shared" si="21"/>
        <v>0</v>
      </c>
      <c r="AA117" s="210">
        <f t="shared" si="22"/>
        <v>0</v>
      </c>
      <c r="AB117" s="210">
        <f t="shared" si="23"/>
        <v>0</v>
      </c>
      <c r="AC117" s="210">
        <f t="shared" si="24"/>
        <v>0</v>
      </c>
      <c r="AD117" s="369">
        <f t="shared" si="25"/>
        <v>0</v>
      </c>
      <c r="AE117" s="369">
        <f t="shared" si="26"/>
        <v>0</v>
      </c>
    </row>
    <row r="118" spans="1:31">
      <c r="A118" s="37">
        <v>11</v>
      </c>
      <c r="B118" s="37">
        <v>7</v>
      </c>
      <c r="C118" s="28" t="s">
        <v>844</v>
      </c>
      <c r="D118" s="281">
        <f>'(B.) Opyt'' non-urb lands'!BL49</f>
        <v>22</v>
      </c>
      <c r="E118" s="518"/>
      <c r="F118" s="281">
        <f>'(B.) Opyt'' non-urb lands'!BO49</f>
        <v>625973.4</v>
      </c>
      <c r="G118" s="362">
        <f t="shared" si="27"/>
        <v>28453.336363636365</v>
      </c>
      <c r="I118" s="281">
        <v>16</v>
      </c>
      <c r="J118" s="210">
        <v>16</v>
      </c>
      <c r="K118" s="28"/>
      <c r="L118" s="28"/>
      <c r="M118" s="259">
        <f>(IF($J118-$I118=0,VLOOKUP($C118,'(C.) Private owners, 6 estates'!$D$10:$DR$60,26+$I118,0),IF($J118-$I118=1,VLOOKUP($C118,'(C.) Private owners, 6 estates'!$D$10:$DR$60,26+$I118,0)+VLOOKUP($C118,'(C.) Private owners, 6 estates'!$D$10:$DR$60,27+$I118,0),VLOOKUP($C118,'(C.) Private owners, 6 estates'!$D$10:$DR$60,26+$I118,0)+VLOOKUP($C118,'(C.) Private owners, 6 estates'!$D$10:$DR$60,27+$I118,0)+VLOOKUP($C118,'(C.) Private owners, 6 estates'!$D$10:$DR$60,28+$I118,0)))) /(IF($J118-$I118=0,VLOOKUP($C118,'(C.) Private owners, 6 estates'!$D$10:$DR$60,7+$I118,0),IF($J118-$I118=1,VLOOKUP($C118,'(C.) Private owners, 6 estates'!$D$10:$DR$60,7+$I118,0)+VLOOKUP($C118,'(C.) Private owners, 6 estates'!$D$10:$DR$60,8+$I118,0),VLOOKUP($C118,'(C.) Private owners, 6 estates'!$D$10:$DR$60,7+$I118,0)+VLOOKUP($C118,'(C.) Private owners, 6 estates'!$D$10:$DR$60,8+$I118,0)+VLOOKUP($C118,'(C.) Private owners, 6 estates'!$D$10:$DR$60,9+$I118,0))))</f>
        <v>1</v>
      </c>
      <c r="N118" s="259">
        <f>(IF($J118-$I118=0,VLOOKUP($C118,'(C.) Private owners, 6 estates'!$D$10:$DR$60,45+$I118,0),IF($J118-$I118=1,VLOOKUP($C118,'(C.) Private owners, 6 estates'!$D$10:$DR$60,45+$I118,0)+VLOOKUP($C118,'(C.) Private owners, 6 estates'!$D$10:$DR$60,46+$I118,0),VLOOKUP($C118,'(C.) Private owners, 6 estates'!$D$10:$DR$60,45+$I118,0)+VLOOKUP($C118,'(C.) Private owners, 6 estates'!$D$10:$DR$60,46+$I118,0)+VLOOKUP($C118,'(C.) Private owners, 6 estates'!$D$10:$DR$60,47+$I118,0)))) /(IF($J118-$I118=0,VLOOKUP($C118,'(C.) Private owners, 6 estates'!$D$10:$DR$60,7+$I118,0),IF($J118-$I118=1,VLOOKUP($C118,'(C.) Private owners, 6 estates'!$D$10:$DR$60,7+$I118,0)+VLOOKUP($C118,'(C.) Private owners, 6 estates'!$D$10:$DR$60,8+$I118,0),VLOOKUP($C118,'(C.) Private owners, 6 estates'!$D$10:$DR$60,7+$I118,0)+VLOOKUP($C118,'(C.) Private owners, 6 estates'!$D$10:$DR$60,8+$I118,0)+VLOOKUP($C118,'(C.) Private owners, 6 estates'!$D$10:$DR$60,9+$I118,0))))</f>
        <v>0</v>
      </c>
      <c r="O118" s="259">
        <f>(IF($J118-$I118=0,VLOOKUP($C118,'(C.) Private owners, 6 estates'!$D$10:$DR$60,64+$I118,0),IF($J118-$I118=1,VLOOKUP($C118,'(C.) Private owners, 6 estates'!$D$10:$DR$60,64+$I118,0)+VLOOKUP($C118,'(C.) Private owners, 6 estates'!$D$10:$DR$60,65+$I118,0),VLOOKUP($C118,'(C.) Private owners, 6 estates'!$D$10:$DR$60,64+$I118,0)+VLOOKUP($C118,'(C.) Private owners, 6 estates'!$D$10:$DR$60,65+$I118,0)+VLOOKUP($C118,'(C.) Private owners, 6 estates'!$D$10:$DR$60,66+$I118,0)))) /(IF($J118-$I118=0,VLOOKUP($C118,'(C.) Private owners, 6 estates'!$D$10:$DR$60,7+$I118,0),IF($J118-$I118=1,VLOOKUP($C118,'(C.) Private owners, 6 estates'!$D$10:$DR$60,7+$I118,0)+VLOOKUP($C118,'(C.) Private owners, 6 estates'!$D$10:$DR$60,8+$I118,0),VLOOKUP($C118,'(C.) Private owners, 6 estates'!$D$10:$DR$60,7+$I118,0)+VLOOKUP($C118,'(C.) Private owners, 6 estates'!$D$10:$DR$60,8+$I118,0)+VLOOKUP($C118,'(C.) Private owners, 6 estates'!$D$10:$DR$60,9+$I118,0))))</f>
        <v>0</v>
      </c>
      <c r="P118" s="259">
        <f>(IF($J118-$I118=0,VLOOKUP($C118,'(C.) Private owners, 6 estates'!$D$10:$DR$60,83+$I118,0),IF($J118-$I118=1,VLOOKUP($C118,'(C.) Private owners, 6 estates'!$D$10:$DR$60,83+$I118,0)+VLOOKUP($C118,'(C.) Private owners, 6 estates'!$D$10:$DR$60,84+$I118,0),VLOOKUP($C118,'(C.) Private owners, 6 estates'!$D$10:$DR$60,83+$I118,0)+VLOOKUP($C118,'(C.) Private owners, 6 estates'!$D$10:$DR$60,84+$I118,0)+VLOOKUP($C118,'(C.) Private owners, 6 estates'!$D$10:$DR$60,85+$I118,0)))) /(IF($J118-$I118=0,VLOOKUP($C118,'(C.) Private owners, 6 estates'!$D$10:$DR$60,7+$I118,0),IF($J118-$I118=1,VLOOKUP($C118,'(C.) Private owners, 6 estates'!$D$10:$DR$60,7+$I118,0)+VLOOKUP($C118,'(C.) Private owners, 6 estates'!$D$10:$DR$60,8+$I118,0),VLOOKUP($C118,'(C.) Private owners, 6 estates'!$D$10:$DR$60,7+$I118,0)+VLOOKUP($C118,'(C.) Private owners, 6 estates'!$D$10:$DR$60,8+$I118,0)+VLOOKUP($C118,'(C.) Private owners, 6 estates'!$D$10:$DR$60,9+$I118,0))))</f>
        <v>0</v>
      </c>
      <c r="Q118" s="259">
        <f>(IF($J118-$I118=0,VLOOKUP($C118,'(C.) Private owners, 6 estates'!$D$10:$DR$60,102+$I118,0),IF($J118-$I118=1,VLOOKUP($C118,'(C.) Private owners, 6 estates'!$D$10:$DR$60,102+$I118,0)+VLOOKUP($C118,'(C.) Private owners, 6 estates'!$D$10:$DR$60,103+$I118,0),VLOOKUP($C118,'(C.) Private owners, 6 estates'!$D$10:$DR$60,102+$I118,0)+VLOOKUP($C118,'(C.) Private owners, 6 estates'!$D$10:$DR$60,103+$I118,0)+VLOOKUP($C118,'(C.) Private owners, 6 estates'!$D$10:$DR$60,104+$I118,0)))) /(IF($J118-$I118=0,VLOOKUP($C118,'(C.) Private owners, 6 estates'!$D$10:$DR$60,7+$I118,0),IF($J118-$I118=1,VLOOKUP($C118,'(C.) Private owners, 6 estates'!$D$10:$DR$60,7+$I118,0)+VLOOKUP($C118,'(C.) Private owners, 6 estates'!$D$10:$DR$60,8+$I118,0),VLOOKUP($C118,'(C.) Private owners, 6 estates'!$D$10:$DR$60,7+$I118,0)+VLOOKUP($C118,'(C.) Private owners, 6 estates'!$D$10:$DR$60,8+$I118,0)+VLOOKUP($C118,'(C.) Private owners, 6 estates'!$D$10:$DR$60,9+$I118,0))))</f>
        <v>0</v>
      </c>
      <c r="R118" s="414">
        <f t="shared" si="28"/>
        <v>0</v>
      </c>
      <c r="S118" s="28"/>
      <c r="T118" s="210">
        <f t="shared" si="15"/>
        <v>22</v>
      </c>
      <c r="U118" s="210">
        <f t="shared" si="16"/>
        <v>625973.4</v>
      </c>
      <c r="V118" s="281">
        <f t="shared" si="17"/>
        <v>0</v>
      </c>
      <c r="W118" s="281">
        <f t="shared" si="18"/>
        <v>0</v>
      </c>
      <c r="X118" s="210">
        <f t="shared" si="19"/>
        <v>0</v>
      </c>
      <c r="Y118" s="210">
        <f t="shared" si="20"/>
        <v>0</v>
      </c>
      <c r="Z118" s="210">
        <f t="shared" si="21"/>
        <v>0</v>
      </c>
      <c r="AA118" s="210">
        <f t="shared" si="22"/>
        <v>0</v>
      </c>
      <c r="AB118" s="210">
        <f t="shared" si="23"/>
        <v>0</v>
      </c>
      <c r="AC118" s="210">
        <f t="shared" si="24"/>
        <v>0</v>
      </c>
      <c r="AD118" s="369">
        <f t="shared" si="25"/>
        <v>0</v>
      </c>
      <c r="AE118" s="369">
        <f t="shared" si="26"/>
        <v>0</v>
      </c>
    </row>
    <row r="119" spans="1:31">
      <c r="A119" s="37">
        <v>17</v>
      </c>
      <c r="B119" s="37">
        <v>7</v>
      </c>
      <c r="C119" s="28" t="s">
        <v>459</v>
      </c>
      <c r="D119" s="281">
        <f>'(B.) Opyt'' non-urb lands'!BL50</f>
        <v>30</v>
      </c>
      <c r="E119" s="518"/>
      <c r="F119" s="281">
        <f>'(B.) Opyt'' non-urb lands'!BO50</f>
        <v>995880.48</v>
      </c>
      <c r="G119" s="362">
        <f t="shared" si="27"/>
        <v>33196.015999999996</v>
      </c>
      <c r="I119" s="281">
        <v>15</v>
      </c>
      <c r="J119" s="210">
        <v>16</v>
      </c>
      <c r="K119" s="28"/>
      <c r="L119" s="28"/>
      <c r="M119" s="259">
        <f>(IF($J119-$I119=0,VLOOKUP($C119,'(C.) Private owners, 6 estates'!$D$10:$DR$60,26+$I119,0),IF($J119-$I119=1,VLOOKUP($C119,'(C.) Private owners, 6 estates'!$D$10:$DR$60,26+$I119,0)+VLOOKUP($C119,'(C.) Private owners, 6 estates'!$D$10:$DR$60,27+$I119,0),VLOOKUP($C119,'(C.) Private owners, 6 estates'!$D$10:$DR$60,26+$I119,0)+VLOOKUP($C119,'(C.) Private owners, 6 estates'!$D$10:$DR$60,27+$I119,0)+VLOOKUP($C119,'(C.) Private owners, 6 estates'!$D$10:$DR$60,28+$I119,0)))) /(IF($J119-$I119=0,VLOOKUP($C119,'(C.) Private owners, 6 estates'!$D$10:$DR$60,7+$I119,0),IF($J119-$I119=1,VLOOKUP($C119,'(C.) Private owners, 6 estates'!$D$10:$DR$60,7+$I119,0)+VLOOKUP($C119,'(C.) Private owners, 6 estates'!$D$10:$DR$60,8+$I119,0),VLOOKUP($C119,'(C.) Private owners, 6 estates'!$D$10:$DR$60,7+$I119,0)+VLOOKUP($C119,'(C.) Private owners, 6 estates'!$D$10:$DR$60,8+$I119,0)+VLOOKUP($C119,'(C.) Private owners, 6 estates'!$D$10:$DR$60,9+$I119,0))))</f>
        <v>1</v>
      </c>
      <c r="N119" s="259">
        <f>(IF($J119-$I119=0,VLOOKUP($C119,'(C.) Private owners, 6 estates'!$D$10:$DR$60,45+$I119,0),IF($J119-$I119=1,VLOOKUP($C119,'(C.) Private owners, 6 estates'!$D$10:$DR$60,45+$I119,0)+VLOOKUP($C119,'(C.) Private owners, 6 estates'!$D$10:$DR$60,46+$I119,0),VLOOKUP($C119,'(C.) Private owners, 6 estates'!$D$10:$DR$60,45+$I119,0)+VLOOKUP($C119,'(C.) Private owners, 6 estates'!$D$10:$DR$60,46+$I119,0)+VLOOKUP($C119,'(C.) Private owners, 6 estates'!$D$10:$DR$60,47+$I119,0)))) /(IF($J119-$I119=0,VLOOKUP($C119,'(C.) Private owners, 6 estates'!$D$10:$DR$60,7+$I119,0),IF($J119-$I119=1,VLOOKUP($C119,'(C.) Private owners, 6 estates'!$D$10:$DR$60,7+$I119,0)+VLOOKUP($C119,'(C.) Private owners, 6 estates'!$D$10:$DR$60,8+$I119,0),VLOOKUP($C119,'(C.) Private owners, 6 estates'!$D$10:$DR$60,7+$I119,0)+VLOOKUP($C119,'(C.) Private owners, 6 estates'!$D$10:$DR$60,8+$I119,0)+VLOOKUP($C119,'(C.) Private owners, 6 estates'!$D$10:$DR$60,9+$I119,0))))</f>
        <v>0</v>
      </c>
      <c r="O119" s="259">
        <f>(IF($J119-$I119=0,VLOOKUP($C119,'(C.) Private owners, 6 estates'!$D$10:$DR$60,64+$I119,0),IF($J119-$I119=1,VLOOKUP($C119,'(C.) Private owners, 6 estates'!$D$10:$DR$60,64+$I119,0)+VLOOKUP($C119,'(C.) Private owners, 6 estates'!$D$10:$DR$60,65+$I119,0),VLOOKUP($C119,'(C.) Private owners, 6 estates'!$D$10:$DR$60,64+$I119,0)+VLOOKUP($C119,'(C.) Private owners, 6 estates'!$D$10:$DR$60,65+$I119,0)+VLOOKUP($C119,'(C.) Private owners, 6 estates'!$D$10:$DR$60,66+$I119,0)))) /(IF($J119-$I119=0,VLOOKUP($C119,'(C.) Private owners, 6 estates'!$D$10:$DR$60,7+$I119,0),IF($J119-$I119=1,VLOOKUP($C119,'(C.) Private owners, 6 estates'!$D$10:$DR$60,7+$I119,0)+VLOOKUP($C119,'(C.) Private owners, 6 estates'!$D$10:$DR$60,8+$I119,0),VLOOKUP($C119,'(C.) Private owners, 6 estates'!$D$10:$DR$60,7+$I119,0)+VLOOKUP($C119,'(C.) Private owners, 6 estates'!$D$10:$DR$60,8+$I119,0)+VLOOKUP($C119,'(C.) Private owners, 6 estates'!$D$10:$DR$60,9+$I119,0))))</f>
        <v>0</v>
      </c>
      <c r="P119" s="259">
        <f>(IF($J119-$I119=0,VLOOKUP($C119,'(C.) Private owners, 6 estates'!$D$10:$DR$60,83+$I119,0),IF($J119-$I119=1,VLOOKUP($C119,'(C.) Private owners, 6 estates'!$D$10:$DR$60,83+$I119,0)+VLOOKUP($C119,'(C.) Private owners, 6 estates'!$D$10:$DR$60,84+$I119,0),VLOOKUP($C119,'(C.) Private owners, 6 estates'!$D$10:$DR$60,83+$I119,0)+VLOOKUP($C119,'(C.) Private owners, 6 estates'!$D$10:$DR$60,84+$I119,0)+VLOOKUP($C119,'(C.) Private owners, 6 estates'!$D$10:$DR$60,85+$I119,0)))) /(IF($J119-$I119=0,VLOOKUP($C119,'(C.) Private owners, 6 estates'!$D$10:$DR$60,7+$I119,0),IF($J119-$I119=1,VLOOKUP($C119,'(C.) Private owners, 6 estates'!$D$10:$DR$60,7+$I119,0)+VLOOKUP($C119,'(C.) Private owners, 6 estates'!$D$10:$DR$60,8+$I119,0),VLOOKUP($C119,'(C.) Private owners, 6 estates'!$D$10:$DR$60,7+$I119,0)+VLOOKUP($C119,'(C.) Private owners, 6 estates'!$D$10:$DR$60,8+$I119,0)+VLOOKUP($C119,'(C.) Private owners, 6 estates'!$D$10:$DR$60,9+$I119,0))))</f>
        <v>0</v>
      </c>
      <c r="Q119" s="259">
        <f>(IF($J119-$I119=0,VLOOKUP($C119,'(C.) Private owners, 6 estates'!$D$10:$DR$60,102+$I119,0),IF($J119-$I119=1,VLOOKUP($C119,'(C.) Private owners, 6 estates'!$D$10:$DR$60,102+$I119,0)+VLOOKUP($C119,'(C.) Private owners, 6 estates'!$D$10:$DR$60,103+$I119,0),VLOOKUP($C119,'(C.) Private owners, 6 estates'!$D$10:$DR$60,102+$I119,0)+VLOOKUP($C119,'(C.) Private owners, 6 estates'!$D$10:$DR$60,103+$I119,0)+VLOOKUP($C119,'(C.) Private owners, 6 estates'!$D$10:$DR$60,104+$I119,0)))) /(IF($J119-$I119=0,VLOOKUP($C119,'(C.) Private owners, 6 estates'!$D$10:$DR$60,7+$I119,0),IF($J119-$I119=1,VLOOKUP($C119,'(C.) Private owners, 6 estates'!$D$10:$DR$60,7+$I119,0)+VLOOKUP($C119,'(C.) Private owners, 6 estates'!$D$10:$DR$60,8+$I119,0),VLOOKUP($C119,'(C.) Private owners, 6 estates'!$D$10:$DR$60,7+$I119,0)+VLOOKUP($C119,'(C.) Private owners, 6 estates'!$D$10:$DR$60,8+$I119,0)+VLOOKUP($C119,'(C.) Private owners, 6 estates'!$D$10:$DR$60,9+$I119,0))))</f>
        <v>0</v>
      </c>
      <c r="R119" s="414">
        <f t="shared" si="28"/>
        <v>0</v>
      </c>
      <c r="S119" s="28"/>
      <c r="T119" s="210">
        <f t="shared" si="15"/>
        <v>30</v>
      </c>
      <c r="U119" s="210">
        <f t="shared" si="16"/>
        <v>995880.47999999986</v>
      </c>
      <c r="V119" s="281">
        <f t="shared" si="17"/>
        <v>0</v>
      </c>
      <c r="W119" s="281">
        <f t="shared" si="18"/>
        <v>0</v>
      </c>
      <c r="X119" s="210">
        <f t="shared" si="19"/>
        <v>0</v>
      </c>
      <c r="Y119" s="210">
        <f t="shared" si="20"/>
        <v>0</v>
      </c>
      <c r="Z119" s="210">
        <f t="shared" si="21"/>
        <v>0</v>
      </c>
      <c r="AA119" s="210">
        <f t="shared" si="22"/>
        <v>0</v>
      </c>
      <c r="AB119" s="210">
        <f t="shared" si="23"/>
        <v>0</v>
      </c>
      <c r="AC119" s="210">
        <f t="shared" si="24"/>
        <v>0</v>
      </c>
      <c r="AD119" s="369">
        <f t="shared" si="25"/>
        <v>0</v>
      </c>
      <c r="AE119" s="369">
        <f t="shared" si="26"/>
        <v>0</v>
      </c>
    </row>
    <row r="120" spans="1:31">
      <c r="A120" s="37">
        <v>22</v>
      </c>
      <c r="B120" s="37">
        <v>7</v>
      </c>
      <c r="C120" s="28" t="s">
        <v>1058</v>
      </c>
      <c r="D120" s="281">
        <f>'(B.) Opyt'' non-urb lands'!BL51</f>
        <v>43</v>
      </c>
      <c r="E120" s="518"/>
      <c r="F120" s="281">
        <f>'(B.) Opyt'' non-urb lands'!BO51</f>
        <v>1358523.72</v>
      </c>
      <c r="G120" s="362">
        <f t="shared" si="27"/>
        <v>31593.574883720928</v>
      </c>
      <c r="I120" s="281">
        <v>17</v>
      </c>
      <c r="J120" s="210">
        <v>17</v>
      </c>
      <c r="K120" s="28"/>
      <c r="L120" s="28"/>
      <c r="M120" s="259">
        <f>(IF($J120-$I120=0,VLOOKUP($C120,'(C.) Private owners, 6 estates'!$D$10:$DR$60,26+$I120,0),IF($J120-$I120=1,VLOOKUP($C120,'(C.) Private owners, 6 estates'!$D$10:$DR$60,26+$I120,0)+VLOOKUP($C120,'(C.) Private owners, 6 estates'!$D$10:$DR$60,27+$I120,0),VLOOKUP($C120,'(C.) Private owners, 6 estates'!$D$10:$DR$60,26+$I120,0)+VLOOKUP($C120,'(C.) Private owners, 6 estates'!$D$10:$DR$60,27+$I120,0)+VLOOKUP($C120,'(C.) Private owners, 6 estates'!$D$10:$DR$60,28+$I120,0)))) /(IF($J120-$I120=0,VLOOKUP($C120,'(C.) Private owners, 6 estates'!$D$10:$DR$60,7+$I120,0),IF($J120-$I120=1,VLOOKUP($C120,'(C.) Private owners, 6 estates'!$D$10:$DR$60,7+$I120,0)+VLOOKUP($C120,'(C.) Private owners, 6 estates'!$D$10:$DR$60,8+$I120,0),VLOOKUP($C120,'(C.) Private owners, 6 estates'!$D$10:$DR$60,7+$I120,0)+VLOOKUP($C120,'(C.) Private owners, 6 estates'!$D$10:$DR$60,8+$I120,0)+VLOOKUP($C120,'(C.) Private owners, 6 estates'!$D$10:$DR$60,9+$I120,0))))</f>
        <v>0.91111111111111109</v>
      </c>
      <c r="N120" s="259">
        <f>(IF($J120-$I120=0,VLOOKUP($C120,'(C.) Private owners, 6 estates'!$D$10:$DR$60,45+$I120,0),IF($J120-$I120=1,VLOOKUP($C120,'(C.) Private owners, 6 estates'!$D$10:$DR$60,45+$I120,0)+VLOOKUP($C120,'(C.) Private owners, 6 estates'!$D$10:$DR$60,46+$I120,0),VLOOKUP($C120,'(C.) Private owners, 6 estates'!$D$10:$DR$60,45+$I120,0)+VLOOKUP($C120,'(C.) Private owners, 6 estates'!$D$10:$DR$60,46+$I120,0)+VLOOKUP($C120,'(C.) Private owners, 6 estates'!$D$10:$DR$60,47+$I120,0)))) /(IF($J120-$I120=0,VLOOKUP($C120,'(C.) Private owners, 6 estates'!$D$10:$DR$60,7+$I120,0),IF($J120-$I120=1,VLOOKUP($C120,'(C.) Private owners, 6 estates'!$D$10:$DR$60,7+$I120,0)+VLOOKUP($C120,'(C.) Private owners, 6 estates'!$D$10:$DR$60,8+$I120,0),VLOOKUP($C120,'(C.) Private owners, 6 estates'!$D$10:$DR$60,7+$I120,0)+VLOOKUP($C120,'(C.) Private owners, 6 estates'!$D$10:$DR$60,8+$I120,0)+VLOOKUP($C120,'(C.) Private owners, 6 estates'!$D$10:$DR$60,9+$I120,0))))</f>
        <v>0</v>
      </c>
      <c r="O120" s="259">
        <f>(IF($J120-$I120=0,VLOOKUP($C120,'(C.) Private owners, 6 estates'!$D$10:$DR$60,64+$I120,0),IF($J120-$I120=1,VLOOKUP($C120,'(C.) Private owners, 6 estates'!$D$10:$DR$60,64+$I120,0)+VLOOKUP($C120,'(C.) Private owners, 6 estates'!$D$10:$DR$60,65+$I120,0),VLOOKUP($C120,'(C.) Private owners, 6 estates'!$D$10:$DR$60,64+$I120,0)+VLOOKUP($C120,'(C.) Private owners, 6 estates'!$D$10:$DR$60,65+$I120,0)+VLOOKUP($C120,'(C.) Private owners, 6 estates'!$D$10:$DR$60,66+$I120,0)))) /(IF($J120-$I120=0,VLOOKUP($C120,'(C.) Private owners, 6 estates'!$D$10:$DR$60,7+$I120,0),IF($J120-$I120=1,VLOOKUP($C120,'(C.) Private owners, 6 estates'!$D$10:$DR$60,7+$I120,0)+VLOOKUP($C120,'(C.) Private owners, 6 estates'!$D$10:$DR$60,8+$I120,0),VLOOKUP($C120,'(C.) Private owners, 6 estates'!$D$10:$DR$60,7+$I120,0)+VLOOKUP($C120,'(C.) Private owners, 6 estates'!$D$10:$DR$60,8+$I120,0)+VLOOKUP($C120,'(C.) Private owners, 6 estates'!$D$10:$DR$60,9+$I120,0))))</f>
        <v>8.8888888888888892E-2</v>
      </c>
      <c r="P120" s="259">
        <f>(IF($J120-$I120=0,VLOOKUP($C120,'(C.) Private owners, 6 estates'!$D$10:$DR$60,83+$I120,0),IF($J120-$I120=1,VLOOKUP($C120,'(C.) Private owners, 6 estates'!$D$10:$DR$60,83+$I120,0)+VLOOKUP($C120,'(C.) Private owners, 6 estates'!$D$10:$DR$60,84+$I120,0),VLOOKUP($C120,'(C.) Private owners, 6 estates'!$D$10:$DR$60,83+$I120,0)+VLOOKUP($C120,'(C.) Private owners, 6 estates'!$D$10:$DR$60,84+$I120,0)+VLOOKUP($C120,'(C.) Private owners, 6 estates'!$D$10:$DR$60,85+$I120,0)))) /(IF($J120-$I120=0,VLOOKUP($C120,'(C.) Private owners, 6 estates'!$D$10:$DR$60,7+$I120,0),IF($J120-$I120=1,VLOOKUP($C120,'(C.) Private owners, 6 estates'!$D$10:$DR$60,7+$I120,0)+VLOOKUP($C120,'(C.) Private owners, 6 estates'!$D$10:$DR$60,8+$I120,0),VLOOKUP($C120,'(C.) Private owners, 6 estates'!$D$10:$DR$60,7+$I120,0)+VLOOKUP($C120,'(C.) Private owners, 6 estates'!$D$10:$DR$60,8+$I120,0)+VLOOKUP($C120,'(C.) Private owners, 6 estates'!$D$10:$DR$60,9+$I120,0))))</f>
        <v>0</v>
      </c>
      <c r="Q120" s="259">
        <f>(IF($J120-$I120=0,VLOOKUP($C120,'(C.) Private owners, 6 estates'!$D$10:$DR$60,102+$I120,0),IF($J120-$I120=1,VLOOKUP($C120,'(C.) Private owners, 6 estates'!$D$10:$DR$60,102+$I120,0)+VLOOKUP($C120,'(C.) Private owners, 6 estates'!$D$10:$DR$60,103+$I120,0),VLOOKUP($C120,'(C.) Private owners, 6 estates'!$D$10:$DR$60,102+$I120,0)+VLOOKUP($C120,'(C.) Private owners, 6 estates'!$D$10:$DR$60,103+$I120,0)+VLOOKUP($C120,'(C.) Private owners, 6 estates'!$D$10:$DR$60,104+$I120,0)))) /(IF($J120-$I120=0,VLOOKUP($C120,'(C.) Private owners, 6 estates'!$D$10:$DR$60,7+$I120,0),IF($J120-$I120=1,VLOOKUP($C120,'(C.) Private owners, 6 estates'!$D$10:$DR$60,7+$I120,0)+VLOOKUP($C120,'(C.) Private owners, 6 estates'!$D$10:$DR$60,8+$I120,0),VLOOKUP($C120,'(C.) Private owners, 6 estates'!$D$10:$DR$60,7+$I120,0)+VLOOKUP($C120,'(C.) Private owners, 6 estates'!$D$10:$DR$60,8+$I120,0)+VLOOKUP($C120,'(C.) Private owners, 6 estates'!$D$10:$DR$60,9+$I120,0))))</f>
        <v>0</v>
      </c>
      <c r="R120" s="414">
        <f t="shared" si="28"/>
        <v>0</v>
      </c>
      <c r="S120" s="28"/>
      <c r="T120" s="210">
        <f t="shared" si="15"/>
        <v>39.177777777777777</v>
      </c>
      <c r="U120" s="210">
        <f t="shared" si="16"/>
        <v>1237766.0559999999</v>
      </c>
      <c r="V120" s="281">
        <f t="shared" si="17"/>
        <v>0</v>
      </c>
      <c r="W120" s="281">
        <f t="shared" si="18"/>
        <v>0</v>
      </c>
      <c r="X120" s="210">
        <f t="shared" si="19"/>
        <v>3.8222222222222224</v>
      </c>
      <c r="Y120" s="210">
        <f t="shared" si="20"/>
        <v>120757.664</v>
      </c>
      <c r="Z120" s="210">
        <f t="shared" si="21"/>
        <v>0</v>
      </c>
      <c r="AA120" s="210">
        <f t="shared" si="22"/>
        <v>0</v>
      </c>
      <c r="AB120" s="210">
        <f t="shared" si="23"/>
        <v>0</v>
      </c>
      <c r="AC120" s="210">
        <f t="shared" si="24"/>
        <v>0</v>
      </c>
      <c r="AD120" s="369">
        <f t="shared" si="25"/>
        <v>0</v>
      </c>
      <c r="AE120" s="369">
        <f t="shared" si="26"/>
        <v>0</v>
      </c>
    </row>
    <row r="121" spans="1:31">
      <c r="A121" s="37">
        <v>23</v>
      </c>
      <c r="B121" s="37">
        <v>7</v>
      </c>
      <c r="C121" s="29" t="s">
        <v>813</v>
      </c>
      <c r="D121" s="281">
        <f>'(B.) Opyt'' non-urb lands'!BL52</f>
        <v>28</v>
      </c>
      <c r="E121" s="518"/>
      <c r="F121" s="281">
        <f>'(B.) Opyt'' non-urb lands'!BO52</f>
        <v>839844.17999999993</v>
      </c>
      <c r="G121" s="362">
        <f t="shared" si="27"/>
        <v>29994.434999999998</v>
      </c>
      <c r="I121" s="281">
        <v>16</v>
      </c>
      <c r="J121" s="210">
        <v>16</v>
      </c>
      <c r="K121" s="28"/>
      <c r="L121" s="28"/>
      <c r="M121" s="259">
        <f>(IF($J121-$I121=0,VLOOKUP($C121,'(C.) Private owners, 6 estates'!$D$10:$DR$60,26+$I121,0),IF($J121-$I121=1,VLOOKUP($C121,'(C.) Private owners, 6 estates'!$D$10:$DR$60,26+$I121,0)+VLOOKUP($C121,'(C.) Private owners, 6 estates'!$D$10:$DR$60,27+$I121,0),VLOOKUP($C121,'(C.) Private owners, 6 estates'!$D$10:$DR$60,26+$I121,0)+VLOOKUP($C121,'(C.) Private owners, 6 estates'!$D$10:$DR$60,27+$I121,0)+VLOOKUP($C121,'(C.) Private owners, 6 estates'!$D$10:$DR$60,28+$I121,0)))) /(IF($J121-$I121=0,VLOOKUP($C121,'(C.) Private owners, 6 estates'!$D$10:$DR$60,7+$I121,0),IF($J121-$I121=1,VLOOKUP($C121,'(C.) Private owners, 6 estates'!$D$10:$DR$60,7+$I121,0)+VLOOKUP($C121,'(C.) Private owners, 6 estates'!$D$10:$DR$60,8+$I121,0),VLOOKUP($C121,'(C.) Private owners, 6 estates'!$D$10:$DR$60,7+$I121,0)+VLOOKUP($C121,'(C.) Private owners, 6 estates'!$D$10:$DR$60,8+$I121,0)+VLOOKUP($C121,'(C.) Private owners, 6 estates'!$D$10:$DR$60,9+$I121,0))))</f>
        <v>0.97058823529411764</v>
      </c>
      <c r="N121" s="259">
        <f>(IF($J121-$I121=0,VLOOKUP($C121,'(C.) Private owners, 6 estates'!$D$10:$DR$60,45+$I121,0),IF($J121-$I121=1,VLOOKUP($C121,'(C.) Private owners, 6 estates'!$D$10:$DR$60,45+$I121,0)+VLOOKUP($C121,'(C.) Private owners, 6 estates'!$D$10:$DR$60,46+$I121,0),VLOOKUP($C121,'(C.) Private owners, 6 estates'!$D$10:$DR$60,45+$I121,0)+VLOOKUP($C121,'(C.) Private owners, 6 estates'!$D$10:$DR$60,46+$I121,0)+VLOOKUP($C121,'(C.) Private owners, 6 estates'!$D$10:$DR$60,47+$I121,0)))) /(IF($J121-$I121=0,VLOOKUP($C121,'(C.) Private owners, 6 estates'!$D$10:$DR$60,7+$I121,0),IF($J121-$I121=1,VLOOKUP($C121,'(C.) Private owners, 6 estates'!$D$10:$DR$60,7+$I121,0)+VLOOKUP($C121,'(C.) Private owners, 6 estates'!$D$10:$DR$60,8+$I121,0),VLOOKUP($C121,'(C.) Private owners, 6 estates'!$D$10:$DR$60,7+$I121,0)+VLOOKUP($C121,'(C.) Private owners, 6 estates'!$D$10:$DR$60,8+$I121,0)+VLOOKUP($C121,'(C.) Private owners, 6 estates'!$D$10:$DR$60,9+$I121,0))))</f>
        <v>0</v>
      </c>
      <c r="O121" s="259">
        <f>(IF($J121-$I121=0,VLOOKUP($C121,'(C.) Private owners, 6 estates'!$D$10:$DR$60,64+$I121,0),IF($J121-$I121=1,VLOOKUP($C121,'(C.) Private owners, 6 estates'!$D$10:$DR$60,64+$I121,0)+VLOOKUP($C121,'(C.) Private owners, 6 estates'!$D$10:$DR$60,65+$I121,0),VLOOKUP($C121,'(C.) Private owners, 6 estates'!$D$10:$DR$60,64+$I121,0)+VLOOKUP($C121,'(C.) Private owners, 6 estates'!$D$10:$DR$60,65+$I121,0)+VLOOKUP($C121,'(C.) Private owners, 6 estates'!$D$10:$DR$60,66+$I121,0)))) /(IF($J121-$I121=0,VLOOKUP($C121,'(C.) Private owners, 6 estates'!$D$10:$DR$60,7+$I121,0),IF($J121-$I121=1,VLOOKUP($C121,'(C.) Private owners, 6 estates'!$D$10:$DR$60,7+$I121,0)+VLOOKUP($C121,'(C.) Private owners, 6 estates'!$D$10:$DR$60,8+$I121,0),VLOOKUP($C121,'(C.) Private owners, 6 estates'!$D$10:$DR$60,7+$I121,0)+VLOOKUP($C121,'(C.) Private owners, 6 estates'!$D$10:$DR$60,8+$I121,0)+VLOOKUP($C121,'(C.) Private owners, 6 estates'!$D$10:$DR$60,9+$I121,0))))</f>
        <v>2.9411764705882353E-2</v>
      </c>
      <c r="P121" s="259">
        <f>(IF($J121-$I121=0,VLOOKUP($C121,'(C.) Private owners, 6 estates'!$D$10:$DR$60,83+$I121,0),IF($J121-$I121=1,VLOOKUP($C121,'(C.) Private owners, 6 estates'!$D$10:$DR$60,83+$I121,0)+VLOOKUP($C121,'(C.) Private owners, 6 estates'!$D$10:$DR$60,84+$I121,0),VLOOKUP($C121,'(C.) Private owners, 6 estates'!$D$10:$DR$60,83+$I121,0)+VLOOKUP($C121,'(C.) Private owners, 6 estates'!$D$10:$DR$60,84+$I121,0)+VLOOKUP($C121,'(C.) Private owners, 6 estates'!$D$10:$DR$60,85+$I121,0)))) /(IF($J121-$I121=0,VLOOKUP($C121,'(C.) Private owners, 6 estates'!$D$10:$DR$60,7+$I121,0),IF($J121-$I121=1,VLOOKUP($C121,'(C.) Private owners, 6 estates'!$D$10:$DR$60,7+$I121,0)+VLOOKUP($C121,'(C.) Private owners, 6 estates'!$D$10:$DR$60,8+$I121,0),VLOOKUP($C121,'(C.) Private owners, 6 estates'!$D$10:$DR$60,7+$I121,0)+VLOOKUP($C121,'(C.) Private owners, 6 estates'!$D$10:$DR$60,8+$I121,0)+VLOOKUP($C121,'(C.) Private owners, 6 estates'!$D$10:$DR$60,9+$I121,0))))</f>
        <v>0</v>
      </c>
      <c r="Q121" s="259">
        <f>(IF($J121-$I121=0,VLOOKUP($C121,'(C.) Private owners, 6 estates'!$D$10:$DR$60,102+$I121,0),IF($J121-$I121=1,VLOOKUP($C121,'(C.) Private owners, 6 estates'!$D$10:$DR$60,102+$I121,0)+VLOOKUP($C121,'(C.) Private owners, 6 estates'!$D$10:$DR$60,103+$I121,0),VLOOKUP($C121,'(C.) Private owners, 6 estates'!$D$10:$DR$60,102+$I121,0)+VLOOKUP($C121,'(C.) Private owners, 6 estates'!$D$10:$DR$60,103+$I121,0)+VLOOKUP($C121,'(C.) Private owners, 6 estates'!$D$10:$DR$60,104+$I121,0)))) /(IF($J121-$I121=0,VLOOKUP($C121,'(C.) Private owners, 6 estates'!$D$10:$DR$60,7+$I121,0),IF($J121-$I121=1,VLOOKUP($C121,'(C.) Private owners, 6 estates'!$D$10:$DR$60,7+$I121,0)+VLOOKUP($C121,'(C.) Private owners, 6 estates'!$D$10:$DR$60,8+$I121,0),VLOOKUP($C121,'(C.) Private owners, 6 estates'!$D$10:$DR$60,7+$I121,0)+VLOOKUP($C121,'(C.) Private owners, 6 estates'!$D$10:$DR$60,8+$I121,0)+VLOOKUP($C121,'(C.) Private owners, 6 estates'!$D$10:$DR$60,9+$I121,0))))</f>
        <v>0</v>
      </c>
      <c r="R121" s="414">
        <f t="shared" si="28"/>
        <v>0</v>
      </c>
      <c r="S121" s="28"/>
      <c r="T121" s="210">
        <f t="shared" si="15"/>
        <v>27.176470588235293</v>
      </c>
      <c r="U121" s="210">
        <f t="shared" si="16"/>
        <v>815142.88058823522</v>
      </c>
      <c r="V121" s="281">
        <f t="shared" si="17"/>
        <v>0</v>
      </c>
      <c r="W121" s="281">
        <f t="shared" si="18"/>
        <v>0</v>
      </c>
      <c r="X121" s="210">
        <f t="shared" si="19"/>
        <v>0.82352941176470584</v>
      </c>
      <c r="Y121" s="210">
        <f t="shared" si="20"/>
        <v>24701.299411764703</v>
      </c>
      <c r="Z121" s="210">
        <f t="shared" si="21"/>
        <v>0</v>
      </c>
      <c r="AA121" s="210">
        <f t="shared" si="22"/>
        <v>0</v>
      </c>
      <c r="AB121" s="210">
        <f t="shared" si="23"/>
        <v>0</v>
      </c>
      <c r="AC121" s="210">
        <f t="shared" si="24"/>
        <v>0</v>
      </c>
      <c r="AD121" s="369">
        <f t="shared" si="25"/>
        <v>0</v>
      </c>
      <c r="AE121" s="369">
        <f t="shared" si="26"/>
        <v>0</v>
      </c>
    </row>
    <row r="122" spans="1:31">
      <c r="A122" s="37">
        <v>8</v>
      </c>
      <c r="B122" s="37">
        <v>8</v>
      </c>
      <c r="C122" s="28" t="s">
        <v>1171</v>
      </c>
      <c r="D122" s="281">
        <f>'(B.) Opyt'' non-urb lands'!BL53</f>
        <v>74</v>
      </c>
      <c r="E122" s="518"/>
      <c r="F122" s="281">
        <f>'(B.) Opyt'' non-urb lands'!BO53</f>
        <v>2160956.88</v>
      </c>
      <c r="G122" s="362">
        <f t="shared" si="27"/>
        <v>29202.12</v>
      </c>
      <c r="I122" s="281">
        <v>15</v>
      </c>
      <c r="J122" s="210">
        <v>16</v>
      </c>
      <c r="K122" s="28"/>
      <c r="L122" s="28"/>
      <c r="M122" s="259">
        <f>(IF($J122-$I122=0,VLOOKUP($C122,'(C.) Private owners, 6 estates'!$D$10:$DR$60,26+$I122,0),IF($J122-$I122=1,VLOOKUP($C122,'(C.) Private owners, 6 estates'!$D$10:$DR$60,26+$I122,0)+VLOOKUP($C122,'(C.) Private owners, 6 estates'!$D$10:$DR$60,27+$I122,0),VLOOKUP($C122,'(C.) Private owners, 6 estates'!$D$10:$DR$60,26+$I122,0)+VLOOKUP($C122,'(C.) Private owners, 6 estates'!$D$10:$DR$60,27+$I122,0)+VLOOKUP($C122,'(C.) Private owners, 6 estates'!$D$10:$DR$60,28+$I122,0)))) /(IF($J122-$I122=0,VLOOKUP($C122,'(C.) Private owners, 6 estates'!$D$10:$DR$60,7+$I122,0),IF($J122-$I122=1,VLOOKUP($C122,'(C.) Private owners, 6 estates'!$D$10:$DR$60,7+$I122,0)+VLOOKUP($C122,'(C.) Private owners, 6 estates'!$D$10:$DR$60,8+$I122,0),VLOOKUP($C122,'(C.) Private owners, 6 estates'!$D$10:$DR$60,7+$I122,0)+VLOOKUP($C122,'(C.) Private owners, 6 estates'!$D$10:$DR$60,8+$I122,0)+VLOOKUP($C122,'(C.) Private owners, 6 estates'!$D$10:$DR$60,9+$I122,0))))</f>
        <v>0.91666666666666663</v>
      </c>
      <c r="N122" s="259">
        <f>(IF($J122-$I122=0,VLOOKUP($C122,'(C.) Private owners, 6 estates'!$D$10:$DR$60,45+$I122,0),IF($J122-$I122=1,VLOOKUP($C122,'(C.) Private owners, 6 estates'!$D$10:$DR$60,45+$I122,0)+VLOOKUP($C122,'(C.) Private owners, 6 estates'!$D$10:$DR$60,46+$I122,0),VLOOKUP($C122,'(C.) Private owners, 6 estates'!$D$10:$DR$60,45+$I122,0)+VLOOKUP($C122,'(C.) Private owners, 6 estates'!$D$10:$DR$60,46+$I122,0)+VLOOKUP($C122,'(C.) Private owners, 6 estates'!$D$10:$DR$60,47+$I122,0)))) /(IF($J122-$I122=0,VLOOKUP($C122,'(C.) Private owners, 6 estates'!$D$10:$DR$60,7+$I122,0),IF($J122-$I122=1,VLOOKUP($C122,'(C.) Private owners, 6 estates'!$D$10:$DR$60,7+$I122,0)+VLOOKUP($C122,'(C.) Private owners, 6 estates'!$D$10:$DR$60,8+$I122,0),VLOOKUP($C122,'(C.) Private owners, 6 estates'!$D$10:$DR$60,7+$I122,0)+VLOOKUP($C122,'(C.) Private owners, 6 estates'!$D$10:$DR$60,8+$I122,0)+VLOOKUP($C122,'(C.) Private owners, 6 estates'!$D$10:$DR$60,9+$I122,0))))</f>
        <v>0</v>
      </c>
      <c r="O122" s="259">
        <f>(IF($J122-$I122=0,VLOOKUP($C122,'(C.) Private owners, 6 estates'!$D$10:$DR$60,64+$I122,0),IF($J122-$I122=1,VLOOKUP($C122,'(C.) Private owners, 6 estates'!$D$10:$DR$60,64+$I122,0)+VLOOKUP($C122,'(C.) Private owners, 6 estates'!$D$10:$DR$60,65+$I122,0),VLOOKUP($C122,'(C.) Private owners, 6 estates'!$D$10:$DR$60,64+$I122,0)+VLOOKUP($C122,'(C.) Private owners, 6 estates'!$D$10:$DR$60,65+$I122,0)+VLOOKUP($C122,'(C.) Private owners, 6 estates'!$D$10:$DR$60,66+$I122,0)))) /(IF($J122-$I122=0,VLOOKUP($C122,'(C.) Private owners, 6 estates'!$D$10:$DR$60,7+$I122,0),IF($J122-$I122=1,VLOOKUP($C122,'(C.) Private owners, 6 estates'!$D$10:$DR$60,7+$I122,0)+VLOOKUP($C122,'(C.) Private owners, 6 estates'!$D$10:$DR$60,8+$I122,0),VLOOKUP($C122,'(C.) Private owners, 6 estates'!$D$10:$DR$60,7+$I122,0)+VLOOKUP($C122,'(C.) Private owners, 6 estates'!$D$10:$DR$60,8+$I122,0)+VLOOKUP($C122,'(C.) Private owners, 6 estates'!$D$10:$DR$60,9+$I122,0))))</f>
        <v>6.9444444444444448E-2</v>
      </c>
      <c r="P122" s="259">
        <f>(IF($J122-$I122=0,VLOOKUP($C122,'(C.) Private owners, 6 estates'!$D$10:$DR$60,83+$I122,0),IF($J122-$I122=1,VLOOKUP($C122,'(C.) Private owners, 6 estates'!$D$10:$DR$60,83+$I122,0)+VLOOKUP($C122,'(C.) Private owners, 6 estates'!$D$10:$DR$60,84+$I122,0),VLOOKUP($C122,'(C.) Private owners, 6 estates'!$D$10:$DR$60,83+$I122,0)+VLOOKUP($C122,'(C.) Private owners, 6 estates'!$D$10:$DR$60,84+$I122,0)+VLOOKUP($C122,'(C.) Private owners, 6 estates'!$D$10:$DR$60,85+$I122,0)))) /(IF($J122-$I122=0,VLOOKUP($C122,'(C.) Private owners, 6 estates'!$D$10:$DR$60,7+$I122,0),IF($J122-$I122=1,VLOOKUP($C122,'(C.) Private owners, 6 estates'!$D$10:$DR$60,7+$I122,0)+VLOOKUP($C122,'(C.) Private owners, 6 estates'!$D$10:$DR$60,8+$I122,0),VLOOKUP($C122,'(C.) Private owners, 6 estates'!$D$10:$DR$60,7+$I122,0)+VLOOKUP($C122,'(C.) Private owners, 6 estates'!$D$10:$DR$60,8+$I122,0)+VLOOKUP($C122,'(C.) Private owners, 6 estates'!$D$10:$DR$60,9+$I122,0))))</f>
        <v>1.3888888888888888E-2</v>
      </c>
      <c r="Q122" s="259">
        <f>(IF($J122-$I122=0,VLOOKUP($C122,'(C.) Private owners, 6 estates'!$D$10:$DR$60,102+$I122,0),IF($J122-$I122=1,VLOOKUP($C122,'(C.) Private owners, 6 estates'!$D$10:$DR$60,102+$I122,0)+VLOOKUP($C122,'(C.) Private owners, 6 estates'!$D$10:$DR$60,103+$I122,0),VLOOKUP($C122,'(C.) Private owners, 6 estates'!$D$10:$DR$60,102+$I122,0)+VLOOKUP($C122,'(C.) Private owners, 6 estates'!$D$10:$DR$60,103+$I122,0)+VLOOKUP($C122,'(C.) Private owners, 6 estates'!$D$10:$DR$60,104+$I122,0)))) /(IF($J122-$I122=0,VLOOKUP($C122,'(C.) Private owners, 6 estates'!$D$10:$DR$60,7+$I122,0),IF($J122-$I122=1,VLOOKUP($C122,'(C.) Private owners, 6 estates'!$D$10:$DR$60,7+$I122,0)+VLOOKUP($C122,'(C.) Private owners, 6 estates'!$D$10:$DR$60,8+$I122,0),VLOOKUP($C122,'(C.) Private owners, 6 estates'!$D$10:$DR$60,7+$I122,0)+VLOOKUP($C122,'(C.) Private owners, 6 estates'!$D$10:$DR$60,8+$I122,0)+VLOOKUP($C122,'(C.) Private owners, 6 estates'!$D$10:$DR$60,9+$I122,0))))</f>
        <v>0</v>
      </c>
      <c r="R122" s="414">
        <f t="shared" si="28"/>
        <v>0</v>
      </c>
      <c r="S122" s="28"/>
      <c r="T122" s="210">
        <f t="shared" si="15"/>
        <v>67.833333333333329</v>
      </c>
      <c r="U122" s="210">
        <f t="shared" si="16"/>
        <v>1980877.14</v>
      </c>
      <c r="V122" s="281">
        <f t="shared" si="17"/>
        <v>0</v>
      </c>
      <c r="W122" s="281">
        <f t="shared" si="18"/>
        <v>0</v>
      </c>
      <c r="X122" s="210">
        <f t="shared" si="19"/>
        <v>5.1388888888888893</v>
      </c>
      <c r="Y122" s="210">
        <f t="shared" si="20"/>
        <v>150066.45000000001</v>
      </c>
      <c r="Z122" s="210">
        <f t="shared" si="21"/>
        <v>1.0277777777777777</v>
      </c>
      <c r="AA122" s="210">
        <f t="shared" si="22"/>
        <v>30013.289999999997</v>
      </c>
      <c r="AB122" s="210">
        <f t="shared" si="23"/>
        <v>0</v>
      </c>
      <c r="AC122" s="210">
        <f t="shared" si="24"/>
        <v>0</v>
      </c>
      <c r="AD122" s="369">
        <f t="shared" si="25"/>
        <v>0</v>
      </c>
      <c r="AE122" s="369">
        <f t="shared" si="26"/>
        <v>0</v>
      </c>
    </row>
    <row r="123" spans="1:31">
      <c r="A123" s="37">
        <v>16</v>
      </c>
      <c r="B123" s="37">
        <v>8</v>
      </c>
      <c r="C123" s="28" t="s">
        <v>438</v>
      </c>
      <c r="D123" s="281">
        <f>'(B.) Opyt'' non-urb lands'!BL54</f>
        <v>93</v>
      </c>
      <c r="E123" s="518"/>
      <c r="F123" s="281">
        <f>'(B.) Opyt'' non-urb lands'!BO54</f>
        <v>2506152.96</v>
      </c>
      <c r="G123" s="362">
        <f t="shared" si="27"/>
        <v>26947.881290322581</v>
      </c>
      <c r="I123" s="281">
        <v>13</v>
      </c>
      <c r="J123" s="210">
        <v>15</v>
      </c>
      <c r="K123" s="28"/>
      <c r="L123" s="28"/>
      <c r="M123" s="259">
        <f>(IF($J123-$I123=0,VLOOKUP($C123,'(C.) Private owners, 6 estates'!$D$10:$DR$60,26+$I123,0),IF($J123-$I123=1,VLOOKUP($C123,'(C.) Private owners, 6 estates'!$D$10:$DR$60,26+$I123,0)+VLOOKUP($C123,'(C.) Private owners, 6 estates'!$D$10:$DR$60,27+$I123,0),VLOOKUP($C123,'(C.) Private owners, 6 estates'!$D$10:$DR$60,26+$I123,0)+VLOOKUP($C123,'(C.) Private owners, 6 estates'!$D$10:$DR$60,27+$I123,0)+VLOOKUP($C123,'(C.) Private owners, 6 estates'!$D$10:$DR$60,28+$I123,0)))) /(IF($J123-$I123=0,VLOOKUP($C123,'(C.) Private owners, 6 estates'!$D$10:$DR$60,7+$I123,0),IF($J123-$I123=1,VLOOKUP($C123,'(C.) Private owners, 6 estates'!$D$10:$DR$60,7+$I123,0)+VLOOKUP($C123,'(C.) Private owners, 6 estates'!$D$10:$DR$60,8+$I123,0),VLOOKUP($C123,'(C.) Private owners, 6 estates'!$D$10:$DR$60,7+$I123,0)+VLOOKUP($C123,'(C.) Private owners, 6 estates'!$D$10:$DR$60,8+$I123,0)+VLOOKUP($C123,'(C.) Private owners, 6 estates'!$D$10:$DR$60,9+$I123,0))))</f>
        <v>0.93333333333333335</v>
      </c>
      <c r="N123" s="259">
        <f>(IF($J123-$I123=0,VLOOKUP($C123,'(C.) Private owners, 6 estates'!$D$10:$DR$60,45+$I123,0),IF($J123-$I123=1,VLOOKUP($C123,'(C.) Private owners, 6 estates'!$D$10:$DR$60,45+$I123,0)+VLOOKUP($C123,'(C.) Private owners, 6 estates'!$D$10:$DR$60,46+$I123,0),VLOOKUP($C123,'(C.) Private owners, 6 estates'!$D$10:$DR$60,45+$I123,0)+VLOOKUP($C123,'(C.) Private owners, 6 estates'!$D$10:$DR$60,46+$I123,0)+VLOOKUP($C123,'(C.) Private owners, 6 estates'!$D$10:$DR$60,47+$I123,0)))) /(IF($J123-$I123=0,VLOOKUP($C123,'(C.) Private owners, 6 estates'!$D$10:$DR$60,7+$I123,0),IF($J123-$I123=1,VLOOKUP($C123,'(C.) Private owners, 6 estates'!$D$10:$DR$60,7+$I123,0)+VLOOKUP($C123,'(C.) Private owners, 6 estates'!$D$10:$DR$60,8+$I123,0),VLOOKUP($C123,'(C.) Private owners, 6 estates'!$D$10:$DR$60,7+$I123,0)+VLOOKUP($C123,'(C.) Private owners, 6 estates'!$D$10:$DR$60,8+$I123,0)+VLOOKUP($C123,'(C.) Private owners, 6 estates'!$D$10:$DR$60,9+$I123,0))))</f>
        <v>0</v>
      </c>
      <c r="O123" s="259">
        <f>(IF($J123-$I123=0,VLOOKUP($C123,'(C.) Private owners, 6 estates'!$D$10:$DR$60,64+$I123,0),IF($J123-$I123=1,VLOOKUP($C123,'(C.) Private owners, 6 estates'!$D$10:$DR$60,64+$I123,0)+VLOOKUP($C123,'(C.) Private owners, 6 estates'!$D$10:$DR$60,65+$I123,0),VLOOKUP($C123,'(C.) Private owners, 6 estates'!$D$10:$DR$60,64+$I123,0)+VLOOKUP($C123,'(C.) Private owners, 6 estates'!$D$10:$DR$60,65+$I123,0)+VLOOKUP($C123,'(C.) Private owners, 6 estates'!$D$10:$DR$60,66+$I123,0)))) /(IF($J123-$I123=0,VLOOKUP($C123,'(C.) Private owners, 6 estates'!$D$10:$DR$60,7+$I123,0),IF($J123-$I123=1,VLOOKUP($C123,'(C.) Private owners, 6 estates'!$D$10:$DR$60,7+$I123,0)+VLOOKUP($C123,'(C.) Private owners, 6 estates'!$D$10:$DR$60,8+$I123,0),VLOOKUP($C123,'(C.) Private owners, 6 estates'!$D$10:$DR$60,7+$I123,0)+VLOOKUP($C123,'(C.) Private owners, 6 estates'!$D$10:$DR$60,8+$I123,0)+VLOOKUP($C123,'(C.) Private owners, 6 estates'!$D$10:$DR$60,9+$I123,0))))</f>
        <v>6.6666666666666666E-2</v>
      </c>
      <c r="P123" s="259">
        <f>(IF($J123-$I123=0,VLOOKUP($C123,'(C.) Private owners, 6 estates'!$D$10:$DR$60,83+$I123,0),IF($J123-$I123=1,VLOOKUP($C123,'(C.) Private owners, 6 estates'!$D$10:$DR$60,83+$I123,0)+VLOOKUP($C123,'(C.) Private owners, 6 estates'!$D$10:$DR$60,84+$I123,0),VLOOKUP($C123,'(C.) Private owners, 6 estates'!$D$10:$DR$60,83+$I123,0)+VLOOKUP($C123,'(C.) Private owners, 6 estates'!$D$10:$DR$60,84+$I123,0)+VLOOKUP($C123,'(C.) Private owners, 6 estates'!$D$10:$DR$60,85+$I123,0)))) /(IF($J123-$I123=0,VLOOKUP($C123,'(C.) Private owners, 6 estates'!$D$10:$DR$60,7+$I123,0),IF($J123-$I123=1,VLOOKUP($C123,'(C.) Private owners, 6 estates'!$D$10:$DR$60,7+$I123,0)+VLOOKUP($C123,'(C.) Private owners, 6 estates'!$D$10:$DR$60,8+$I123,0),VLOOKUP($C123,'(C.) Private owners, 6 estates'!$D$10:$DR$60,7+$I123,0)+VLOOKUP($C123,'(C.) Private owners, 6 estates'!$D$10:$DR$60,8+$I123,0)+VLOOKUP($C123,'(C.) Private owners, 6 estates'!$D$10:$DR$60,9+$I123,0))))</f>
        <v>0</v>
      </c>
      <c r="Q123" s="259">
        <f>(IF($J123-$I123=0,VLOOKUP($C123,'(C.) Private owners, 6 estates'!$D$10:$DR$60,102+$I123,0),IF($J123-$I123=1,VLOOKUP($C123,'(C.) Private owners, 6 estates'!$D$10:$DR$60,102+$I123,0)+VLOOKUP($C123,'(C.) Private owners, 6 estates'!$D$10:$DR$60,103+$I123,0),VLOOKUP($C123,'(C.) Private owners, 6 estates'!$D$10:$DR$60,102+$I123,0)+VLOOKUP($C123,'(C.) Private owners, 6 estates'!$D$10:$DR$60,103+$I123,0)+VLOOKUP($C123,'(C.) Private owners, 6 estates'!$D$10:$DR$60,104+$I123,0)))) /(IF($J123-$I123=0,VLOOKUP($C123,'(C.) Private owners, 6 estates'!$D$10:$DR$60,7+$I123,0),IF($J123-$I123=1,VLOOKUP($C123,'(C.) Private owners, 6 estates'!$D$10:$DR$60,7+$I123,0)+VLOOKUP($C123,'(C.) Private owners, 6 estates'!$D$10:$DR$60,8+$I123,0),VLOOKUP($C123,'(C.) Private owners, 6 estates'!$D$10:$DR$60,7+$I123,0)+VLOOKUP($C123,'(C.) Private owners, 6 estates'!$D$10:$DR$60,8+$I123,0)+VLOOKUP($C123,'(C.) Private owners, 6 estates'!$D$10:$DR$60,9+$I123,0))))</f>
        <v>0</v>
      </c>
      <c r="R123" s="414">
        <f t="shared" si="28"/>
        <v>0</v>
      </c>
      <c r="S123" s="28"/>
      <c r="T123" s="210">
        <f t="shared" si="15"/>
        <v>86.8</v>
      </c>
      <c r="U123" s="210">
        <f t="shared" si="16"/>
        <v>2339076.0959999999</v>
      </c>
      <c r="V123" s="281">
        <f t="shared" si="17"/>
        <v>0</v>
      </c>
      <c r="W123" s="281">
        <f t="shared" si="18"/>
        <v>0</v>
      </c>
      <c r="X123" s="210">
        <f t="shared" si="19"/>
        <v>6.2</v>
      </c>
      <c r="Y123" s="210">
        <f t="shared" si="20"/>
        <v>167076.864</v>
      </c>
      <c r="Z123" s="210">
        <f t="shared" si="21"/>
        <v>0</v>
      </c>
      <c r="AA123" s="210">
        <f t="shared" si="22"/>
        <v>0</v>
      </c>
      <c r="AB123" s="210">
        <f t="shared" si="23"/>
        <v>0</v>
      </c>
      <c r="AC123" s="210">
        <f t="shared" si="24"/>
        <v>0</v>
      </c>
      <c r="AD123" s="369">
        <f t="shared" si="25"/>
        <v>0</v>
      </c>
      <c r="AE123" s="369">
        <f t="shared" si="26"/>
        <v>0</v>
      </c>
    </row>
    <row r="124" spans="1:31">
      <c r="A124" s="37">
        <v>32</v>
      </c>
      <c r="B124" s="37">
        <v>8</v>
      </c>
      <c r="C124" s="29" t="s">
        <v>364</v>
      </c>
      <c r="D124" s="281">
        <f>'(B.) Opyt'' non-urb lands'!BL55</f>
        <v>119</v>
      </c>
      <c r="E124" s="518"/>
      <c r="F124" s="281">
        <f>'(B.) Opyt'' non-urb lands'!BO55</f>
        <v>3615208.92</v>
      </c>
      <c r="G124" s="362">
        <f t="shared" si="27"/>
        <v>30379.906890756301</v>
      </c>
      <c r="I124" s="281">
        <v>13</v>
      </c>
      <c r="J124" s="210">
        <v>14</v>
      </c>
      <c r="K124" s="28"/>
      <c r="L124" s="28"/>
      <c r="M124" s="259">
        <f>(IF($J124-$I124=0,VLOOKUP($C124,'(C.) Private owners, 6 estates'!$D$10:$DR$60,26+$I124,0),IF($J124-$I124=1,VLOOKUP($C124,'(C.) Private owners, 6 estates'!$D$10:$DR$60,26+$I124,0)+VLOOKUP($C124,'(C.) Private owners, 6 estates'!$D$10:$DR$60,27+$I124,0),VLOOKUP($C124,'(C.) Private owners, 6 estates'!$D$10:$DR$60,26+$I124,0)+VLOOKUP($C124,'(C.) Private owners, 6 estates'!$D$10:$DR$60,27+$I124,0)+VLOOKUP($C124,'(C.) Private owners, 6 estates'!$D$10:$DR$60,28+$I124,0)))) /(IF($J124-$I124=0,VLOOKUP($C124,'(C.) Private owners, 6 estates'!$D$10:$DR$60,7+$I124,0),IF($J124-$I124=1,VLOOKUP($C124,'(C.) Private owners, 6 estates'!$D$10:$DR$60,7+$I124,0)+VLOOKUP($C124,'(C.) Private owners, 6 estates'!$D$10:$DR$60,8+$I124,0),VLOOKUP($C124,'(C.) Private owners, 6 estates'!$D$10:$DR$60,7+$I124,0)+VLOOKUP($C124,'(C.) Private owners, 6 estates'!$D$10:$DR$60,8+$I124,0)+VLOOKUP($C124,'(C.) Private owners, 6 estates'!$D$10:$DR$60,9+$I124,0))))</f>
        <v>0.97058823529411764</v>
      </c>
      <c r="N124" s="259">
        <f>(IF($J124-$I124=0,VLOOKUP($C124,'(C.) Private owners, 6 estates'!$D$10:$DR$60,45+$I124,0),IF($J124-$I124=1,VLOOKUP($C124,'(C.) Private owners, 6 estates'!$D$10:$DR$60,45+$I124,0)+VLOOKUP($C124,'(C.) Private owners, 6 estates'!$D$10:$DR$60,46+$I124,0),VLOOKUP($C124,'(C.) Private owners, 6 estates'!$D$10:$DR$60,45+$I124,0)+VLOOKUP($C124,'(C.) Private owners, 6 estates'!$D$10:$DR$60,46+$I124,0)+VLOOKUP($C124,'(C.) Private owners, 6 estates'!$D$10:$DR$60,47+$I124,0)))) /(IF($J124-$I124=0,VLOOKUP($C124,'(C.) Private owners, 6 estates'!$D$10:$DR$60,7+$I124,0),IF($J124-$I124=1,VLOOKUP($C124,'(C.) Private owners, 6 estates'!$D$10:$DR$60,7+$I124,0)+VLOOKUP($C124,'(C.) Private owners, 6 estates'!$D$10:$DR$60,8+$I124,0),VLOOKUP($C124,'(C.) Private owners, 6 estates'!$D$10:$DR$60,7+$I124,0)+VLOOKUP($C124,'(C.) Private owners, 6 estates'!$D$10:$DR$60,8+$I124,0)+VLOOKUP($C124,'(C.) Private owners, 6 estates'!$D$10:$DR$60,9+$I124,0))))</f>
        <v>0</v>
      </c>
      <c r="O124" s="259">
        <f>(IF($J124-$I124=0,VLOOKUP($C124,'(C.) Private owners, 6 estates'!$D$10:$DR$60,64+$I124,0),IF($J124-$I124=1,VLOOKUP($C124,'(C.) Private owners, 6 estates'!$D$10:$DR$60,64+$I124,0)+VLOOKUP($C124,'(C.) Private owners, 6 estates'!$D$10:$DR$60,65+$I124,0),VLOOKUP($C124,'(C.) Private owners, 6 estates'!$D$10:$DR$60,64+$I124,0)+VLOOKUP($C124,'(C.) Private owners, 6 estates'!$D$10:$DR$60,65+$I124,0)+VLOOKUP($C124,'(C.) Private owners, 6 estates'!$D$10:$DR$60,66+$I124,0)))) /(IF($J124-$I124=0,VLOOKUP($C124,'(C.) Private owners, 6 estates'!$D$10:$DR$60,7+$I124,0),IF($J124-$I124=1,VLOOKUP($C124,'(C.) Private owners, 6 estates'!$D$10:$DR$60,7+$I124,0)+VLOOKUP($C124,'(C.) Private owners, 6 estates'!$D$10:$DR$60,8+$I124,0),VLOOKUP($C124,'(C.) Private owners, 6 estates'!$D$10:$DR$60,7+$I124,0)+VLOOKUP($C124,'(C.) Private owners, 6 estates'!$D$10:$DR$60,8+$I124,0)+VLOOKUP($C124,'(C.) Private owners, 6 estates'!$D$10:$DR$60,9+$I124,0))))</f>
        <v>2.9411764705882353E-2</v>
      </c>
      <c r="P124" s="259">
        <f>(IF($J124-$I124=0,VLOOKUP($C124,'(C.) Private owners, 6 estates'!$D$10:$DR$60,83+$I124,0),IF($J124-$I124=1,VLOOKUP($C124,'(C.) Private owners, 6 estates'!$D$10:$DR$60,83+$I124,0)+VLOOKUP($C124,'(C.) Private owners, 6 estates'!$D$10:$DR$60,84+$I124,0),VLOOKUP($C124,'(C.) Private owners, 6 estates'!$D$10:$DR$60,83+$I124,0)+VLOOKUP($C124,'(C.) Private owners, 6 estates'!$D$10:$DR$60,84+$I124,0)+VLOOKUP($C124,'(C.) Private owners, 6 estates'!$D$10:$DR$60,85+$I124,0)))) /(IF($J124-$I124=0,VLOOKUP($C124,'(C.) Private owners, 6 estates'!$D$10:$DR$60,7+$I124,0),IF($J124-$I124=1,VLOOKUP($C124,'(C.) Private owners, 6 estates'!$D$10:$DR$60,7+$I124,0)+VLOOKUP($C124,'(C.) Private owners, 6 estates'!$D$10:$DR$60,8+$I124,0),VLOOKUP($C124,'(C.) Private owners, 6 estates'!$D$10:$DR$60,7+$I124,0)+VLOOKUP($C124,'(C.) Private owners, 6 estates'!$D$10:$DR$60,8+$I124,0)+VLOOKUP($C124,'(C.) Private owners, 6 estates'!$D$10:$DR$60,9+$I124,0))))</f>
        <v>0</v>
      </c>
      <c r="Q124" s="259">
        <f>(IF($J124-$I124=0,VLOOKUP($C124,'(C.) Private owners, 6 estates'!$D$10:$DR$60,102+$I124,0),IF($J124-$I124=1,VLOOKUP($C124,'(C.) Private owners, 6 estates'!$D$10:$DR$60,102+$I124,0)+VLOOKUP($C124,'(C.) Private owners, 6 estates'!$D$10:$DR$60,103+$I124,0),VLOOKUP($C124,'(C.) Private owners, 6 estates'!$D$10:$DR$60,102+$I124,0)+VLOOKUP($C124,'(C.) Private owners, 6 estates'!$D$10:$DR$60,103+$I124,0)+VLOOKUP($C124,'(C.) Private owners, 6 estates'!$D$10:$DR$60,104+$I124,0)))) /(IF($J124-$I124=0,VLOOKUP($C124,'(C.) Private owners, 6 estates'!$D$10:$DR$60,7+$I124,0),IF($J124-$I124=1,VLOOKUP($C124,'(C.) Private owners, 6 estates'!$D$10:$DR$60,7+$I124,0)+VLOOKUP($C124,'(C.) Private owners, 6 estates'!$D$10:$DR$60,8+$I124,0),VLOOKUP($C124,'(C.) Private owners, 6 estates'!$D$10:$DR$60,7+$I124,0)+VLOOKUP($C124,'(C.) Private owners, 6 estates'!$D$10:$DR$60,8+$I124,0)+VLOOKUP($C124,'(C.) Private owners, 6 estates'!$D$10:$DR$60,9+$I124,0))))</f>
        <v>0</v>
      </c>
      <c r="R124" s="414">
        <f t="shared" si="28"/>
        <v>0</v>
      </c>
      <c r="S124" s="28"/>
      <c r="T124" s="210">
        <f t="shared" si="15"/>
        <v>115.5</v>
      </c>
      <c r="U124" s="210">
        <f t="shared" si="16"/>
        <v>3508879.2458823528</v>
      </c>
      <c r="V124" s="281">
        <f t="shared" si="17"/>
        <v>0</v>
      </c>
      <c r="W124" s="281">
        <f t="shared" si="18"/>
        <v>0</v>
      </c>
      <c r="X124" s="210">
        <f t="shared" si="19"/>
        <v>3.5</v>
      </c>
      <c r="Y124" s="210">
        <f t="shared" si="20"/>
        <v>106329.67411764705</v>
      </c>
      <c r="Z124" s="210">
        <f t="shared" si="21"/>
        <v>0</v>
      </c>
      <c r="AA124" s="210">
        <f t="shared" si="22"/>
        <v>0</v>
      </c>
      <c r="AB124" s="210">
        <f t="shared" si="23"/>
        <v>0</v>
      </c>
      <c r="AC124" s="210">
        <f t="shared" si="24"/>
        <v>0</v>
      </c>
      <c r="AD124" s="369">
        <f t="shared" si="25"/>
        <v>0</v>
      </c>
      <c r="AE124" s="369">
        <f t="shared" si="26"/>
        <v>0</v>
      </c>
    </row>
    <row r="125" spans="1:31">
      <c r="A125" s="37">
        <v>2</v>
      </c>
      <c r="B125" s="37">
        <v>9</v>
      </c>
      <c r="C125" s="28" t="s">
        <v>365</v>
      </c>
      <c r="D125" s="281">
        <f>'(B.) Opyt'' non-urb lands'!BL56</f>
        <v>3</v>
      </c>
      <c r="E125" s="518"/>
      <c r="F125" s="281">
        <f>'(B.) Opyt'' non-urb lands'!BO56</f>
        <v>83602.8</v>
      </c>
      <c r="G125" s="362">
        <f t="shared" si="27"/>
        <v>27867.600000000002</v>
      </c>
      <c r="I125" s="281">
        <v>16</v>
      </c>
      <c r="J125" s="210">
        <v>16</v>
      </c>
      <c r="K125" s="28"/>
      <c r="L125" s="28"/>
      <c r="M125" s="259">
        <f>(IF($J125-$I125=0,VLOOKUP($C125,'(C.) Private owners, 6 estates'!$D$10:$DR$60,26+$I125,0),IF($J125-$I125=1,VLOOKUP($C125,'(C.) Private owners, 6 estates'!$D$10:$DR$60,26+$I125,0)+VLOOKUP($C125,'(C.) Private owners, 6 estates'!$D$10:$DR$60,27+$I125,0),VLOOKUP($C125,'(C.) Private owners, 6 estates'!$D$10:$DR$60,26+$I125,0)+VLOOKUP($C125,'(C.) Private owners, 6 estates'!$D$10:$DR$60,27+$I125,0)+VLOOKUP($C125,'(C.) Private owners, 6 estates'!$D$10:$DR$60,28+$I125,0)))) /(IF($J125-$I125=0,VLOOKUP($C125,'(C.) Private owners, 6 estates'!$D$10:$DR$60,7+$I125,0),IF($J125-$I125=1,VLOOKUP($C125,'(C.) Private owners, 6 estates'!$D$10:$DR$60,7+$I125,0)+VLOOKUP($C125,'(C.) Private owners, 6 estates'!$D$10:$DR$60,8+$I125,0),VLOOKUP($C125,'(C.) Private owners, 6 estates'!$D$10:$DR$60,7+$I125,0)+VLOOKUP($C125,'(C.) Private owners, 6 estates'!$D$10:$DR$60,8+$I125,0)+VLOOKUP($C125,'(C.) Private owners, 6 estates'!$D$10:$DR$60,9+$I125,0))))</f>
        <v>0.33333333333333331</v>
      </c>
      <c r="N125" s="259">
        <f>(IF($J125-$I125=0,VLOOKUP($C125,'(C.) Private owners, 6 estates'!$D$10:$DR$60,45+$I125,0),IF($J125-$I125=1,VLOOKUP($C125,'(C.) Private owners, 6 estates'!$D$10:$DR$60,45+$I125,0)+VLOOKUP($C125,'(C.) Private owners, 6 estates'!$D$10:$DR$60,46+$I125,0),VLOOKUP($C125,'(C.) Private owners, 6 estates'!$D$10:$DR$60,45+$I125,0)+VLOOKUP($C125,'(C.) Private owners, 6 estates'!$D$10:$DR$60,46+$I125,0)+VLOOKUP($C125,'(C.) Private owners, 6 estates'!$D$10:$DR$60,47+$I125,0)))) /(IF($J125-$I125=0,VLOOKUP($C125,'(C.) Private owners, 6 estates'!$D$10:$DR$60,7+$I125,0),IF($J125-$I125=1,VLOOKUP($C125,'(C.) Private owners, 6 estates'!$D$10:$DR$60,7+$I125,0)+VLOOKUP($C125,'(C.) Private owners, 6 estates'!$D$10:$DR$60,8+$I125,0),VLOOKUP($C125,'(C.) Private owners, 6 estates'!$D$10:$DR$60,7+$I125,0)+VLOOKUP($C125,'(C.) Private owners, 6 estates'!$D$10:$DR$60,8+$I125,0)+VLOOKUP($C125,'(C.) Private owners, 6 estates'!$D$10:$DR$60,9+$I125,0))))</f>
        <v>0</v>
      </c>
      <c r="O125" s="259">
        <f>(IF($J125-$I125=0,VLOOKUP($C125,'(C.) Private owners, 6 estates'!$D$10:$DR$60,64+$I125,0),IF($J125-$I125=1,VLOOKUP($C125,'(C.) Private owners, 6 estates'!$D$10:$DR$60,64+$I125,0)+VLOOKUP($C125,'(C.) Private owners, 6 estates'!$D$10:$DR$60,65+$I125,0),VLOOKUP($C125,'(C.) Private owners, 6 estates'!$D$10:$DR$60,64+$I125,0)+VLOOKUP($C125,'(C.) Private owners, 6 estates'!$D$10:$DR$60,65+$I125,0)+VLOOKUP($C125,'(C.) Private owners, 6 estates'!$D$10:$DR$60,66+$I125,0)))) /(IF($J125-$I125=0,VLOOKUP($C125,'(C.) Private owners, 6 estates'!$D$10:$DR$60,7+$I125,0),IF($J125-$I125=1,VLOOKUP($C125,'(C.) Private owners, 6 estates'!$D$10:$DR$60,7+$I125,0)+VLOOKUP($C125,'(C.) Private owners, 6 estates'!$D$10:$DR$60,8+$I125,0),VLOOKUP($C125,'(C.) Private owners, 6 estates'!$D$10:$DR$60,7+$I125,0)+VLOOKUP($C125,'(C.) Private owners, 6 estates'!$D$10:$DR$60,8+$I125,0)+VLOOKUP($C125,'(C.) Private owners, 6 estates'!$D$10:$DR$60,9+$I125,0))))</f>
        <v>0.66666666666666663</v>
      </c>
      <c r="P125" s="259">
        <f>(IF($J125-$I125=0,VLOOKUP($C125,'(C.) Private owners, 6 estates'!$D$10:$DR$60,83+$I125,0),IF($J125-$I125=1,VLOOKUP($C125,'(C.) Private owners, 6 estates'!$D$10:$DR$60,83+$I125,0)+VLOOKUP($C125,'(C.) Private owners, 6 estates'!$D$10:$DR$60,84+$I125,0),VLOOKUP($C125,'(C.) Private owners, 6 estates'!$D$10:$DR$60,83+$I125,0)+VLOOKUP($C125,'(C.) Private owners, 6 estates'!$D$10:$DR$60,84+$I125,0)+VLOOKUP($C125,'(C.) Private owners, 6 estates'!$D$10:$DR$60,85+$I125,0)))) /(IF($J125-$I125=0,VLOOKUP($C125,'(C.) Private owners, 6 estates'!$D$10:$DR$60,7+$I125,0),IF($J125-$I125=1,VLOOKUP($C125,'(C.) Private owners, 6 estates'!$D$10:$DR$60,7+$I125,0)+VLOOKUP($C125,'(C.) Private owners, 6 estates'!$D$10:$DR$60,8+$I125,0),VLOOKUP($C125,'(C.) Private owners, 6 estates'!$D$10:$DR$60,7+$I125,0)+VLOOKUP($C125,'(C.) Private owners, 6 estates'!$D$10:$DR$60,8+$I125,0)+VLOOKUP($C125,'(C.) Private owners, 6 estates'!$D$10:$DR$60,9+$I125,0))))</f>
        <v>0</v>
      </c>
      <c r="Q125" s="259">
        <f>(IF($J125-$I125=0,VLOOKUP($C125,'(C.) Private owners, 6 estates'!$D$10:$DR$60,102+$I125,0),IF($J125-$I125=1,VLOOKUP($C125,'(C.) Private owners, 6 estates'!$D$10:$DR$60,102+$I125,0)+VLOOKUP($C125,'(C.) Private owners, 6 estates'!$D$10:$DR$60,103+$I125,0),VLOOKUP($C125,'(C.) Private owners, 6 estates'!$D$10:$DR$60,102+$I125,0)+VLOOKUP($C125,'(C.) Private owners, 6 estates'!$D$10:$DR$60,103+$I125,0)+VLOOKUP($C125,'(C.) Private owners, 6 estates'!$D$10:$DR$60,104+$I125,0)))) /(IF($J125-$I125=0,VLOOKUP($C125,'(C.) Private owners, 6 estates'!$D$10:$DR$60,7+$I125,0),IF($J125-$I125=1,VLOOKUP($C125,'(C.) Private owners, 6 estates'!$D$10:$DR$60,7+$I125,0)+VLOOKUP($C125,'(C.) Private owners, 6 estates'!$D$10:$DR$60,8+$I125,0),VLOOKUP($C125,'(C.) Private owners, 6 estates'!$D$10:$DR$60,7+$I125,0)+VLOOKUP($C125,'(C.) Private owners, 6 estates'!$D$10:$DR$60,8+$I125,0)+VLOOKUP($C125,'(C.) Private owners, 6 estates'!$D$10:$DR$60,9+$I125,0))))</f>
        <v>0</v>
      </c>
      <c r="R125" s="414">
        <f t="shared" si="28"/>
        <v>0</v>
      </c>
      <c r="S125" s="28"/>
      <c r="T125" s="210">
        <f t="shared" si="15"/>
        <v>1</v>
      </c>
      <c r="U125" s="210">
        <f t="shared" si="16"/>
        <v>27867.600000000002</v>
      </c>
      <c r="V125" s="281">
        <f t="shared" si="17"/>
        <v>0</v>
      </c>
      <c r="W125" s="281">
        <f t="shared" si="18"/>
        <v>0</v>
      </c>
      <c r="X125" s="210">
        <f t="shared" si="19"/>
        <v>2</v>
      </c>
      <c r="Y125" s="210">
        <f t="shared" si="20"/>
        <v>55735.200000000004</v>
      </c>
      <c r="Z125" s="210">
        <f t="shared" si="21"/>
        <v>0</v>
      </c>
      <c r="AA125" s="210">
        <f t="shared" si="22"/>
        <v>0</v>
      </c>
      <c r="AB125" s="210">
        <f t="shared" si="23"/>
        <v>0</v>
      </c>
      <c r="AC125" s="210">
        <f t="shared" si="24"/>
        <v>0</v>
      </c>
      <c r="AD125" s="369">
        <f t="shared" si="25"/>
        <v>0</v>
      </c>
      <c r="AE125" s="369">
        <f t="shared" si="26"/>
        <v>0</v>
      </c>
    </row>
    <row r="126" spans="1:31">
      <c r="A126" s="37">
        <v>3</v>
      </c>
      <c r="B126" s="37">
        <v>9</v>
      </c>
      <c r="C126" s="28" t="s">
        <v>629</v>
      </c>
      <c r="D126" s="281">
        <f>'(B.) Opyt'' non-urb lands'!BL57</f>
        <v>86</v>
      </c>
      <c r="E126" s="518"/>
      <c r="F126" s="281">
        <f>'(B.) Opyt'' non-urb lands'!BO57</f>
        <v>2578500</v>
      </c>
      <c r="G126" s="362">
        <f t="shared" si="27"/>
        <v>29982.558139534885</v>
      </c>
      <c r="I126" s="281">
        <v>13</v>
      </c>
      <c r="J126" s="210">
        <v>14</v>
      </c>
      <c r="K126" s="28"/>
      <c r="L126" s="28"/>
      <c r="M126" s="259">
        <f>(IF($J126-$I126=0,VLOOKUP($C126,'(C.) Private owners, 6 estates'!$D$10:$DR$60,26+$I126,0),IF($J126-$I126=1,VLOOKUP($C126,'(C.) Private owners, 6 estates'!$D$10:$DR$60,26+$I126,0)+VLOOKUP($C126,'(C.) Private owners, 6 estates'!$D$10:$DR$60,27+$I126,0),VLOOKUP($C126,'(C.) Private owners, 6 estates'!$D$10:$DR$60,26+$I126,0)+VLOOKUP($C126,'(C.) Private owners, 6 estates'!$D$10:$DR$60,27+$I126,0)+VLOOKUP($C126,'(C.) Private owners, 6 estates'!$D$10:$DR$60,28+$I126,0)))) /(IF($J126-$I126=0,VLOOKUP($C126,'(C.) Private owners, 6 estates'!$D$10:$DR$60,7+$I126,0),IF($J126-$I126=1,VLOOKUP($C126,'(C.) Private owners, 6 estates'!$D$10:$DR$60,7+$I126,0)+VLOOKUP($C126,'(C.) Private owners, 6 estates'!$D$10:$DR$60,8+$I126,0),VLOOKUP($C126,'(C.) Private owners, 6 estates'!$D$10:$DR$60,7+$I126,0)+VLOOKUP($C126,'(C.) Private owners, 6 estates'!$D$10:$DR$60,8+$I126,0)+VLOOKUP($C126,'(C.) Private owners, 6 estates'!$D$10:$DR$60,9+$I126,0))))</f>
        <v>0.66</v>
      </c>
      <c r="N126" s="259">
        <f>(IF($J126-$I126=0,VLOOKUP($C126,'(C.) Private owners, 6 estates'!$D$10:$DR$60,45+$I126,0),IF($J126-$I126=1,VLOOKUP($C126,'(C.) Private owners, 6 estates'!$D$10:$DR$60,45+$I126,0)+VLOOKUP($C126,'(C.) Private owners, 6 estates'!$D$10:$DR$60,46+$I126,0),VLOOKUP($C126,'(C.) Private owners, 6 estates'!$D$10:$DR$60,45+$I126,0)+VLOOKUP($C126,'(C.) Private owners, 6 estates'!$D$10:$DR$60,46+$I126,0)+VLOOKUP($C126,'(C.) Private owners, 6 estates'!$D$10:$DR$60,47+$I126,0)))) /(IF($J126-$I126=0,VLOOKUP($C126,'(C.) Private owners, 6 estates'!$D$10:$DR$60,7+$I126,0),IF($J126-$I126=1,VLOOKUP($C126,'(C.) Private owners, 6 estates'!$D$10:$DR$60,7+$I126,0)+VLOOKUP($C126,'(C.) Private owners, 6 estates'!$D$10:$DR$60,8+$I126,0),VLOOKUP($C126,'(C.) Private owners, 6 estates'!$D$10:$DR$60,7+$I126,0)+VLOOKUP($C126,'(C.) Private owners, 6 estates'!$D$10:$DR$60,8+$I126,0)+VLOOKUP($C126,'(C.) Private owners, 6 estates'!$D$10:$DR$60,9+$I126,0))))</f>
        <v>0</v>
      </c>
      <c r="O126" s="259">
        <f>(IF($J126-$I126=0,VLOOKUP($C126,'(C.) Private owners, 6 estates'!$D$10:$DR$60,64+$I126,0),IF($J126-$I126=1,VLOOKUP($C126,'(C.) Private owners, 6 estates'!$D$10:$DR$60,64+$I126,0)+VLOOKUP($C126,'(C.) Private owners, 6 estates'!$D$10:$DR$60,65+$I126,0),VLOOKUP($C126,'(C.) Private owners, 6 estates'!$D$10:$DR$60,64+$I126,0)+VLOOKUP($C126,'(C.) Private owners, 6 estates'!$D$10:$DR$60,65+$I126,0)+VLOOKUP($C126,'(C.) Private owners, 6 estates'!$D$10:$DR$60,66+$I126,0)))) /(IF($J126-$I126=0,VLOOKUP($C126,'(C.) Private owners, 6 estates'!$D$10:$DR$60,7+$I126,0),IF($J126-$I126=1,VLOOKUP($C126,'(C.) Private owners, 6 estates'!$D$10:$DR$60,7+$I126,0)+VLOOKUP($C126,'(C.) Private owners, 6 estates'!$D$10:$DR$60,8+$I126,0),VLOOKUP($C126,'(C.) Private owners, 6 estates'!$D$10:$DR$60,7+$I126,0)+VLOOKUP($C126,'(C.) Private owners, 6 estates'!$D$10:$DR$60,8+$I126,0)+VLOOKUP($C126,'(C.) Private owners, 6 estates'!$D$10:$DR$60,9+$I126,0))))</f>
        <v>0.22</v>
      </c>
      <c r="P126" s="259">
        <f>(IF($J126-$I126=0,VLOOKUP($C126,'(C.) Private owners, 6 estates'!$D$10:$DR$60,83+$I126,0),IF($J126-$I126=1,VLOOKUP($C126,'(C.) Private owners, 6 estates'!$D$10:$DR$60,83+$I126,0)+VLOOKUP($C126,'(C.) Private owners, 6 estates'!$D$10:$DR$60,84+$I126,0),VLOOKUP($C126,'(C.) Private owners, 6 estates'!$D$10:$DR$60,83+$I126,0)+VLOOKUP($C126,'(C.) Private owners, 6 estates'!$D$10:$DR$60,84+$I126,0)+VLOOKUP($C126,'(C.) Private owners, 6 estates'!$D$10:$DR$60,85+$I126,0)))) /(IF($J126-$I126=0,VLOOKUP($C126,'(C.) Private owners, 6 estates'!$D$10:$DR$60,7+$I126,0),IF($J126-$I126=1,VLOOKUP($C126,'(C.) Private owners, 6 estates'!$D$10:$DR$60,7+$I126,0)+VLOOKUP($C126,'(C.) Private owners, 6 estates'!$D$10:$DR$60,8+$I126,0),VLOOKUP($C126,'(C.) Private owners, 6 estates'!$D$10:$DR$60,7+$I126,0)+VLOOKUP($C126,'(C.) Private owners, 6 estates'!$D$10:$DR$60,8+$I126,0)+VLOOKUP($C126,'(C.) Private owners, 6 estates'!$D$10:$DR$60,9+$I126,0))))</f>
        <v>0.1</v>
      </c>
      <c r="Q126" s="259">
        <f>(IF($J126-$I126=0,VLOOKUP($C126,'(C.) Private owners, 6 estates'!$D$10:$DR$60,102+$I126,0),IF($J126-$I126=1,VLOOKUP($C126,'(C.) Private owners, 6 estates'!$D$10:$DR$60,102+$I126,0)+VLOOKUP($C126,'(C.) Private owners, 6 estates'!$D$10:$DR$60,103+$I126,0),VLOOKUP($C126,'(C.) Private owners, 6 estates'!$D$10:$DR$60,102+$I126,0)+VLOOKUP($C126,'(C.) Private owners, 6 estates'!$D$10:$DR$60,103+$I126,0)+VLOOKUP($C126,'(C.) Private owners, 6 estates'!$D$10:$DR$60,104+$I126,0)))) /(IF($J126-$I126=0,VLOOKUP($C126,'(C.) Private owners, 6 estates'!$D$10:$DR$60,7+$I126,0),IF($J126-$I126=1,VLOOKUP($C126,'(C.) Private owners, 6 estates'!$D$10:$DR$60,7+$I126,0)+VLOOKUP($C126,'(C.) Private owners, 6 estates'!$D$10:$DR$60,8+$I126,0),VLOOKUP($C126,'(C.) Private owners, 6 estates'!$D$10:$DR$60,7+$I126,0)+VLOOKUP($C126,'(C.) Private owners, 6 estates'!$D$10:$DR$60,8+$I126,0)+VLOOKUP($C126,'(C.) Private owners, 6 estates'!$D$10:$DR$60,9+$I126,0))))</f>
        <v>0.02</v>
      </c>
      <c r="R126" s="414">
        <f t="shared" si="28"/>
        <v>0</v>
      </c>
      <c r="S126" s="28"/>
      <c r="T126" s="210">
        <f t="shared" si="15"/>
        <v>56.760000000000005</v>
      </c>
      <c r="U126" s="210">
        <f t="shared" si="16"/>
        <v>1701810.0000000002</v>
      </c>
      <c r="V126" s="281">
        <f t="shared" si="17"/>
        <v>0</v>
      </c>
      <c r="W126" s="281">
        <f t="shared" si="18"/>
        <v>0</v>
      </c>
      <c r="X126" s="210">
        <f t="shared" si="19"/>
        <v>18.920000000000002</v>
      </c>
      <c r="Y126" s="210">
        <f t="shared" si="20"/>
        <v>567270.00000000012</v>
      </c>
      <c r="Z126" s="210">
        <f t="shared" si="21"/>
        <v>8.6</v>
      </c>
      <c r="AA126" s="210">
        <f t="shared" si="22"/>
        <v>257850</v>
      </c>
      <c r="AB126" s="210">
        <f t="shared" si="23"/>
        <v>1.72</v>
      </c>
      <c r="AC126" s="210">
        <f t="shared" si="24"/>
        <v>51570</v>
      </c>
      <c r="AD126" s="369">
        <f t="shared" si="25"/>
        <v>0</v>
      </c>
      <c r="AE126" s="369">
        <f t="shared" si="26"/>
        <v>0</v>
      </c>
    </row>
    <row r="127" spans="1:31">
      <c r="A127" s="37">
        <v>12</v>
      </c>
      <c r="B127" s="37">
        <v>9</v>
      </c>
      <c r="C127" s="28" t="s">
        <v>257</v>
      </c>
      <c r="D127" s="281">
        <f>'(B.) Opyt'' non-urb lands'!BL58</f>
        <v>27</v>
      </c>
      <c r="E127" s="518"/>
      <c r="F127" s="281">
        <f>'(B.) Opyt'' non-urb lands'!BO58</f>
        <v>751252.32</v>
      </c>
      <c r="G127" s="362">
        <f t="shared" si="27"/>
        <v>27824.16</v>
      </c>
      <c r="I127" s="281">
        <v>15</v>
      </c>
      <c r="J127" s="210">
        <v>16</v>
      </c>
      <c r="K127" s="28"/>
      <c r="L127" s="28"/>
      <c r="M127" s="259">
        <f>(IF($J127-$I127=0,VLOOKUP($C127,'(C.) Private owners, 6 estates'!$D$10:$DR$60,26+$I127,0),IF($J127-$I127=1,VLOOKUP($C127,'(C.) Private owners, 6 estates'!$D$10:$DR$60,26+$I127,0)+VLOOKUP($C127,'(C.) Private owners, 6 estates'!$D$10:$DR$60,27+$I127,0),VLOOKUP($C127,'(C.) Private owners, 6 estates'!$D$10:$DR$60,26+$I127,0)+VLOOKUP($C127,'(C.) Private owners, 6 estates'!$D$10:$DR$60,27+$I127,0)+VLOOKUP($C127,'(C.) Private owners, 6 estates'!$D$10:$DR$60,28+$I127,0)))) /(IF($J127-$I127=0,VLOOKUP($C127,'(C.) Private owners, 6 estates'!$D$10:$DR$60,7+$I127,0),IF($J127-$I127=1,VLOOKUP($C127,'(C.) Private owners, 6 estates'!$D$10:$DR$60,7+$I127,0)+VLOOKUP($C127,'(C.) Private owners, 6 estates'!$D$10:$DR$60,8+$I127,0),VLOOKUP($C127,'(C.) Private owners, 6 estates'!$D$10:$DR$60,7+$I127,0)+VLOOKUP($C127,'(C.) Private owners, 6 estates'!$D$10:$DR$60,8+$I127,0)+VLOOKUP($C127,'(C.) Private owners, 6 estates'!$D$10:$DR$60,9+$I127,0))))</f>
        <v>0.6</v>
      </c>
      <c r="N127" s="259">
        <f>(IF($J127-$I127=0,VLOOKUP($C127,'(C.) Private owners, 6 estates'!$D$10:$DR$60,45+$I127,0),IF($J127-$I127=1,VLOOKUP($C127,'(C.) Private owners, 6 estates'!$D$10:$DR$60,45+$I127,0)+VLOOKUP($C127,'(C.) Private owners, 6 estates'!$D$10:$DR$60,46+$I127,0),VLOOKUP($C127,'(C.) Private owners, 6 estates'!$D$10:$DR$60,45+$I127,0)+VLOOKUP($C127,'(C.) Private owners, 6 estates'!$D$10:$DR$60,46+$I127,0)+VLOOKUP($C127,'(C.) Private owners, 6 estates'!$D$10:$DR$60,47+$I127,0)))) /(IF($J127-$I127=0,VLOOKUP($C127,'(C.) Private owners, 6 estates'!$D$10:$DR$60,7+$I127,0),IF($J127-$I127=1,VLOOKUP($C127,'(C.) Private owners, 6 estates'!$D$10:$DR$60,7+$I127,0)+VLOOKUP($C127,'(C.) Private owners, 6 estates'!$D$10:$DR$60,8+$I127,0),VLOOKUP($C127,'(C.) Private owners, 6 estates'!$D$10:$DR$60,7+$I127,0)+VLOOKUP($C127,'(C.) Private owners, 6 estates'!$D$10:$DR$60,8+$I127,0)+VLOOKUP($C127,'(C.) Private owners, 6 estates'!$D$10:$DR$60,9+$I127,0))))</f>
        <v>0</v>
      </c>
      <c r="O127" s="259">
        <f>(IF($J127-$I127=0,VLOOKUP($C127,'(C.) Private owners, 6 estates'!$D$10:$DR$60,64+$I127,0),IF($J127-$I127=1,VLOOKUP($C127,'(C.) Private owners, 6 estates'!$D$10:$DR$60,64+$I127,0)+VLOOKUP($C127,'(C.) Private owners, 6 estates'!$D$10:$DR$60,65+$I127,0),VLOOKUP($C127,'(C.) Private owners, 6 estates'!$D$10:$DR$60,64+$I127,0)+VLOOKUP($C127,'(C.) Private owners, 6 estates'!$D$10:$DR$60,65+$I127,0)+VLOOKUP($C127,'(C.) Private owners, 6 estates'!$D$10:$DR$60,66+$I127,0)))) /(IF($J127-$I127=0,VLOOKUP($C127,'(C.) Private owners, 6 estates'!$D$10:$DR$60,7+$I127,0),IF($J127-$I127=1,VLOOKUP($C127,'(C.) Private owners, 6 estates'!$D$10:$DR$60,7+$I127,0)+VLOOKUP($C127,'(C.) Private owners, 6 estates'!$D$10:$DR$60,8+$I127,0),VLOOKUP($C127,'(C.) Private owners, 6 estates'!$D$10:$DR$60,7+$I127,0)+VLOOKUP($C127,'(C.) Private owners, 6 estates'!$D$10:$DR$60,8+$I127,0)+VLOOKUP($C127,'(C.) Private owners, 6 estates'!$D$10:$DR$60,9+$I127,0))))</f>
        <v>0.25</v>
      </c>
      <c r="P127" s="259">
        <f>(IF($J127-$I127=0,VLOOKUP($C127,'(C.) Private owners, 6 estates'!$D$10:$DR$60,83+$I127,0),IF($J127-$I127=1,VLOOKUP($C127,'(C.) Private owners, 6 estates'!$D$10:$DR$60,83+$I127,0)+VLOOKUP($C127,'(C.) Private owners, 6 estates'!$D$10:$DR$60,84+$I127,0),VLOOKUP($C127,'(C.) Private owners, 6 estates'!$D$10:$DR$60,83+$I127,0)+VLOOKUP($C127,'(C.) Private owners, 6 estates'!$D$10:$DR$60,84+$I127,0)+VLOOKUP($C127,'(C.) Private owners, 6 estates'!$D$10:$DR$60,85+$I127,0)))) /(IF($J127-$I127=0,VLOOKUP($C127,'(C.) Private owners, 6 estates'!$D$10:$DR$60,7+$I127,0),IF($J127-$I127=1,VLOOKUP($C127,'(C.) Private owners, 6 estates'!$D$10:$DR$60,7+$I127,0)+VLOOKUP($C127,'(C.) Private owners, 6 estates'!$D$10:$DR$60,8+$I127,0),VLOOKUP($C127,'(C.) Private owners, 6 estates'!$D$10:$DR$60,7+$I127,0)+VLOOKUP($C127,'(C.) Private owners, 6 estates'!$D$10:$DR$60,8+$I127,0)+VLOOKUP($C127,'(C.) Private owners, 6 estates'!$D$10:$DR$60,9+$I127,0))))</f>
        <v>0</v>
      </c>
      <c r="Q127" s="259">
        <f>(IF($J127-$I127=0,VLOOKUP($C127,'(C.) Private owners, 6 estates'!$D$10:$DR$60,102+$I127,0),IF($J127-$I127=1,VLOOKUP($C127,'(C.) Private owners, 6 estates'!$D$10:$DR$60,102+$I127,0)+VLOOKUP($C127,'(C.) Private owners, 6 estates'!$D$10:$DR$60,103+$I127,0),VLOOKUP($C127,'(C.) Private owners, 6 estates'!$D$10:$DR$60,102+$I127,0)+VLOOKUP($C127,'(C.) Private owners, 6 estates'!$D$10:$DR$60,103+$I127,0)+VLOOKUP($C127,'(C.) Private owners, 6 estates'!$D$10:$DR$60,104+$I127,0)))) /(IF($J127-$I127=0,VLOOKUP($C127,'(C.) Private owners, 6 estates'!$D$10:$DR$60,7+$I127,0),IF($J127-$I127=1,VLOOKUP($C127,'(C.) Private owners, 6 estates'!$D$10:$DR$60,7+$I127,0)+VLOOKUP($C127,'(C.) Private owners, 6 estates'!$D$10:$DR$60,8+$I127,0),VLOOKUP($C127,'(C.) Private owners, 6 estates'!$D$10:$DR$60,7+$I127,0)+VLOOKUP($C127,'(C.) Private owners, 6 estates'!$D$10:$DR$60,8+$I127,0)+VLOOKUP($C127,'(C.) Private owners, 6 estates'!$D$10:$DR$60,9+$I127,0))))</f>
        <v>0.15</v>
      </c>
      <c r="R127" s="414">
        <f t="shared" si="28"/>
        <v>0</v>
      </c>
      <c r="S127" s="28"/>
      <c r="T127" s="210">
        <f t="shared" si="15"/>
        <v>16.2</v>
      </c>
      <c r="U127" s="210">
        <f t="shared" si="16"/>
        <v>450751.39199999999</v>
      </c>
      <c r="V127" s="281">
        <f t="shared" si="17"/>
        <v>0</v>
      </c>
      <c r="W127" s="281">
        <f t="shared" si="18"/>
        <v>0</v>
      </c>
      <c r="X127" s="210">
        <f t="shared" si="19"/>
        <v>6.75</v>
      </c>
      <c r="Y127" s="210">
        <f t="shared" si="20"/>
        <v>187813.08</v>
      </c>
      <c r="Z127" s="210">
        <f t="shared" si="21"/>
        <v>0</v>
      </c>
      <c r="AA127" s="210">
        <f t="shared" si="22"/>
        <v>0</v>
      </c>
      <c r="AB127" s="210">
        <f t="shared" si="23"/>
        <v>4.05</v>
      </c>
      <c r="AC127" s="210">
        <f t="shared" si="24"/>
        <v>112687.848</v>
      </c>
      <c r="AD127" s="369">
        <f t="shared" si="25"/>
        <v>0</v>
      </c>
      <c r="AE127" s="369">
        <f t="shared" si="26"/>
        <v>0</v>
      </c>
    </row>
    <row r="128" spans="1:31">
      <c r="A128" s="37">
        <v>13</v>
      </c>
      <c r="B128" s="37">
        <v>9</v>
      </c>
      <c r="C128" s="28" t="s">
        <v>101</v>
      </c>
      <c r="D128" s="281">
        <f>'(B.) Opyt'' non-urb lands'!BL59</f>
        <v>126</v>
      </c>
      <c r="E128" s="518"/>
      <c r="F128" s="281">
        <f>'(B.) Opyt'' non-urb lands'!BO59</f>
        <v>3435239.1599999997</v>
      </c>
      <c r="G128" s="362">
        <f t="shared" si="27"/>
        <v>27263.802857142855</v>
      </c>
      <c r="I128" s="281">
        <v>13</v>
      </c>
      <c r="J128" s="210">
        <v>13</v>
      </c>
      <c r="K128" s="28"/>
      <c r="L128" s="28"/>
      <c r="M128" s="259">
        <f>(IF($J128-$I128=0,VLOOKUP($C128,'(C.) Private owners, 6 estates'!$D$10:$DR$60,26+$I128,0),IF($J128-$I128=1,VLOOKUP($C128,'(C.) Private owners, 6 estates'!$D$10:$DR$60,26+$I128,0)+VLOOKUP($C128,'(C.) Private owners, 6 estates'!$D$10:$DR$60,27+$I128,0),VLOOKUP($C128,'(C.) Private owners, 6 estates'!$D$10:$DR$60,26+$I128,0)+VLOOKUP($C128,'(C.) Private owners, 6 estates'!$D$10:$DR$60,27+$I128,0)+VLOOKUP($C128,'(C.) Private owners, 6 estates'!$D$10:$DR$60,28+$I128,0)))) /(IF($J128-$I128=0,VLOOKUP($C128,'(C.) Private owners, 6 estates'!$D$10:$DR$60,7+$I128,0),IF($J128-$I128=1,VLOOKUP($C128,'(C.) Private owners, 6 estates'!$D$10:$DR$60,7+$I128,0)+VLOOKUP($C128,'(C.) Private owners, 6 estates'!$D$10:$DR$60,8+$I128,0),VLOOKUP($C128,'(C.) Private owners, 6 estates'!$D$10:$DR$60,7+$I128,0)+VLOOKUP($C128,'(C.) Private owners, 6 estates'!$D$10:$DR$60,8+$I128,0)+VLOOKUP($C128,'(C.) Private owners, 6 estates'!$D$10:$DR$60,9+$I128,0))))</f>
        <v>0.72131147540983609</v>
      </c>
      <c r="N128" s="259">
        <f>(IF($J128-$I128=0,VLOOKUP($C128,'(C.) Private owners, 6 estates'!$D$10:$DR$60,45+$I128,0),IF($J128-$I128=1,VLOOKUP($C128,'(C.) Private owners, 6 estates'!$D$10:$DR$60,45+$I128,0)+VLOOKUP($C128,'(C.) Private owners, 6 estates'!$D$10:$DR$60,46+$I128,0),VLOOKUP($C128,'(C.) Private owners, 6 estates'!$D$10:$DR$60,45+$I128,0)+VLOOKUP($C128,'(C.) Private owners, 6 estates'!$D$10:$DR$60,46+$I128,0)+VLOOKUP($C128,'(C.) Private owners, 6 estates'!$D$10:$DR$60,47+$I128,0)))) /(IF($J128-$I128=0,VLOOKUP($C128,'(C.) Private owners, 6 estates'!$D$10:$DR$60,7+$I128,0),IF($J128-$I128=1,VLOOKUP($C128,'(C.) Private owners, 6 estates'!$D$10:$DR$60,7+$I128,0)+VLOOKUP($C128,'(C.) Private owners, 6 estates'!$D$10:$DR$60,8+$I128,0),VLOOKUP($C128,'(C.) Private owners, 6 estates'!$D$10:$DR$60,7+$I128,0)+VLOOKUP($C128,'(C.) Private owners, 6 estates'!$D$10:$DR$60,8+$I128,0)+VLOOKUP($C128,'(C.) Private owners, 6 estates'!$D$10:$DR$60,9+$I128,0))))</f>
        <v>0</v>
      </c>
      <c r="O128" s="259">
        <f>(IF($J128-$I128=0,VLOOKUP($C128,'(C.) Private owners, 6 estates'!$D$10:$DR$60,64+$I128,0),IF($J128-$I128=1,VLOOKUP($C128,'(C.) Private owners, 6 estates'!$D$10:$DR$60,64+$I128,0)+VLOOKUP($C128,'(C.) Private owners, 6 estates'!$D$10:$DR$60,65+$I128,0),VLOOKUP($C128,'(C.) Private owners, 6 estates'!$D$10:$DR$60,64+$I128,0)+VLOOKUP($C128,'(C.) Private owners, 6 estates'!$D$10:$DR$60,65+$I128,0)+VLOOKUP($C128,'(C.) Private owners, 6 estates'!$D$10:$DR$60,66+$I128,0)))) /(IF($J128-$I128=0,VLOOKUP($C128,'(C.) Private owners, 6 estates'!$D$10:$DR$60,7+$I128,0),IF($J128-$I128=1,VLOOKUP($C128,'(C.) Private owners, 6 estates'!$D$10:$DR$60,7+$I128,0)+VLOOKUP($C128,'(C.) Private owners, 6 estates'!$D$10:$DR$60,8+$I128,0),VLOOKUP($C128,'(C.) Private owners, 6 estates'!$D$10:$DR$60,7+$I128,0)+VLOOKUP($C128,'(C.) Private owners, 6 estates'!$D$10:$DR$60,8+$I128,0)+VLOOKUP($C128,'(C.) Private owners, 6 estates'!$D$10:$DR$60,9+$I128,0))))</f>
        <v>0.16393442622950818</v>
      </c>
      <c r="P128" s="259">
        <f>(IF($J128-$I128=0,VLOOKUP($C128,'(C.) Private owners, 6 estates'!$D$10:$DR$60,83+$I128,0),IF($J128-$I128=1,VLOOKUP($C128,'(C.) Private owners, 6 estates'!$D$10:$DR$60,83+$I128,0)+VLOOKUP($C128,'(C.) Private owners, 6 estates'!$D$10:$DR$60,84+$I128,0),VLOOKUP($C128,'(C.) Private owners, 6 estates'!$D$10:$DR$60,83+$I128,0)+VLOOKUP($C128,'(C.) Private owners, 6 estates'!$D$10:$DR$60,84+$I128,0)+VLOOKUP($C128,'(C.) Private owners, 6 estates'!$D$10:$DR$60,85+$I128,0)))) /(IF($J128-$I128=0,VLOOKUP($C128,'(C.) Private owners, 6 estates'!$D$10:$DR$60,7+$I128,0),IF($J128-$I128=1,VLOOKUP($C128,'(C.) Private owners, 6 estates'!$D$10:$DR$60,7+$I128,0)+VLOOKUP($C128,'(C.) Private owners, 6 estates'!$D$10:$DR$60,8+$I128,0),VLOOKUP($C128,'(C.) Private owners, 6 estates'!$D$10:$DR$60,7+$I128,0)+VLOOKUP($C128,'(C.) Private owners, 6 estates'!$D$10:$DR$60,8+$I128,0)+VLOOKUP($C128,'(C.) Private owners, 6 estates'!$D$10:$DR$60,9+$I128,0))))</f>
        <v>3.2786885245901641E-2</v>
      </c>
      <c r="Q128" s="259">
        <f>(IF($J128-$I128=0,VLOOKUP($C128,'(C.) Private owners, 6 estates'!$D$10:$DR$60,102+$I128,0),IF($J128-$I128=1,VLOOKUP($C128,'(C.) Private owners, 6 estates'!$D$10:$DR$60,102+$I128,0)+VLOOKUP($C128,'(C.) Private owners, 6 estates'!$D$10:$DR$60,103+$I128,0),VLOOKUP($C128,'(C.) Private owners, 6 estates'!$D$10:$DR$60,102+$I128,0)+VLOOKUP($C128,'(C.) Private owners, 6 estates'!$D$10:$DR$60,103+$I128,0)+VLOOKUP($C128,'(C.) Private owners, 6 estates'!$D$10:$DR$60,104+$I128,0)))) /(IF($J128-$I128=0,VLOOKUP($C128,'(C.) Private owners, 6 estates'!$D$10:$DR$60,7+$I128,0),IF($J128-$I128=1,VLOOKUP($C128,'(C.) Private owners, 6 estates'!$D$10:$DR$60,7+$I128,0)+VLOOKUP($C128,'(C.) Private owners, 6 estates'!$D$10:$DR$60,8+$I128,0),VLOOKUP($C128,'(C.) Private owners, 6 estates'!$D$10:$DR$60,7+$I128,0)+VLOOKUP($C128,'(C.) Private owners, 6 estates'!$D$10:$DR$60,8+$I128,0)+VLOOKUP($C128,'(C.) Private owners, 6 estates'!$D$10:$DR$60,9+$I128,0))))</f>
        <v>8.1967213114754092E-2</v>
      </c>
      <c r="R128" s="414">
        <f t="shared" si="28"/>
        <v>0</v>
      </c>
      <c r="S128" s="28"/>
      <c r="T128" s="210">
        <f t="shared" si="15"/>
        <v>90.885245901639351</v>
      </c>
      <c r="U128" s="210">
        <f t="shared" si="16"/>
        <v>2477877.4268852458</v>
      </c>
      <c r="V128" s="281">
        <f t="shared" si="17"/>
        <v>0</v>
      </c>
      <c r="W128" s="281">
        <f t="shared" si="18"/>
        <v>0</v>
      </c>
      <c r="X128" s="210">
        <f t="shared" si="19"/>
        <v>20.655737704918032</v>
      </c>
      <c r="Y128" s="210">
        <f t="shared" si="20"/>
        <v>563153.96065573767</v>
      </c>
      <c r="Z128" s="210">
        <f t="shared" si="21"/>
        <v>4.1311475409836067</v>
      </c>
      <c r="AA128" s="210">
        <f t="shared" si="22"/>
        <v>112630.79213114754</v>
      </c>
      <c r="AB128" s="210">
        <f t="shared" si="23"/>
        <v>10.327868852459016</v>
      </c>
      <c r="AC128" s="210">
        <f t="shared" si="24"/>
        <v>281576.98032786883</v>
      </c>
      <c r="AD128" s="369">
        <f t="shared" si="25"/>
        <v>0</v>
      </c>
      <c r="AE128" s="369">
        <f t="shared" si="26"/>
        <v>0</v>
      </c>
    </row>
    <row r="129" spans="1:32">
      <c r="A129" s="37">
        <v>41</v>
      </c>
      <c r="B129" s="37">
        <v>9</v>
      </c>
      <c r="C129" s="28" t="s">
        <v>1096</v>
      </c>
      <c r="D129" s="281">
        <f>'(B.) Opyt'' non-urb lands'!BL60</f>
        <v>108</v>
      </c>
      <c r="E129" s="518"/>
      <c r="F129" s="281">
        <f>'(B.) Opyt'' non-urb lands'!BO60</f>
        <v>3075424.38</v>
      </c>
      <c r="G129" s="362">
        <f t="shared" si="27"/>
        <v>28476.151666666665</v>
      </c>
      <c r="I129" s="281">
        <v>14</v>
      </c>
      <c r="J129" s="210">
        <v>15</v>
      </c>
      <c r="K129" s="28"/>
      <c r="L129" s="28"/>
      <c r="M129" s="259">
        <f>(IF($J129-$I129=0,VLOOKUP($C129,'(C.) Private owners, 6 estates'!$D$10:$DR$60,26+$I129,0),IF($J129-$I129=1,VLOOKUP($C129,'(C.) Private owners, 6 estates'!$D$10:$DR$60,26+$I129,0)+VLOOKUP($C129,'(C.) Private owners, 6 estates'!$D$10:$DR$60,27+$I129,0),VLOOKUP($C129,'(C.) Private owners, 6 estates'!$D$10:$DR$60,26+$I129,0)+VLOOKUP($C129,'(C.) Private owners, 6 estates'!$D$10:$DR$60,27+$I129,0)+VLOOKUP($C129,'(C.) Private owners, 6 estates'!$D$10:$DR$60,28+$I129,0)))) /(IF($J129-$I129=0,VLOOKUP($C129,'(C.) Private owners, 6 estates'!$D$10:$DR$60,7+$I129,0),IF($J129-$I129=1,VLOOKUP($C129,'(C.) Private owners, 6 estates'!$D$10:$DR$60,7+$I129,0)+VLOOKUP($C129,'(C.) Private owners, 6 estates'!$D$10:$DR$60,8+$I129,0),VLOOKUP($C129,'(C.) Private owners, 6 estates'!$D$10:$DR$60,7+$I129,0)+VLOOKUP($C129,'(C.) Private owners, 6 estates'!$D$10:$DR$60,8+$I129,0)+VLOOKUP($C129,'(C.) Private owners, 6 estates'!$D$10:$DR$60,9+$I129,0))))</f>
        <v>0.3611111111111111</v>
      </c>
      <c r="N129" s="259">
        <f>(IF($J129-$I129=0,VLOOKUP($C129,'(C.) Private owners, 6 estates'!$D$10:$DR$60,45+$I129,0),IF($J129-$I129=1,VLOOKUP($C129,'(C.) Private owners, 6 estates'!$D$10:$DR$60,45+$I129,0)+VLOOKUP($C129,'(C.) Private owners, 6 estates'!$D$10:$DR$60,46+$I129,0),VLOOKUP($C129,'(C.) Private owners, 6 estates'!$D$10:$DR$60,45+$I129,0)+VLOOKUP($C129,'(C.) Private owners, 6 estates'!$D$10:$DR$60,46+$I129,0)+VLOOKUP($C129,'(C.) Private owners, 6 estates'!$D$10:$DR$60,47+$I129,0)))) /(IF($J129-$I129=0,VLOOKUP($C129,'(C.) Private owners, 6 estates'!$D$10:$DR$60,7+$I129,0),IF($J129-$I129=1,VLOOKUP($C129,'(C.) Private owners, 6 estates'!$D$10:$DR$60,7+$I129,0)+VLOOKUP($C129,'(C.) Private owners, 6 estates'!$D$10:$DR$60,8+$I129,0),VLOOKUP($C129,'(C.) Private owners, 6 estates'!$D$10:$DR$60,7+$I129,0)+VLOOKUP($C129,'(C.) Private owners, 6 estates'!$D$10:$DR$60,8+$I129,0)+VLOOKUP($C129,'(C.) Private owners, 6 estates'!$D$10:$DR$60,9+$I129,0))))</f>
        <v>4.1666666666666664E-2</v>
      </c>
      <c r="O129" s="259">
        <f>(IF($J129-$I129=0,VLOOKUP($C129,'(C.) Private owners, 6 estates'!$D$10:$DR$60,64+$I129,0),IF($J129-$I129=1,VLOOKUP($C129,'(C.) Private owners, 6 estates'!$D$10:$DR$60,64+$I129,0)+VLOOKUP($C129,'(C.) Private owners, 6 estates'!$D$10:$DR$60,65+$I129,0),VLOOKUP($C129,'(C.) Private owners, 6 estates'!$D$10:$DR$60,64+$I129,0)+VLOOKUP($C129,'(C.) Private owners, 6 estates'!$D$10:$DR$60,65+$I129,0)+VLOOKUP($C129,'(C.) Private owners, 6 estates'!$D$10:$DR$60,66+$I129,0)))) /(IF($J129-$I129=0,VLOOKUP($C129,'(C.) Private owners, 6 estates'!$D$10:$DR$60,7+$I129,0),IF($J129-$I129=1,VLOOKUP($C129,'(C.) Private owners, 6 estates'!$D$10:$DR$60,7+$I129,0)+VLOOKUP($C129,'(C.) Private owners, 6 estates'!$D$10:$DR$60,8+$I129,0),VLOOKUP($C129,'(C.) Private owners, 6 estates'!$D$10:$DR$60,7+$I129,0)+VLOOKUP($C129,'(C.) Private owners, 6 estates'!$D$10:$DR$60,8+$I129,0)+VLOOKUP($C129,'(C.) Private owners, 6 estates'!$D$10:$DR$60,9+$I129,0))))</f>
        <v>0.31944444444444442</v>
      </c>
      <c r="P129" s="259">
        <f>(IF($J129-$I129=0,VLOOKUP($C129,'(C.) Private owners, 6 estates'!$D$10:$DR$60,83+$I129,0),IF($J129-$I129=1,VLOOKUP($C129,'(C.) Private owners, 6 estates'!$D$10:$DR$60,83+$I129,0)+VLOOKUP($C129,'(C.) Private owners, 6 estates'!$D$10:$DR$60,84+$I129,0),VLOOKUP($C129,'(C.) Private owners, 6 estates'!$D$10:$DR$60,83+$I129,0)+VLOOKUP($C129,'(C.) Private owners, 6 estates'!$D$10:$DR$60,84+$I129,0)+VLOOKUP($C129,'(C.) Private owners, 6 estates'!$D$10:$DR$60,85+$I129,0)))) /(IF($J129-$I129=0,VLOOKUP($C129,'(C.) Private owners, 6 estates'!$D$10:$DR$60,7+$I129,0),IF($J129-$I129=1,VLOOKUP($C129,'(C.) Private owners, 6 estates'!$D$10:$DR$60,7+$I129,0)+VLOOKUP($C129,'(C.) Private owners, 6 estates'!$D$10:$DR$60,8+$I129,0),VLOOKUP($C129,'(C.) Private owners, 6 estates'!$D$10:$DR$60,7+$I129,0)+VLOOKUP($C129,'(C.) Private owners, 6 estates'!$D$10:$DR$60,8+$I129,0)+VLOOKUP($C129,'(C.) Private owners, 6 estates'!$D$10:$DR$60,9+$I129,0))))</f>
        <v>0</v>
      </c>
      <c r="Q129" s="259">
        <f>(IF($J129-$I129=0,VLOOKUP($C129,'(C.) Private owners, 6 estates'!$D$10:$DR$60,102+$I129,0),IF($J129-$I129=1,VLOOKUP($C129,'(C.) Private owners, 6 estates'!$D$10:$DR$60,102+$I129,0)+VLOOKUP($C129,'(C.) Private owners, 6 estates'!$D$10:$DR$60,103+$I129,0),VLOOKUP($C129,'(C.) Private owners, 6 estates'!$D$10:$DR$60,102+$I129,0)+VLOOKUP($C129,'(C.) Private owners, 6 estates'!$D$10:$DR$60,103+$I129,0)+VLOOKUP($C129,'(C.) Private owners, 6 estates'!$D$10:$DR$60,104+$I129,0)))) /(IF($J129-$I129=0,VLOOKUP($C129,'(C.) Private owners, 6 estates'!$D$10:$DR$60,7+$I129,0),IF($J129-$I129=1,VLOOKUP($C129,'(C.) Private owners, 6 estates'!$D$10:$DR$60,7+$I129,0)+VLOOKUP($C129,'(C.) Private owners, 6 estates'!$D$10:$DR$60,8+$I129,0),VLOOKUP($C129,'(C.) Private owners, 6 estates'!$D$10:$DR$60,7+$I129,0)+VLOOKUP($C129,'(C.) Private owners, 6 estates'!$D$10:$DR$60,8+$I129,0)+VLOOKUP($C129,'(C.) Private owners, 6 estates'!$D$10:$DR$60,9+$I129,0))))</f>
        <v>0.27777777777777779</v>
      </c>
      <c r="R129" s="414">
        <f t="shared" si="28"/>
        <v>0</v>
      </c>
      <c r="S129" s="28"/>
      <c r="T129" s="210">
        <f t="shared" si="15"/>
        <v>39</v>
      </c>
      <c r="U129" s="210">
        <f t="shared" si="16"/>
        <v>1110569.915</v>
      </c>
      <c r="V129" s="281">
        <f t="shared" si="17"/>
        <v>4.5</v>
      </c>
      <c r="W129" s="281">
        <f t="shared" si="18"/>
        <v>128142.6825</v>
      </c>
      <c r="X129" s="210">
        <f t="shared" si="19"/>
        <v>34.5</v>
      </c>
      <c r="Y129" s="210">
        <f t="shared" si="20"/>
        <v>982427.23249999993</v>
      </c>
      <c r="Z129" s="210">
        <f t="shared" si="21"/>
        <v>0</v>
      </c>
      <c r="AA129" s="210">
        <f t="shared" si="22"/>
        <v>0</v>
      </c>
      <c r="AB129" s="210">
        <f t="shared" si="23"/>
        <v>30</v>
      </c>
      <c r="AC129" s="210">
        <f t="shared" si="24"/>
        <v>854284.54999999993</v>
      </c>
      <c r="AD129" s="369">
        <f t="shared" si="25"/>
        <v>0</v>
      </c>
      <c r="AE129" s="369">
        <f t="shared" si="26"/>
        <v>0</v>
      </c>
    </row>
    <row r="130" spans="1:32">
      <c r="A130" s="37">
        <v>47</v>
      </c>
      <c r="B130" s="37">
        <v>9</v>
      </c>
      <c r="C130" s="29" t="s">
        <v>501</v>
      </c>
      <c r="D130" s="281">
        <f>'(B.) Opyt'' non-urb lands'!BL61</f>
        <v>150</v>
      </c>
      <c r="E130" s="518"/>
      <c r="F130" s="281">
        <f>'(B.) Opyt'' non-urb lands'!BO61</f>
        <v>4347577.08</v>
      </c>
      <c r="G130" s="362">
        <f t="shared" si="27"/>
        <v>28983.8472</v>
      </c>
      <c r="I130" s="281">
        <v>13</v>
      </c>
      <c r="J130" s="210">
        <v>14</v>
      </c>
      <c r="K130" s="28"/>
      <c r="L130" s="28"/>
      <c r="M130" s="259">
        <f>(IF($J130-$I130=0,VLOOKUP($C130,'(C.) Private owners, 6 estates'!$D$10:$DR$60,26+$I130,0),IF($J130-$I130=1,VLOOKUP($C130,'(C.) Private owners, 6 estates'!$D$10:$DR$60,26+$I130,0)+VLOOKUP($C130,'(C.) Private owners, 6 estates'!$D$10:$DR$60,27+$I130,0),VLOOKUP($C130,'(C.) Private owners, 6 estates'!$D$10:$DR$60,26+$I130,0)+VLOOKUP($C130,'(C.) Private owners, 6 estates'!$D$10:$DR$60,27+$I130,0)+VLOOKUP($C130,'(C.) Private owners, 6 estates'!$D$10:$DR$60,28+$I130,0)))) /(IF($J130-$I130=0,VLOOKUP($C130,'(C.) Private owners, 6 estates'!$D$10:$DR$60,7+$I130,0),IF($J130-$I130=1,VLOOKUP($C130,'(C.) Private owners, 6 estates'!$D$10:$DR$60,7+$I130,0)+VLOOKUP($C130,'(C.) Private owners, 6 estates'!$D$10:$DR$60,8+$I130,0),VLOOKUP($C130,'(C.) Private owners, 6 estates'!$D$10:$DR$60,7+$I130,0)+VLOOKUP($C130,'(C.) Private owners, 6 estates'!$D$10:$DR$60,8+$I130,0)+VLOOKUP($C130,'(C.) Private owners, 6 estates'!$D$10:$DR$60,9+$I130,0))))</f>
        <v>0.58741258741258739</v>
      </c>
      <c r="N130" s="259">
        <f>(IF($J130-$I130=0,VLOOKUP($C130,'(C.) Private owners, 6 estates'!$D$10:$DR$60,45+$I130,0),IF($J130-$I130=1,VLOOKUP($C130,'(C.) Private owners, 6 estates'!$D$10:$DR$60,45+$I130,0)+VLOOKUP($C130,'(C.) Private owners, 6 estates'!$D$10:$DR$60,46+$I130,0),VLOOKUP($C130,'(C.) Private owners, 6 estates'!$D$10:$DR$60,45+$I130,0)+VLOOKUP($C130,'(C.) Private owners, 6 estates'!$D$10:$DR$60,46+$I130,0)+VLOOKUP($C130,'(C.) Private owners, 6 estates'!$D$10:$DR$60,47+$I130,0)))) /(IF($J130-$I130=0,VLOOKUP($C130,'(C.) Private owners, 6 estates'!$D$10:$DR$60,7+$I130,0),IF($J130-$I130=1,VLOOKUP($C130,'(C.) Private owners, 6 estates'!$D$10:$DR$60,7+$I130,0)+VLOOKUP($C130,'(C.) Private owners, 6 estates'!$D$10:$DR$60,8+$I130,0),VLOOKUP($C130,'(C.) Private owners, 6 estates'!$D$10:$DR$60,7+$I130,0)+VLOOKUP($C130,'(C.) Private owners, 6 estates'!$D$10:$DR$60,8+$I130,0)+VLOOKUP($C130,'(C.) Private owners, 6 estates'!$D$10:$DR$60,9+$I130,0))))</f>
        <v>0</v>
      </c>
      <c r="O130" s="259">
        <f>(IF($J130-$I130=0,VLOOKUP($C130,'(C.) Private owners, 6 estates'!$D$10:$DR$60,64+$I130,0),IF($J130-$I130=1,VLOOKUP($C130,'(C.) Private owners, 6 estates'!$D$10:$DR$60,64+$I130,0)+VLOOKUP($C130,'(C.) Private owners, 6 estates'!$D$10:$DR$60,65+$I130,0),VLOOKUP($C130,'(C.) Private owners, 6 estates'!$D$10:$DR$60,64+$I130,0)+VLOOKUP($C130,'(C.) Private owners, 6 estates'!$D$10:$DR$60,65+$I130,0)+VLOOKUP($C130,'(C.) Private owners, 6 estates'!$D$10:$DR$60,66+$I130,0)))) /(IF($J130-$I130=0,VLOOKUP($C130,'(C.) Private owners, 6 estates'!$D$10:$DR$60,7+$I130,0),IF($J130-$I130=1,VLOOKUP($C130,'(C.) Private owners, 6 estates'!$D$10:$DR$60,7+$I130,0)+VLOOKUP($C130,'(C.) Private owners, 6 estates'!$D$10:$DR$60,8+$I130,0),VLOOKUP($C130,'(C.) Private owners, 6 estates'!$D$10:$DR$60,7+$I130,0)+VLOOKUP($C130,'(C.) Private owners, 6 estates'!$D$10:$DR$60,8+$I130,0)+VLOOKUP($C130,'(C.) Private owners, 6 estates'!$D$10:$DR$60,9+$I130,0))))</f>
        <v>0.25874125874125875</v>
      </c>
      <c r="P130" s="259">
        <f>(IF($J130-$I130=0,VLOOKUP($C130,'(C.) Private owners, 6 estates'!$D$10:$DR$60,83+$I130,0),IF($J130-$I130=1,VLOOKUP($C130,'(C.) Private owners, 6 estates'!$D$10:$DR$60,83+$I130,0)+VLOOKUP($C130,'(C.) Private owners, 6 estates'!$D$10:$DR$60,84+$I130,0),VLOOKUP($C130,'(C.) Private owners, 6 estates'!$D$10:$DR$60,83+$I130,0)+VLOOKUP($C130,'(C.) Private owners, 6 estates'!$D$10:$DR$60,84+$I130,0)+VLOOKUP($C130,'(C.) Private owners, 6 estates'!$D$10:$DR$60,85+$I130,0)))) /(IF($J130-$I130=0,VLOOKUP($C130,'(C.) Private owners, 6 estates'!$D$10:$DR$60,7+$I130,0),IF($J130-$I130=1,VLOOKUP($C130,'(C.) Private owners, 6 estates'!$D$10:$DR$60,7+$I130,0)+VLOOKUP($C130,'(C.) Private owners, 6 estates'!$D$10:$DR$60,8+$I130,0),VLOOKUP($C130,'(C.) Private owners, 6 estates'!$D$10:$DR$60,7+$I130,0)+VLOOKUP($C130,'(C.) Private owners, 6 estates'!$D$10:$DR$60,8+$I130,0)+VLOOKUP($C130,'(C.) Private owners, 6 estates'!$D$10:$DR$60,9+$I130,0))))</f>
        <v>3.4965034965034968E-2</v>
      </c>
      <c r="Q130" s="259">
        <f>(IF($J130-$I130=0,VLOOKUP($C130,'(C.) Private owners, 6 estates'!$D$10:$DR$60,102+$I130,0),IF($J130-$I130=1,VLOOKUP($C130,'(C.) Private owners, 6 estates'!$D$10:$DR$60,102+$I130,0)+VLOOKUP($C130,'(C.) Private owners, 6 estates'!$D$10:$DR$60,103+$I130,0),VLOOKUP($C130,'(C.) Private owners, 6 estates'!$D$10:$DR$60,102+$I130,0)+VLOOKUP($C130,'(C.) Private owners, 6 estates'!$D$10:$DR$60,103+$I130,0)+VLOOKUP($C130,'(C.) Private owners, 6 estates'!$D$10:$DR$60,104+$I130,0)))) /(IF($J130-$I130=0,VLOOKUP($C130,'(C.) Private owners, 6 estates'!$D$10:$DR$60,7+$I130,0),IF($J130-$I130=1,VLOOKUP($C130,'(C.) Private owners, 6 estates'!$D$10:$DR$60,7+$I130,0)+VLOOKUP($C130,'(C.) Private owners, 6 estates'!$D$10:$DR$60,8+$I130,0),VLOOKUP($C130,'(C.) Private owners, 6 estates'!$D$10:$DR$60,7+$I130,0)+VLOOKUP($C130,'(C.) Private owners, 6 estates'!$D$10:$DR$60,8+$I130,0)+VLOOKUP($C130,'(C.) Private owners, 6 estates'!$D$10:$DR$60,9+$I130,0))))</f>
        <v>0.11888111888111888</v>
      </c>
      <c r="R130" s="414">
        <f t="shared" si="28"/>
        <v>0</v>
      </c>
      <c r="S130" s="28"/>
      <c r="T130" s="210">
        <f t="shared" si="15"/>
        <v>88.111888111888106</v>
      </c>
      <c r="U130" s="210">
        <f t="shared" si="16"/>
        <v>2553821.5015384615</v>
      </c>
      <c r="V130" s="281">
        <f t="shared" si="17"/>
        <v>0</v>
      </c>
      <c r="W130" s="281">
        <f t="shared" si="18"/>
        <v>0</v>
      </c>
      <c r="X130" s="210">
        <f t="shared" si="19"/>
        <v>38.811188811188813</v>
      </c>
      <c r="Y130" s="210">
        <f t="shared" si="20"/>
        <v>1124897.5661538462</v>
      </c>
      <c r="Z130" s="210">
        <f t="shared" si="21"/>
        <v>5.244755244755245</v>
      </c>
      <c r="AA130" s="210">
        <f t="shared" si="22"/>
        <v>152013.18461538461</v>
      </c>
      <c r="AB130" s="210">
        <f t="shared" si="23"/>
        <v>17.832167832167833</v>
      </c>
      <c r="AC130" s="210">
        <f t="shared" si="24"/>
        <v>516844.82769230771</v>
      </c>
      <c r="AD130" s="369">
        <f t="shared" si="25"/>
        <v>0</v>
      </c>
      <c r="AE130" s="369">
        <f t="shared" si="26"/>
        <v>0</v>
      </c>
    </row>
    <row r="131" spans="1:32" s="151" customFormat="1">
      <c r="A131" s="431">
        <v>51</v>
      </c>
      <c r="B131" s="431"/>
      <c r="C131" s="331" t="s">
        <v>226</v>
      </c>
      <c r="D131" s="214">
        <f>SUM(D81:D130)</f>
        <v>1866</v>
      </c>
      <c r="E131" s="518"/>
      <c r="F131" s="214">
        <v>55255363.079999998</v>
      </c>
      <c r="G131" s="363">
        <f>F131/D131</f>
        <v>29611.662958199355</v>
      </c>
      <c r="I131" s="432"/>
      <c r="J131" s="214"/>
      <c r="M131" s="390">
        <f>T131/$D131</f>
        <v>0.75638521137294656</v>
      </c>
      <c r="N131" s="390">
        <f>V131/$D131</f>
        <v>2.4115755627009648E-3</v>
      </c>
      <c r="O131" s="390">
        <f>X131/$D131</f>
        <v>0.18588781397776577</v>
      </c>
      <c r="P131" s="390">
        <f>Z131/$D131</f>
        <v>1.1555756320530672E-2</v>
      </c>
      <c r="Q131" s="390">
        <f>AB131/$D131</f>
        <v>4.3759642766055984E-2</v>
      </c>
      <c r="R131" s="430">
        <f t="shared" si="28"/>
        <v>0</v>
      </c>
      <c r="T131" s="210">
        <f>SUM(T81:T130)</f>
        <v>1411.4148044219182</v>
      </c>
      <c r="U131" s="210">
        <f>T131*$G131</f>
        <v>41794339.4827547</v>
      </c>
      <c r="V131" s="210">
        <f>SUM(V81:V130)</f>
        <v>4.5</v>
      </c>
      <c r="W131" s="210">
        <f>V131*$G131</f>
        <v>133252.48331189709</v>
      </c>
      <c r="X131" s="210">
        <f>SUM(X81:X130)</f>
        <v>346.86666088251093</v>
      </c>
      <c r="Y131" s="210">
        <f>X131*$G131</f>
        <v>10271298.653488945</v>
      </c>
      <c r="Z131" s="210">
        <f>SUM(Z81:Z130)</f>
        <v>21.563041294110235</v>
      </c>
      <c r="AA131" s="210">
        <f>Z131*$G131</f>
        <v>638517.51115492708</v>
      </c>
      <c r="AB131" s="210">
        <f>SUM(AB81:AB130)</f>
        <v>81.655493401460461</v>
      </c>
      <c r="AC131" s="210">
        <f>AB131*$G131</f>
        <v>2417954.9492895184</v>
      </c>
      <c r="AD131" s="369">
        <f>D131-(T131+V131+X131+Z131+AB131)</f>
        <v>0</v>
      </c>
      <c r="AE131" s="369">
        <f>F131-(U131+W131+Y131+AA131+AC131)</f>
        <v>0</v>
      </c>
      <c r="AF131" s="28"/>
    </row>
    <row r="132" spans="1:32">
      <c r="F132" s="281" t="s">
        <v>934</v>
      </c>
      <c r="G132" s="624">
        <f>(G131-20000)/30000</f>
        <v>0.32038876527331184</v>
      </c>
      <c r="K132" s="28"/>
      <c r="L132" s="28"/>
      <c r="R132" s="394" t="s">
        <v>230</v>
      </c>
      <c r="S132" s="28"/>
      <c r="T132" s="214">
        <f t="shared" ref="T132:AC132" si="29">SUM(T81:T130)</f>
        <v>1411.4148044219182</v>
      </c>
      <c r="U132" s="214">
        <f t="shared" si="29"/>
        <v>41843214.982290983</v>
      </c>
      <c r="V132" s="214">
        <f t="shared" si="29"/>
        <v>4.5</v>
      </c>
      <c r="W132" s="214">
        <f t="shared" si="29"/>
        <v>128142.6825</v>
      </c>
      <c r="X132" s="214">
        <f t="shared" si="29"/>
        <v>346.86666088251093</v>
      </c>
      <c r="Y132" s="214">
        <f t="shared" si="29"/>
        <v>10296146.234026011</v>
      </c>
      <c r="Z132" s="214">
        <f t="shared" si="29"/>
        <v>21.563041294110235</v>
      </c>
      <c r="AA132" s="214">
        <f t="shared" si="29"/>
        <v>627557.60493409797</v>
      </c>
      <c r="AB132" s="214">
        <f t="shared" si="29"/>
        <v>81.655493401460461</v>
      </c>
      <c r="AC132" s="214">
        <f t="shared" si="29"/>
        <v>2360301.5762489056</v>
      </c>
      <c r="AD132" s="369">
        <f>SUM(AD82:AD130)</f>
        <v>0</v>
      </c>
      <c r="AE132" s="369">
        <f>SUM(AE82:AE130)</f>
        <v>0</v>
      </c>
    </row>
    <row r="133" spans="1:32" ht="16" thickBot="1">
      <c r="E133" s="446"/>
      <c r="K133" s="28"/>
      <c r="L133" s="28"/>
      <c r="S133" s="28"/>
      <c r="AE133" s="116"/>
    </row>
    <row r="134" spans="1:32" ht="16" thickBot="1">
      <c r="D134" s="348" t="s">
        <v>1262</v>
      </c>
      <c r="E134" s="485"/>
      <c r="F134" s="339"/>
      <c r="G134" s="339"/>
      <c r="H134" s="340"/>
      <c r="I134" s="339"/>
      <c r="J134" s="339"/>
      <c r="K134" s="339"/>
      <c r="L134" s="339"/>
      <c r="M134" s="396"/>
      <c r="N134" s="396"/>
      <c r="O134" s="396"/>
      <c r="P134" s="396"/>
      <c r="Q134" s="396"/>
      <c r="R134" s="416"/>
      <c r="S134" s="339"/>
      <c r="T134" s="339"/>
      <c r="U134" s="339"/>
      <c r="V134" s="339"/>
      <c r="W134" s="382" t="s">
        <v>1258</v>
      </c>
      <c r="X134" s="339"/>
      <c r="Y134" s="339"/>
      <c r="Z134" s="339"/>
      <c r="AA134" s="339"/>
      <c r="AB134" s="382" t="s">
        <v>1258</v>
      </c>
      <c r="AC134" s="339"/>
      <c r="AD134" s="340"/>
      <c r="AE134" s="341"/>
    </row>
    <row r="135" spans="1:32">
      <c r="D135" s="432" t="s">
        <v>590</v>
      </c>
      <c r="E135" s="519"/>
      <c r="F135" s="214" t="s">
        <v>232</v>
      </c>
      <c r="I135" s="367" t="s">
        <v>97</v>
      </c>
      <c r="J135" s="364"/>
      <c r="T135" s="210" t="s">
        <v>388</v>
      </c>
      <c r="AD135" s="42" t="s">
        <v>763</v>
      </c>
    </row>
    <row r="136" spans="1:32" ht="16" thickBot="1">
      <c r="A136" s="327" t="s">
        <v>553</v>
      </c>
      <c r="B136" s="328"/>
      <c r="D136" s="217" t="s">
        <v>252</v>
      </c>
      <c r="E136" s="519"/>
      <c r="F136" s="217" t="s">
        <v>252</v>
      </c>
      <c r="G136" s="217" t="s">
        <v>253</v>
      </c>
      <c r="H136" s="130"/>
      <c r="I136" s="161" t="s">
        <v>962</v>
      </c>
      <c r="J136" s="364"/>
      <c r="T136" s="210" t="s">
        <v>905</v>
      </c>
    </row>
    <row r="137" spans="1:32" ht="16" thickBot="1">
      <c r="A137" s="327" t="s">
        <v>754</v>
      </c>
      <c r="B137" s="328" t="s">
        <v>1044</v>
      </c>
      <c r="D137" s="281" t="s">
        <v>619</v>
      </c>
      <c r="E137" s="519"/>
      <c r="F137" s="281" t="s">
        <v>918</v>
      </c>
      <c r="G137" s="281" t="s">
        <v>254</v>
      </c>
      <c r="H137" s="37"/>
      <c r="I137" s="365" t="s">
        <v>961</v>
      </c>
      <c r="J137" s="364"/>
      <c r="O137" s="259" t="s">
        <v>1156</v>
      </c>
      <c r="P137" s="259" t="s">
        <v>1250</v>
      </c>
      <c r="T137" s="372" t="s">
        <v>227</v>
      </c>
      <c r="U137" s="373"/>
      <c r="V137" s="374" t="s">
        <v>228</v>
      </c>
      <c r="W137" s="375"/>
      <c r="X137" s="376" t="s">
        <v>546</v>
      </c>
      <c r="Y137" s="377"/>
      <c r="Z137" s="378" t="s">
        <v>547</v>
      </c>
      <c r="AA137" s="379"/>
      <c r="AB137" s="380" t="s">
        <v>548</v>
      </c>
      <c r="AC137" s="381"/>
      <c r="AD137" s="336" t="s">
        <v>9</v>
      </c>
      <c r="AE137" s="250"/>
    </row>
    <row r="138" spans="1:32">
      <c r="A138" s="329" t="s">
        <v>1045</v>
      </c>
      <c r="B138" s="330" t="s">
        <v>1046</v>
      </c>
      <c r="C138" s="171" t="s">
        <v>1045</v>
      </c>
      <c r="D138" s="335" t="s">
        <v>591</v>
      </c>
      <c r="E138" s="519"/>
      <c r="F138" s="335" t="s">
        <v>919</v>
      </c>
      <c r="G138" s="335" t="s">
        <v>612</v>
      </c>
      <c r="H138" s="129"/>
      <c r="I138" s="366" t="s">
        <v>1152</v>
      </c>
      <c r="J138" s="366" t="s">
        <v>1153</v>
      </c>
      <c r="K138" s="335"/>
      <c r="L138" s="335"/>
      <c r="M138" s="391" t="s">
        <v>227</v>
      </c>
      <c r="N138" s="392" t="s">
        <v>228</v>
      </c>
      <c r="O138" s="393" t="s">
        <v>1157</v>
      </c>
      <c r="P138" s="408" t="s">
        <v>787</v>
      </c>
      <c r="Q138" s="393" t="s">
        <v>548</v>
      </c>
      <c r="R138" s="413"/>
      <c r="S138" s="335"/>
      <c r="T138" s="335" t="s">
        <v>39</v>
      </c>
      <c r="U138" s="335" t="s">
        <v>40</v>
      </c>
      <c r="V138" s="335" t="s">
        <v>39</v>
      </c>
      <c r="W138" s="335" t="s">
        <v>40</v>
      </c>
      <c r="X138" s="335" t="s">
        <v>39</v>
      </c>
      <c r="Y138" s="335" t="s">
        <v>40</v>
      </c>
      <c r="Z138" s="335" t="s">
        <v>39</v>
      </c>
      <c r="AA138" s="335" t="s">
        <v>40</v>
      </c>
      <c r="AB138" s="335" t="s">
        <v>39</v>
      </c>
      <c r="AC138" s="335" t="s">
        <v>40</v>
      </c>
      <c r="AD138" s="337" t="s">
        <v>39</v>
      </c>
      <c r="AE138" s="338" t="s">
        <v>40</v>
      </c>
    </row>
    <row r="139" spans="1:32">
      <c r="A139" s="49">
        <v>1</v>
      </c>
      <c r="B139" s="279">
        <v>1</v>
      </c>
      <c r="C139" s="28" t="s">
        <v>685</v>
      </c>
      <c r="D139" s="210">
        <f>'(B.) Opyt'' non-urb lands'!BD12</f>
        <v>0</v>
      </c>
      <c r="E139" s="519"/>
      <c r="F139" s="210">
        <f>'(B.) Opyt'' non-urb lands'!BG12</f>
        <v>0</v>
      </c>
      <c r="G139" s="212">
        <v>0</v>
      </c>
      <c r="I139" s="281" t="s">
        <v>828</v>
      </c>
      <c r="J139" s="281" t="s">
        <v>828</v>
      </c>
      <c r="K139" s="28"/>
      <c r="L139" s="28"/>
      <c r="M139" s="394" t="s">
        <v>828</v>
      </c>
      <c r="N139" s="394" t="s">
        <v>828</v>
      </c>
      <c r="O139" s="394" t="s">
        <v>828</v>
      </c>
      <c r="P139" s="394" t="s">
        <v>828</v>
      </c>
      <c r="Q139" s="394" t="s">
        <v>828</v>
      </c>
      <c r="S139" s="28"/>
      <c r="T139" s="210">
        <v>0</v>
      </c>
      <c r="U139" s="210">
        <v>0</v>
      </c>
      <c r="V139" s="210">
        <v>0</v>
      </c>
      <c r="W139" s="210">
        <v>0</v>
      </c>
      <c r="X139" s="210">
        <v>0</v>
      </c>
      <c r="Y139" s="210">
        <v>0</v>
      </c>
      <c r="Z139" s="210">
        <v>0</v>
      </c>
      <c r="AA139" s="210">
        <v>0</v>
      </c>
      <c r="AB139" s="210">
        <v>0</v>
      </c>
      <c r="AC139" s="210">
        <v>0</v>
      </c>
      <c r="AE139" s="116"/>
    </row>
    <row r="140" spans="1:32">
      <c r="A140" s="49">
        <v>7</v>
      </c>
      <c r="B140" s="279">
        <v>1</v>
      </c>
      <c r="C140" s="28" t="s">
        <v>426</v>
      </c>
      <c r="D140" s="210">
        <f>'(B.) Opyt'' non-urb lands'!BD13</f>
        <v>8</v>
      </c>
      <c r="E140" s="519"/>
      <c r="F140" s="210">
        <f>'(B.) Opyt'' non-urb lands'!BG13</f>
        <v>121567.2070483749</v>
      </c>
      <c r="G140" s="212">
        <f t="shared" ref="G140:G189" si="30">F140/D140</f>
        <v>15195.900881046862</v>
      </c>
      <c r="I140" s="281">
        <v>17</v>
      </c>
      <c r="J140" s="281">
        <v>17</v>
      </c>
      <c r="K140" s="28"/>
      <c r="L140" s="28"/>
      <c r="M140" s="259">
        <f>(IF($J140-$I140=0,VLOOKUP($C140,'(C.) Private owners, 6 estates'!$D$10:$DR$60,26+$I140,0),IF($J140-$I140=1,VLOOKUP($C140,'(C.) Private owners, 6 estates'!$D$10:$DR$60,26+$I140,0)+VLOOKUP($C140,'(C.) Private owners, 6 estates'!$D$10:$DR$60,27+$I140,0),VLOOKUP($C140,'(C.) Private owners, 6 estates'!$D$10:$DR$60,26+$I140,0)+VLOOKUP($C140,'(C.) Private owners, 6 estates'!$D$10:$DR$60,27+$I140,0)+VLOOKUP($C140,'(C.) Private owners, 6 estates'!$D$10:$DR$60,28+$I140,0)))) /(IF($J140-$I140=0,VLOOKUP($C140,'(C.) Private owners, 6 estates'!$D$10:$DR$60,7+$I140,0),IF($J140-$I140=1,VLOOKUP($C140,'(C.) Private owners, 6 estates'!$D$10:$DR$60,7+$I140,0)+VLOOKUP($C140,'(C.) Private owners, 6 estates'!$D$10:$DR$60,8+$I140,0),VLOOKUP($C140,'(C.) Private owners, 6 estates'!$D$10:$DR$60,7+$I140,0)+VLOOKUP($C140,'(C.) Private owners, 6 estates'!$D$10:$DR$60,8+$I140,0)+VLOOKUP($C140,'(C.) Private owners, 6 estates'!$D$10:$DR$60,9+$I140,0))))</f>
        <v>0.2</v>
      </c>
      <c r="N140" s="259">
        <f>(IF($J140-$I140=0,VLOOKUP($C140,'(C.) Private owners, 6 estates'!$D$10:$DR$60,45+$I140,0),IF($J140-$I140=1,VLOOKUP($C140,'(C.) Private owners, 6 estates'!$D$10:$DR$60,45+$I140,0)+VLOOKUP($C140,'(C.) Private owners, 6 estates'!$D$10:$DR$60,46+$I140,0),VLOOKUP($C140,'(C.) Private owners, 6 estates'!$D$10:$DR$60,45+$I140,0)+VLOOKUP($C140,'(C.) Private owners, 6 estates'!$D$10:$DR$60,46+$I140,0)+VLOOKUP($C140,'(C.) Private owners, 6 estates'!$D$10:$DR$60,47+$I140,0)))) /(IF($J140-$I140=0,VLOOKUP($C140,'(C.) Private owners, 6 estates'!$D$10:$DR$60,7+$I140,0),IF($J140-$I140=1,VLOOKUP($C140,'(C.) Private owners, 6 estates'!$D$10:$DR$60,7+$I140,0)+VLOOKUP($C140,'(C.) Private owners, 6 estates'!$D$10:$DR$60,8+$I140,0),VLOOKUP($C140,'(C.) Private owners, 6 estates'!$D$10:$DR$60,7+$I140,0)+VLOOKUP($C140,'(C.) Private owners, 6 estates'!$D$10:$DR$60,8+$I140,0)+VLOOKUP($C140,'(C.) Private owners, 6 estates'!$D$10:$DR$60,9+$I140,0))))</f>
        <v>0</v>
      </c>
      <c r="O140" s="259">
        <f>(IF($J140-$I140=0,VLOOKUP($C140,'(C.) Private owners, 6 estates'!$D$10:$DR$60,64+$I140,0),IF($J140-$I140=1,VLOOKUP($C140,'(C.) Private owners, 6 estates'!$D$10:$DR$60,64+$I140,0)+VLOOKUP($C140,'(C.) Private owners, 6 estates'!$D$10:$DR$60,65+$I140,0),VLOOKUP($C140,'(C.) Private owners, 6 estates'!$D$10:$DR$60,64+$I140,0)+VLOOKUP($C140,'(C.) Private owners, 6 estates'!$D$10:$DR$60,65+$I140,0)+VLOOKUP($C140,'(C.) Private owners, 6 estates'!$D$10:$DR$60,66+$I140,0)))) /(IF($J140-$I140=0,VLOOKUP($C140,'(C.) Private owners, 6 estates'!$D$10:$DR$60,7+$I140,0),IF($J140-$I140=1,VLOOKUP($C140,'(C.) Private owners, 6 estates'!$D$10:$DR$60,7+$I140,0)+VLOOKUP($C140,'(C.) Private owners, 6 estates'!$D$10:$DR$60,8+$I140,0),VLOOKUP($C140,'(C.) Private owners, 6 estates'!$D$10:$DR$60,7+$I140,0)+VLOOKUP($C140,'(C.) Private owners, 6 estates'!$D$10:$DR$60,8+$I140,0)+VLOOKUP($C140,'(C.) Private owners, 6 estates'!$D$10:$DR$60,9+$I140,0))))</f>
        <v>0.8</v>
      </c>
      <c r="P140" s="259">
        <f>(IF($J140-$I140=0,VLOOKUP($C140,'(C.) Private owners, 6 estates'!$D$10:$DR$60,83+$I140,0),IF($J140-$I140=1,VLOOKUP($C140,'(C.) Private owners, 6 estates'!$D$10:$DR$60,83+$I140,0)+VLOOKUP($C140,'(C.) Private owners, 6 estates'!$D$10:$DR$60,84+$I140,0),VLOOKUP($C140,'(C.) Private owners, 6 estates'!$D$10:$DR$60,83+$I140,0)+VLOOKUP($C140,'(C.) Private owners, 6 estates'!$D$10:$DR$60,84+$I140,0)+VLOOKUP($C140,'(C.) Private owners, 6 estates'!$D$10:$DR$60,85+$I140,0)))) /(IF($J140-$I140=0,VLOOKUP($C140,'(C.) Private owners, 6 estates'!$D$10:$DR$60,7+$I140,0),IF($J140-$I140=1,VLOOKUP($C140,'(C.) Private owners, 6 estates'!$D$10:$DR$60,7+$I140,0)+VLOOKUP($C140,'(C.) Private owners, 6 estates'!$D$10:$DR$60,8+$I140,0),VLOOKUP($C140,'(C.) Private owners, 6 estates'!$D$10:$DR$60,7+$I140,0)+VLOOKUP($C140,'(C.) Private owners, 6 estates'!$D$10:$DR$60,8+$I140,0)+VLOOKUP($C140,'(C.) Private owners, 6 estates'!$D$10:$DR$60,9+$I140,0))))</f>
        <v>0</v>
      </c>
      <c r="Q140" s="259">
        <f>(IF($J140-$I140=0,VLOOKUP($C140,'(C.) Private owners, 6 estates'!$D$10:$DR$60,102+$I140,0),IF($J140-$I140=1,VLOOKUP($C140,'(C.) Private owners, 6 estates'!$D$10:$DR$60,102+$I140,0)+VLOOKUP($C140,'(C.) Private owners, 6 estates'!$D$10:$DR$60,103+$I140,0),VLOOKUP($C140,'(C.) Private owners, 6 estates'!$D$10:$DR$60,102+$I140,0)+VLOOKUP($C140,'(C.) Private owners, 6 estates'!$D$10:$DR$60,103+$I140,0)+VLOOKUP($C140,'(C.) Private owners, 6 estates'!$D$10:$DR$60,104+$I140,0)))) /(IF($J140-$I140=0,VLOOKUP($C140,'(C.) Private owners, 6 estates'!$D$10:$DR$60,7+$I140,0),IF($J140-$I140=1,VLOOKUP($C140,'(C.) Private owners, 6 estates'!$D$10:$DR$60,7+$I140,0)+VLOOKUP($C140,'(C.) Private owners, 6 estates'!$D$10:$DR$60,8+$I140,0),VLOOKUP($C140,'(C.) Private owners, 6 estates'!$D$10:$DR$60,7+$I140,0)+VLOOKUP($C140,'(C.) Private owners, 6 estates'!$D$10:$DR$60,8+$I140,0)+VLOOKUP($C140,'(C.) Private owners, 6 estates'!$D$10:$DR$60,9+$I140,0))))</f>
        <v>0</v>
      </c>
      <c r="R140" s="414">
        <f>R82</f>
        <v>0</v>
      </c>
      <c r="S140" s="28"/>
      <c r="T140" s="210">
        <f t="shared" ref="T140:T188" si="31">M140*$D140</f>
        <v>1.6</v>
      </c>
      <c r="U140" s="210">
        <f t="shared" ref="U140:U188" si="32">T140*$G140</f>
        <v>24313.441409674982</v>
      </c>
      <c r="V140" s="281">
        <f t="shared" ref="V140:V188" si="33">N140*$D140</f>
        <v>0</v>
      </c>
      <c r="W140" s="281">
        <f t="shared" ref="W140:W188" si="34">V140*$G140</f>
        <v>0</v>
      </c>
      <c r="X140" s="210">
        <f t="shared" ref="X140:X188" si="35">O140*$D140</f>
        <v>6.4</v>
      </c>
      <c r="Y140" s="210">
        <f t="shared" ref="Y140:Y188" si="36">X140*$G140</f>
        <v>97253.76563869993</v>
      </c>
      <c r="Z140" s="210">
        <f t="shared" ref="Z140:Z188" si="37">P140*$D140</f>
        <v>0</v>
      </c>
      <c r="AA140" s="210">
        <f t="shared" ref="AA140:AA188" si="38">Z140*$G140</f>
        <v>0</v>
      </c>
      <c r="AB140" s="210">
        <f>Q140*$D140</f>
        <v>0</v>
      </c>
      <c r="AC140" s="210">
        <f t="shared" ref="AC140:AC188" si="39">AB140*$G140</f>
        <v>0</v>
      </c>
      <c r="AD140" s="369">
        <f t="shared" ref="AD140:AD188" si="40">D140-(T140+V140+X140+Z140+AB140)</f>
        <v>0</v>
      </c>
      <c r="AE140" s="369">
        <f t="shared" ref="AE140:AE188" si="41">F140-(U140+W140+Y140+AA140+AC140)</f>
        <v>0</v>
      </c>
    </row>
    <row r="141" spans="1:32">
      <c r="A141" s="49">
        <v>26</v>
      </c>
      <c r="B141" s="279">
        <v>1</v>
      </c>
      <c r="C141" s="28" t="s">
        <v>726</v>
      </c>
      <c r="D141" s="210">
        <f>'(B.) Opyt'' non-urb lands'!BD14</f>
        <v>60</v>
      </c>
      <c r="E141" s="519"/>
      <c r="F141" s="210">
        <f>'(B.) Opyt'' non-urb lands'!BG14</f>
        <v>836197.75067622622</v>
      </c>
      <c r="G141" s="212">
        <f t="shared" si="30"/>
        <v>13936.629177937104</v>
      </c>
      <c r="I141" s="210">
        <v>16</v>
      </c>
      <c r="J141" s="210">
        <v>16</v>
      </c>
      <c r="K141" s="28"/>
      <c r="L141" s="28"/>
      <c r="M141" s="259">
        <f>(IF($J141-$I141=0,VLOOKUP($C141,'(C.) Private owners, 6 estates'!$D$10:$DR$60,26+$I141,0),IF($J141-$I141=1,VLOOKUP($C141,'(C.) Private owners, 6 estates'!$D$10:$DR$60,26+$I141,0)+VLOOKUP($C141,'(C.) Private owners, 6 estates'!$D$10:$DR$60,27+$I141,0),VLOOKUP($C141,'(C.) Private owners, 6 estates'!$D$10:$DR$60,26+$I141,0)+VLOOKUP($C141,'(C.) Private owners, 6 estates'!$D$10:$DR$60,27+$I141,0)+VLOOKUP($C141,'(C.) Private owners, 6 estates'!$D$10:$DR$60,28+$I141,0)))) /(IF($J141-$I141=0,VLOOKUP($C141,'(C.) Private owners, 6 estates'!$D$10:$DR$60,7+$I141,0),IF($J141-$I141=1,VLOOKUP($C141,'(C.) Private owners, 6 estates'!$D$10:$DR$60,7+$I141,0)+VLOOKUP($C141,'(C.) Private owners, 6 estates'!$D$10:$DR$60,8+$I141,0),VLOOKUP($C141,'(C.) Private owners, 6 estates'!$D$10:$DR$60,7+$I141,0)+VLOOKUP($C141,'(C.) Private owners, 6 estates'!$D$10:$DR$60,8+$I141,0)+VLOOKUP($C141,'(C.) Private owners, 6 estates'!$D$10:$DR$60,9+$I141,0))))</f>
        <v>0.4576271186440678</v>
      </c>
      <c r="N141" s="259">
        <f>(IF($J141-$I141=0,VLOOKUP($C141,'(C.) Private owners, 6 estates'!$D$10:$DR$60,45+$I141,0),IF($J141-$I141=1,VLOOKUP($C141,'(C.) Private owners, 6 estates'!$D$10:$DR$60,45+$I141,0)+VLOOKUP($C141,'(C.) Private owners, 6 estates'!$D$10:$DR$60,46+$I141,0),VLOOKUP($C141,'(C.) Private owners, 6 estates'!$D$10:$DR$60,45+$I141,0)+VLOOKUP($C141,'(C.) Private owners, 6 estates'!$D$10:$DR$60,46+$I141,0)+VLOOKUP($C141,'(C.) Private owners, 6 estates'!$D$10:$DR$60,47+$I141,0)))) /(IF($J141-$I141=0,VLOOKUP($C141,'(C.) Private owners, 6 estates'!$D$10:$DR$60,7+$I141,0),IF($J141-$I141=1,VLOOKUP($C141,'(C.) Private owners, 6 estates'!$D$10:$DR$60,7+$I141,0)+VLOOKUP($C141,'(C.) Private owners, 6 estates'!$D$10:$DR$60,8+$I141,0),VLOOKUP($C141,'(C.) Private owners, 6 estates'!$D$10:$DR$60,7+$I141,0)+VLOOKUP($C141,'(C.) Private owners, 6 estates'!$D$10:$DR$60,8+$I141,0)+VLOOKUP($C141,'(C.) Private owners, 6 estates'!$D$10:$DR$60,9+$I141,0))))</f>
        <v>0</v>
      </c>
      <c r="O141" s="259">
        <f>(IF($J141-$I141=0,VLOOKUP($C141,'(C.) Private owners, 6 estates'!$D$10:$DR$60,64+$I141,0),IF($J141-$I141=1,VLOOKUP($C141,'(C.) Private owners, 6 estates'!$D$10:$DR$60,64+$I141,0)+VLOOKUP($C141,'(C.) Private owners, 6 estates'!$D$10:$DR$60,65+$I141,0),VLOOKUP($C141,'(C.) Private owners, 6 estates'!$D$10:$DR$60,64+$I141,0)+VLOOKUP($C141,'(C.) Private owners, 6 estates'!$D$10:$DR$60,65+$I141,0)+VLOOKUP($C141,'(C.) Private owners, 6 estates'!$D$10:$DR$60,66+$I141,0)))) /(IF($J141-$I141=0,VLOOKUP($C141,'(C.) Private owners, 6 estates'!$D$10:$DR$60,7+$I141,0),IF($J141-$I141=1,VLOOKUP($C141,'(C.) Private owners, 6 estates'!$D$10:$DR$60,7+$I141,0)+VLOOKUP($C141,'(C.) Private owners, 6 estates'!$D$10:$DR$60,8+$I141,0),VLOOKUP($C141,'(C.) Private owners, 6 estates'!$D$10:$DR$60,7+$I141,0)+VLOOKUP($C141,'(C.) Private owners, 6 estates'!$D$10:$DR$60,8+$I141,0)+VLOOKUP($C141,'(C.) Private owners, 6 estates'!$D$10:$DR$60,9+$I141,0))))</f>
        <v>0.4576271186440678</v>
      </c>
      <c r="P141" s="259">
        <f>(IF($J141-$I141=0,VLOOKUP($C141,'(C.) Private owners, 6 estates'!$D$10:$DR$60,83+$I141,0),IF($J141-$I141=1,VLOOKUP($C141,'(C.) Private owners, 6 estates'!$D$10:$DR$60,83+$I141,0)+VLOOKUP($C141,'(C.) Private owners, 6 estates'!$D$10:$DR$60,84+$I141,0),VLOOKUP($C141,'(C.) Private owners, 6 estates'!$D$10:$DR$60,83+$I141,0)+VLOOKUP($C141,'(C.) Private owners, 6 estates'!$D$10:$DR$60,84+$I141,0)+VLOOKUP($C141,'(C.) Private owners, 6 estates'!$D$10:$DR$60,85+$I141,0)))) /(IF($J141-$I141=0,VLOOKUP($C141,'(C.) Private owners, 6 estates'!$D$10:$DR$60,7+$I141,0),IF($J141-$I141=1,VLOOKUP($C141,'(C.) Private owners, 6 estates'!$D$10:$DR$60,7+$I141,0)+VLOOKUP($C141,'(C.) Private owners, 6 estates'!$D$10:$DR$60,8+$I141,0),VLOOKUP($C141,'(C.) Private owners, 6 estates'!$D$10:$DR$60,7+$I141,0)+VLOOKUP($C141,'(C.) Private owners, 6 estates'!$D$10:$DR$60,8+$I141,0)+VLOOKUP($C141,'(C.) Private owners, 6 estates'!$D$10:$DR$60,9+$I141,0))))</f>
        <v>1.6949152542372881E-2</v>
      </c>
      <c r="Q141" s="259">
        <f>(IF($J141-$I141=0,VLOOKUP($C141,'(C.) Private owners, 6 estates'!$D$10:$DR$60,102+$I141,0),IF($J141-$I141=1,VLOOKUP($C141,'(C.) Private owners, 6 estates'!$D$10:$DR$60,102+$I141,0)+VLOOKUP($C141,'(C.) Private owners, 6 estates'!$D$10:$DR$60,103+$I141,0),VLOOKUP($C141,'(C.) Private owners, 6 estates'!$D$10:$DR$60,102+$I141,0)+VLOOKUP($C141,'(C.) Private owners, 6 estates'!$D$10:$DR$60,103+$I141,0)+VLOOKUP($C141,'(C.) Private owners, 6 estates'!$D$10:$DR$60,104+$I141,0)))) /(IF($J141-$I141=0,VLOOKUP($C141,'(C.) Private owners, 6 estates'!$D$10:$DR$60,7+$I141,0),IF($J141-$I141=1,VLOOKUP($C141,'(C.) Private owners, 6 estates'!$D$10:$DR$60,7+$I141,0)+VLOOKUP($C141,'(C.) Private owners, 6 estates'!$D$10:$DR$60,8+$I141,0),VLOOKUP($C141,'(C.) Private owners, 6 estates'!$D$10:$DR$60,7+$I141,0)+VLOOKUP($C141,'(C.) Private owners, 6 estates'!$D$10:$DR$60,8+$I141,0)+VLOOKUP($C141,'(C.) Private owners, 6 estates'!$D$10:$DR$60,9+$I141,0))))</f>
        <v>6.7796610169491525E-2</v>
      </c>
      <c r="R141" s="414">
        <f>R83</f>
        <v>0</v>
      </c>
      <c r="S141" s="28"/>
      <c r="T141" s="210">
        <f t="shared" si="31"/>
        <v>27.457627118644069</v>
      </c>
      <c r="U141" s="210">
        <f t="shared" si="32"/>
        <v>382666.76725861203</v>
      </c>
      <c r="V141" s="281">
        <f t="shared" si="33"/>
        <v>0</v>
      </c>
      <c r="W141" s="281">
        <f t="shared" si="34"/>
        <v>0</v>
      </c>
      <c r="X141" s="210">
        <f t="shared" si="35"/>
        <v>27.457627118644069</v>
      </c>
      <c r="Y141" s="210">
        <f t="shared" si="36"/>
        <v>382666.76725861203</v>
      </c>
      <c r="Z141" s="210">
        <f t="shared" si="37"/>
        <v>1.0169491525423728</v>
      </c>
      <c r="AA141" s="210">
        <f t="shared" si="38"/>
        <v>14172.843231800443</v>
      </c>
      <c r="AB141" s="210">
        <f>Q141*$D141</f>
        <v>4.0677966101694913</v>
      </c>
      <c r="AC141" s="210">
        <f t="shared" si="39"/>
        <v>56691.372927201774</v>
      </c>
      <c r="AD141" s="369">
        <f t="shared" si="40"/>
        <v>0</v>
      </c>
      <c r="AE141" s="369">
        <f t="shared" si="41"/>
        <v>0</v>
      </c>
    </row>
    <row r="142" spans="1:32">
      <c r="A142" s="49">
        <v>27</v>
      </c>
      <c r="B142" s="279">
        <v>1</v>
      </c>
      <c r="C142" s="28" t="s">
        <v>916</v>
      </c>
      <c r="D142" s="210">
        <f>'(B.) Opyt'' non-urb lands'!BD15</f>
        <v>4</v>
      </c>
      <c r="E142" s="519"/>
      <c r="F142" s="210">
        <f>'(B.) Opyt'' non-urb lands'!BG15</f>
        <v>48807.360000000001</v>
      </c>
      <c r="G142" s="212">
        <f t="shared" si="30"/>
        <v>12201.84</v>
      </c>
      <c r="I142" s="210">
        <v>16</v>
      </c>
      <c r="J142" s="210">
        <v>16</v>
      </c>
      <c r="K142" s="28"/>
      <c r="L142" s="28"/>
      <c r="M142" s="259">
        <f>(IF($J142-$I142=0,VLOOKUP($C142,'(C.) Private owners, 6 estates'!$D$10:$DR$60,26+$I142,0),IF($J142-$I142=1,VLOOKUP($C142,'(C.) Private owners, 6 estates'!$D$10:$DR$60,26+$I142,0)+VLOOKUP($C142,'(C.) Private owners, 6 estates'!$D$10:$DR$60,27+$I142,0),VLOOKUP($C142,'(C.) Private owners, 6 estates'!$D$10:$DR$60,26+$I142,0)+VLOOKUP($C142,'(C.) Private owners, 6 estates'!$D$10:$DR$60,27+$I142,0)+VLOOKUP($C142,'(C.) Private owners, 6 estates'!$D$10:$DR$60,28+$I142,0)))) /(IF($J142-$I142=0,VLOOKUP($C142,'(C.) Private owners, 6 estates'!$D$10:$DR$60,7+$I142,0),IF($J142-$I142=1,VLOOKUP($C142,'(C.) Private owners, 6 estates'!$D$10:$DR$60,7+$I142,0)+VLOOKUP($C142,'(C.) Private owners, 6 estates'!$D$10:$DR$60,8+$I142,0),VLOOKUP($C142,'(C.) Private owners, 6 estates'!$D$10:$DR$60,7+$I142,0)+VLOOKUP($C142,'(C.) Private owners, 6 estates'!$D$10:$DR$60,8+$I142,0)+VLOOKUP($C142,'(C.) Private owners, 6 estates'!$D$10:$DR$60,9+$I142,0))))</f>
        <v>0</v>
      </c>
      <c r="N142" s="259">
        <f>(IF($J142-$I142=0,VLOOKUP($C142,'(C.) Private owners, 6 estates'!$D$10:$DR$60,45+$I142,0),IF($J142-$I142=1,VLOOKUP($C142,'(C.) Private owners, 6 estates'!$D$10:$DR$60,45+$I142,0)+VLOOKUP($C142,'(C.) Private owners, 6 estates'!$D$10:$DR$60,46+$I142,0),VLOOKUP($C142,'(C.) Private owners, 6 estates'!$D$10:$DR$60,45+$I142,0)+VLOOKUP($C142,'(C.) Private owners, 6 estates'!$D$10:$DR$60,46+$I142,0)+VLOOKUP($C142,'(C.) Private owners, 6 estates'!$D$10:$DR$60,47+$I142,0)))) /(IF($J142-$I142=0,VLOOKUP($C142,'(C.) Private owners, 6 estates'!$D$10:$DR$60,7+$I142,0),IF($J142-$I142=1,VLOOKUP($C142,'(C.) Private owners, 6 estates'!$D$10:$DR$60,7+$I142,0)+VLOOKUP($C142,'(C.) Private owners, 6 estates'!$D$10:$DR$60,8+$I142,0),VLOOKUP($C142,'(C.) Private owners, 6 estates'!$D$10:$DR$60,7+$I142,0)+VLOOKUP($C142,'(C.) Private owners, 6 estates'!$D$10:$DR$60,8+$I142,0)+VLOOKUP($C142,'(C.) Private owners, 6 estates'!$D$10:$DR$60,9+$I142,0))))</f>
        <v>0</v>
      </c>
      <c r="O142" s="259">
        <f>(IF($J142-$I142=0,VLOOKUP($C142,'(C.) Private owners, 6 estates'!$D$10:$DR$60,64+$I142,0),IF($J142-$I142=1,VLOOKUP($C142,'(C.) Private owners, 6 estates'!$D$10:$DR$60,64+$I142,0)+VLOOKUP($C142,'(C.) Private owners, 6 estates'!$D$10:$DR$60,65+$I142,0),VLOOKUP($C142,'(C.) Private owners, 6 estates'!$D$10:$DR$60,64+$I142,0)+VLOOKUP($C142,'(C.) Private owners, 6 estates'!$D$10:$DR$60,65+$I142,0)+VLOOKUP($C142,'(C.) Private owners, 6 estates'!$D$10:$DR$60,66+$I142,0)))) /(IF($J142-$I142=0,VLOOKUP($C142,'(C.) Private owners, 6 estates'!$D$10:$DR$60,7+$I142,0),IF($J142-$I142=1,VLOOKUP($C142,'(C.) Private owners, 6 estates'!$D$10:$DR$60,7+$I142,0)+VLOOKUP($C142,'(C.) Private owners, 6 estates'!$D$10:$DR$60,8+$I142,0),VLOOKUP($C142,'(C.) Private owners, 6 estates'!$D$10:$DR$60,7+$I142,0)+VLOOKUP($C142,'(C.) Private owners, 6 estates'!$D$10:$DR$60,8+$I142,0)+VLOOKUP($C142,'(C.) Private owners, 6 estates'!$D$10:$DR$60,9+$I142,0))))</f>
        <v>1</v>
      </c>
      <c r="P142" s="259">
        <f>(IF($J142-$I142=0,VLOOKUP($C142,'(C.) Private owners, 6 estates'!$D$10:$DR$60,83+$I142,0),IF($J142-$I142=1,VLOOKUP($C142,'(C.) Private owners, 6 estates'!$D$10:$DR$60,83+$I142,0)+VLOOKUP($C142,'(C.) Private owners, 6 estates'!$D$10:$DR$60,84+$I142,0),VLOOKUP($C142,'(C.) Private owners, 6 estates'!$D$10:$DR$60,83+$I142,0)+VLOOKUP($C142,'(C.) Private owners, 6 estates'!$D$10:$DR$60,84+$I142,0)+VLOOKUP($C142,'(C.) Private owners, 6 estates'!$D$10:$DR$60,85+$I142,0)))) /(IF($J142-$I142=0,VLOOKUP($C142,'(C.) Private owners, 6 estates'!$D$10:$DR$60,7+$I142,0),IF($J142-$I142=1,VLOOKUP($C142,'(C.) Private owners, 6 estates'!$D$10:$DR$60,7+$I142,0)+VLOOKUP($C142,'(C.) Private owners, 6 estates'!$D$10:$DR$60,8+$I142,0),VLOOKUP($C142,'(C.) Private owners, 6 estates'!$D$10:$DR$60,7+$I142,0)+VLOOKUP($C142,'(C.) Private owners, 6 estates'!$D$10:$DR$60,8+$I142,0)+VLOOKUP($C142,'(C.) Private owners, 6 estates'!$D$10:$DR$60,9+$I142,0))))</f>
        <v>0</v>
      </c>
      <c r="Q142" s="259">
        <f>(IF($J142-$I142=0,VLOOKUP($C142,'(C.) Private owners, 6 estates'!$D$10:$DR$60,102+$I142,0),IF($J142-$I142=1,VLOOKUP($C142,'(C.) Private owners, 6 estates'!$D$10:$DR$60,102+$I142,0)+VLOOKUP($C142,'(C.) Private owners, 6 estates'!$D$10:$DR$60,103+$I142,0),VLOOKUP($C142,'(C.) Private owners, 6 estates'!$D$10:$DR$60,102+$I142,0)+VLOOKUP($C142,'(C.) Private owners, 6 estates'!$D$10:$DR$60,103+$I142,0)+VLOOKUP($C142,'(C.) Private owners, 6 estates'!$D$10:$DR$60,104+$I142,0)))) /(IF($J142-$I142=0,VLOOKUP($C142,'(C.) Private owners, 6 estates'!$D$10:$DR$60,7+$I142,0),IF($J142-$I142=1,VLOOKUP($C142,'(C.) Private owners, 6 estates'!$D$10:$DR$60,7+$I142,0)+VLOOKUP($C142,'(C.) Private owners, 6 estates'!$D$10:$DR$60,8+$I142,0),VLOOKUP($C142,'(C.) Private owners, 6 estates'!$D$10:$DR$60,7+$I142,0)+VLOOKUP($C142,'(C.) Private owners, 6 estates'!$D$10:$DR$60,8+$I142,0)+VLOOKUP($C142,'(C.) Private owners, 6 estates'!$D$10:$DR$60,9+$I142,0))))</f>
        <v>0</v>
      </c>
      <c r="R142" s="414">
        <f>R84</f>
        <v>0</v>
      </c>
      <c r="S142" s="28"/>
      <c r="T142" s="210">
        <f t="shared" si="31"/>
        <v>0</v>
      </c>
      <c r="U142" s="210">
        <f t="shared" si="32"/>
        <v>0</v>
      </c>
      <c r="V142" s="281">
        <f t="shared" si="33"/>
        <v>0</v>
      </c>
      <c r="W142" s="281">
        <f t="shared" si="34"/>
        <v>0</v>
      </c>
      <c r="X142" s="210">
        <f t="shared" si="35"/>
        <v>4</v>
      </c>
      <c r="Y142" s="210">
        <f t="shared" si="36"/>
        <v>48807.360000000001</v>
      </c>
      <c r="Z142" s="210">
        <f t="shared" si="37"/>
        <v>0</v>
      </c>
      <c r="AA142" s="210">
        <f t="shared" si="38"/>
        <v>0</v>
      </c>
      <c r="AB142" s="210">
        <f>Q142*$D142</f>
        <v>0</v>
      </c>
      <c r="AC142" s="210">
        <f t="shared" si="39"/>
        <v>0</v>
      </c>
      <c r="AD142" s="369">
        <f t="shared" si="40"/>
        <v>0</v>
      </c>
      <c r="AE142" s="369">
        <f t="shared" si="41"/>
        <v>0</v>
      </c>
    </row>
    <row r="143" spans="1:32">
      <c r="A143" s="49">
        <v>34</v>
      </c>
      <c r="B143" s="279">
        <v>1</v>
      </c>
      <c r="C143" s="28" t="s">
        <v>727</v>
      </c>
      <c r="D143" s="210">
        <f>'(B.) Opyt'' non-urb lands'!BD16</f>
        <v>32</v>
      </c>
      <c r="E143" s="519"/>
      <c r="F143" s="210">
        <f>'(B.) Opyt'' non-urb lands'!BG16</f>
        <v>448175.36665100983</v>
      </c>
      <c r="G143" s="212">
        <f t="shared" si="30"/>
        <v>14005.480207844057</v>
      </c>
      <c r="I143" s="210">
        <v>15</v>
      </c>
      <c r="J143" s="210">
        <v>16</v>
      </c>
      <c r="K143" s="28"/>
      <c r="L143" s="28"/>
      <c r="M143" s="259">
        <f>(IF($J143-$I143=0,VLOOKUP($C143,'(C.) Private owners, 6 estates'!$D$10:$DR$60,26+$I143,0),IF($J143-$I143=1,VLOOKUP($C143,'(C.) Private owners, 6 estates'!$D$10:$DR$60,26+$I143,0)+VLOOKUP($C143,'(C.) Private owners, 6 estates'!$D$10:$DR$60,27+$I143,0),VLOOKUP($C143,'(C.) Private owners, 6 estates'!$D$10:$DR$60,26+$I143,0)+VLOOKUP($C143,'(C.) Private owners, 6 estates'!$D$10:$DR$60,27+$I143,0)+VLOOKUP($C143,'(C.) Private owners, 6 estates'!$D$10:$DR$60,28+$I143,0)))) /(IF($J143-$I143=0,VLOOKUP($C143,'(C.) Private owners, 6 estates'!$D$10:$DR$60,7+$I143,0),IF($J143-$I143=1,VLOOKUP($C143,'(C.) Private owners, 6 estates'!$D$10:$DR$60,7+$I143,0)+VLOOKUP($C143,'(C.) Private owners, 6 estates'!$D$10:$DR$60,8+$I143,0),VLOOKUP($C143,'(C.) Private owners, 6 estates'!$D$10:$DR$60,7+$I143,0)+VLOOKUP($C143,'(C.) Private owners, 6 estates'!$D$10:$DR$60,8+$I143,0)+VLOOKUP($C143,'(C.) Private owners, 6 estates'!$D$10:$DR$60,9+$I143,0))))</f>
        <v>0.52173913043478259</v>
      </c>
      <c r="N143" s="259">
        <f>(IF($J143-$I143=0,VLOOKUP($C143,'(C.) Private owners, 6 estates'!$D$10:$DR$60,45+$I143,0),IF($J143-$I143=1,VLOOKUP($C143,'(C.) Private owners, 6 estates'!$D$10:$DR$60,45+$I143,0)+VLOOKUP($C143,'(C.) Private owners, 6 estates'!$D$10:$DR$60,46+$I143,0),VLOOKUP($C143,'(C.) Private owners, 6 estates'!$D$10:$DR$60,45+$I143,0)+VLOOKUP($C143,'(C.) Private owners, 6 estates'!$D$10:$DR$60,46+$I143,0)+VLOOKUP($C143,'(C.) Private owners, 6 estates'!$D$10:$DR$60,47+$I143,0)))) /(IF($J143-$I143=0,VLOOKUP($C143,'(C.) Private owners, 6 estates'!$D$10:$DR$60,7+$I143,0),IF($J143-$I143=1,VLOOKUP($C143,'(C.) Private owners, 6 estates'!$D$10:$DR$60,7+$I143,0)+VLOOKUP($C143,'(C.) Private owners, 6 estates'!$D$10:$DR$60,8+$I143,0),VLOOKUP($C143,'(C.) Private owners, 6 estates'!$D$10:$DR$60,7+$I143,0)+VLOOKUP($C143,'(C.) Private owners, 6 estates'!$D$10:$DR$60,8+$I143,0)+VLOOKUP($C143,'(C.) Private owners, 6 estates'!$D$10:$DR$60,9+$I143,0))))</f>
        <v>0</v>
      </c>
      <c r="O143" s="259">
        <f>(IF($J143-$I143=0,VLOOKUP($C143,'(C.) Private owners, 6 estates'!$D$10:$DR$60,64+$I143,0),IF($J143-$I143=1,VLOOKUP($C143,'(C.) Private owners, 6 estates'!$D$10:$DR$60,64+$I143,0)+VLOOKUP($C143,'(C.) Private owners, 6 estates'!$D$10:$DR$60,65+$I143,0),VLOOKUP($C143,'(C.) Private owners, 6 estates'!$D$10:$DR$60,64+$I143,0)+VLOOKUP($C143,'(C.) Private owners, 6 estates'!$D$10:$DR$60,65+$I143,0)+VLOOKUP($C143,'(C.) Private owners, 6 estates'!$D$10:$DR$60,66+$I143,0)))) /(IF($J143-$I143=0,VLOOKUP($C143,'(C.) Private owners, 6 estates'!$D$10:$DR$60,7+$I143,0),IF($J143-$I143=1,VLOOKUP($C143,'(C.) Private owners, 6 estates'!$D$10:$DR$60,7+$I143,0)+VLOOKUP($C143,'(C.) Private owners, 6 estates'!$D$10:$DR$60,8+$I143,0),VLOOKUP($C143,'(C.) Private owners, 6 estates'!$D$10:$DR$60,7+$I143,0)+VLOOKUP($C143,'(C.) Private owners, 6 estates'!$D$10:$DR$60,8+$I143,0)+VLOOKUP($C143,'(C.) Private owners, 6 estates'!$D$10:$DR$60,9+$I143,0))))</f>
        <v>0.43478260869565216</v>
      </c>
      <c r="P143" s="259">
        <f>(IF($J143-$I143=0,VLOOKUP($C143,'(C.) Private owners, 6 estates'!$D$10:$DR$60,83+$I143,0),IF($J143-$I143=1,VLOOKUP($C143,'(C.) Private owners, 6 estates'!$D$10:$DR$60,83+$I143,0)+VLOOKUP($C143,'(C.) Private owners, 6 estates'!$D$10:$DR$60,84+$I143,0),VLOOKUP($C143,'(C.) Private owners, 6 estates'!$D$10:$DR$60,83+$I143,0)+VLOOKUP($C143,'(C.) Private owners, 6 estates'!$D$10:$DR$60,84+$I143,0)+VLOOKUP($C143,'(C.) Private owners, 6 estates'!$D$10:$DR$60,85+$I143,0)))) /(IF($J143-$I143=0,VLOOKUP($C143,'(C.) Private owners, 6 estates'!$D$10:$DR$60,7+$I143,0),IF($J143-$I143=1,VLOOKUP($C143,'(C.) Private owners, 6 estates'!$D$10:$DR$60,7+$I143,0)+VLOOKUP($C143,'(C.) Private owners, 6 estates'!$D$10:$DR$60,8+$I143,0),VLOOKUP($C143,'(C.) Private owners, 6 estates'!$D$10:$DR$60,7+$I143,0)+VLOOKUP($C143,'(C.) Private owners, 6 estates'!$D$10:$DR$60,8+$I143,0)+VLOOKUP($C143,'(C.) Private owners, 6 estates'!$D$10:$DR$60,9+$I143,0))))</f>
        <v>0</v>
      </c>
      <c r="Q143" s="259">
        <f>(IF($J143-$I143=0,VLOOKUP($C143,'(C.) Private owners, 6 estates'!$D$10:$DR$60,102+$I143,0),IF($J143-$I143=1,VLOOKUP($C143,'(C.) Private owners, 6 estates'!$D$10:$DR$60,102+$I143,0)+VLOOKUP($C143,'(C.) Private owners, 6 estates'!$D$10:$DR$60,103+$I143,0),VLOOKUP($C143,'(C.) Private owners, 6 estates'!$D$10:$DR$60,102+$I143,0)+VLOOKUP($C143,'(C.) Private owners, 6 estates'!$D$10:$DR$60,103+$I143,0)+VLOOKUP($C143,'(C.) Private owners, 6 estates'!$D$10:$DR$60,104+$I143,0)))) /(IF($J143-$I143=0,VLOOKUP($C143,'(C.) Private owners, 6 estates'!$D$10:$DR$60,7+$I143,0),IF($J143-$I143=1,VLOOKUP($C143,'(C.) Private owners, 6 estates'!$D$10:$DR$60,7+$I143,0)+VLOOKUP($C143,'(C.) Private owners, 6 estates'!$D$10:$DR$60,8+$I143,0),VLOOKUP($C143,'(C.) Private owners, 6 estates'!$D$10:$DR$60,7+$I143,0)+VLOOKUP($C143,'(C.) Private owners, 6 estates'!$D$10:$DR$60,8+$I143,0)+VLOOKUP($C143,'(C.) Private owners, 6 estates'!$D$10:$DR$60,9+$I143,0))))</f>
        <v>4.3478260869565216E-2</v>
      </c>
      <c r="R143" s="414">
        <f>R85</f>
        <v>0</v>
      </c>
      <c r="S143" s="28"/>
      <c r="T143" s="210">
        <f t="shared" si="31"/>
        <v>16.695652173913043</v>
      </c>
      <c r="U143" s="210">
        <f t="shared" si="32"/>
        <v>233830.62607878773</v>
      </c>
      <c r="V143" s="281">
        <f t="shared" si="33"/>
        <v>0</v>
      </c>
      <c r="W143" s="281">
        <f t="shared" si="34"/>
        <v>0</v>
      </c>
      <c r="X143" s="210">
        <f t="shared" si="35"/>
        <v>13.913043478260869</v>
      </c>
      <c r="Y143" s="210">
        <f t="shared" si="36"/>
        <v>194858.85506565645</v>
      </c>
      <c r="Z143" s="210">
        <f t="shared" si="37"/>
        <v>0</v>
      </c>
      <c r="AA143" s="210">
        <f t="shared" si="38"/>
        <v>0</v>
      </c>
      <c r="AB143" s="210">
        <f t="shared" ref="AB143:AB188" si="42">Q143*$D143</f>
        <v>1.3913043478260869</v>
      </c>
      <c r="AC143" s="210">
        <f t="shared" si="39"/>
        <v>19485.885506565643</v>
      </c>
      <c r="AD143" s="369">
        <f t="shared" si="40"/>
        <v>0</v>
      </c>
      <c r="AE143" s="369">
        <f t="shared" si="41"/>
        <v>0</v>
      </c>
    </row>
    <row r="144" spans="1:32">
      <c r="A144" s="49">
        <v>37</v>
      </c>
      <c r="B144" s="279">
        <v>1</v>
      </c>
      <c r="C144" s="30" t="s">
        <v>917</v>
      </c>
      <c r="D144" s="210">
        <f>'(B.) Opyt'' non-urb lands'!BD17</f>
        <v>65</v>
      </c>
      <c r="E144" s="519"/>
      <c r="F144" s="210">
        <f>'(B.) Opyt'' non-urb lands'!BG17</f>
        <v>1025078.1169921875</v>
      </c>
      <c r="G144" s="212">
        <f t="shared" si="30"/>
        <v>15770.432569110577</v>
      </c>
      <c r="I144" s="210">
        <v>14</v>
      </c>
      <c r="J144" s="210">
        <v>15</v>
      </c>
      <c r="K144" s="28"/>
      <c r="L144" s="28"/>
      <c r="M144" s="259">
        <f>(IF($J144-$I144=0,VLOOKUP($C144,'(C.) Private owners, 6 estates'!$D$10:$DR$60,26+$I144,0),IF($J144-$I144=1,VLOOKUP($C144,'(C.) Private owners, 6 estates'!$D$10:$DR$60,26+$I144,0)+VLOOKUP($C144,'(C.) Private owners, 6 estates'!$D$10:$DR$60,27+$I144,0),VLOOKUP($C144,'(C.) Private owners, 6 estates'!$D$10:$DR$60,26+$I144,0)+VLOOKUP($C144,'(C.) Private owners, 6 estates'!$D$10:$DR$60,27+$I144,0)+VLOOKUP($C144,'(C.) Private owners, 6 estates'!$D$10:$DR$60,28+$I144,0)))) /(IF($J144-$I144=0,VLOOKUP($C144,'(C.) Private owners, 6 estates'!$D$10:$DR$60,7+$I144,0),IF($J144-$I144=1,VLOOKUP($C144,'(C.) Private owners, 6 estates'!$D$10:$DR$60,7+$I144,0)+VLOOKUP($C144,'(C.) Private owners, 6 estates'!$D$10:$DR$60,8+$I144,0),VLOOKUP($C144,'(C.) Private owners, 6 estates'!$D$10:$DR$60,7+$I144,0)+VLOOKUP($C144,'(C.) Private owners, 6 estates'!$D$10:$DR$60,8+$I144,0)+VLOOKUP($C144,'(C.) Private owners, 6 estates'!$D$10:$DR$60,9+$I144,0))))</f>
        <v>0.66666666666666663</v>
      </c>
      <c r="N144" s="259">
        <f>(IF($J144-$I144=0,VLOOKUP($C144,'(C.) Private owners, 6 estates'!$D$10:$DR$60,45+$I144,0),IF($J144-$I144=1,VLOOKUP($C144,'(C.) Private owners, 6 estates'!$D$10:$DR$60,45+$I144,0)+VLOOKUP($C144,'(C.) Private owners, 6 estates'!$D$10:$DR$60,46+$I144,0),VLOOKUP($C144,'(C.) Private owners, 6 estates'!$D$10:$DR$60,45+$I144,0)+VLOOKUP($C144,'(C.) Private owners, 6 estates'!$D$10:$DR$60,46+$I144,0)+VLOOKUP($C144,'(C.) Private owners, 6 estates'!$D$10:$DR$60,47+$I144,0)))) /(IF($J144-$I144=0,VLOOKUP($C144,'(C.) Private owners, 6 estates'!$D$10:$DR$60,7+$I144,0),IF($J144-$I144=1,VLOOKUP($C144,'(C.) Private owners, 6 estates'!$D$10:$DR$60,7+$I144,0)+VLOOKUP($C144,'(C.) Private owners, 6 estates'!$D$10:$DR$60,8+$I144,0),VLOOKUP($C144,'(C.) Private owners, 6 estates'!$D$10:$DR$60,7+$I144,0)+VLOOKUP($C144,'(C.) Private owners, 6 estates'!$D$10:$DR$60,8+$I144,0)+VLOOKUP($C144,'(C.) Private owners, 6 estates'!$D$10:$DR$60,9+$I144,0))))</f>
        <v>0</v>
      </c>
      <c r="O144" s="259">
        <f>(IF($J144-$I144=0,VLOOKUP($C144,'(C.) Private owners, 6 estates'!$D$10:$DR$60,64+$I144,0),IF($J144-$I144=1,VLOOKUP($C144,'(C.) Private owners, 6 estates'!$D$10:$DR$60,64+$I144,0)+VLOOKUP($C144,'(C.) Private owners, 6 estates'!$D$10:$DR$60,65+$I144,0),VLOOKUP($C144,'(C.) Private owners, 6 estates'!$D$10:$DR$60,64+$I144,0)+VLOOKUP($C144,'(C.) Private owners, 6 estates'!$D$10:$DR$60,65+$I144,0)+VLOOKUP($C144,'(C.) Private owners, 6 estates'!$D$10:$DR$60,66+$I144,0)))) /(IF($J144-$I144=0,VLOOKUP($C144,'(C.) Private owners, 6 estates'!$D$10:$DR$60,7+$I144,0),IF($J144-$I144=1,VLOOKUP($C144,'(C.) Private owners, 6 estates'!$D$10:$DR$60,7+$I144,0)+VLOOKUP($C144,'(C.) Private owners, 6 estates'!$D$10:$DR$60,8+$I144,0),VLOOKUP($C144,'(C.) Private owners, 6 estates'!$D$10:$DR$60,7+$I144,0)+VLOOKUP($C144,'(C.) Private owners, 6 estates'!$D$10:$DR$60,8+$I144,0)+VLOOKUP($C144,'(C.) Private owners, 6 estates'!$D$10:$DR$60,9+$I144,0))))</f>
        <v>0.2857142857142857</v>
      </c>
      <c r="P144" s="259">
        <f>(IF($J144-$I144=0,VLOOKUP($C144,'(C.) Private owners, 6 estates'!$D$10:$DR$60,83+$I144,0),IF($J144-$I144=1,VLOOKUP($C144,'(C.) Private owners, 6 estates'!$D$10:$DR$60,83+$I144,0)+VLOOKUP($C144,'(C.) Private owners, 6 estates'!$D$10:$DR$60,84+$I144,0),VLOOKUP($C144,'(C.) Private owners, 6 estates'!$D$10:$DR$60,83+$I144,0)+VLOOKUP($C144,'(C.) Private owners, 6 estates'!$D$10:$DR$60,84+$I144,0)+VLOOKUP($C144,'(C.) Private owners, 6 estates'!$D$10:$DR$60,85+$I144,0)))) /(IF($J144-$I144=0,VLOOKUP($C144,'(C.) Private owners, 6 estates'!$D$10:$DR$60,7+$I144,0),IF($J144-$I144=1,VLOOKUP($C144,'(C.) Private owners, 6 estates'!$D$10:$DR$60,7+$I144,0)+VLOOKUP($C144,'(C.) Private owners, 6 estates'!$D$10:$DR$60,8+$I144,0),VLOOKUP($C144,'(C.) Private owners, 6 estates'!$D$10:$DR$60,7+$I144,0)+VLOOKUP($C144,'(C.) Private owners, 6 estates'!$D$10:$DR$60,8+$I144,0)+VLOOKUP($C144,'(C.) Private owners, 6 estates'!$D$10:$DR$60,9+$I144,0))))</f>
        <v>0</v>
      </c>
      <c r="Q144" s="259">
        <f>(IF($J144-$I144=0,VLOOKUP($C144,'(C.) Private owners, 6 estates'!$D$10:$DR$60,102+$I144,0),IF($J144-$I144=1,VLOOKUP($C144,'(C.) Private owners, 6 estates'!$D$10:$DR$60,102+$I144,0)+VLOOKUP($C144,'(C.) Private owners, 6 estates'!$D$10:$DR$60,103+$I144,0),VLOOKUP($C144,'(C.) Private owners, 6 estates'!$D$10:$DR$60,102+$I144,0)+VLOOKUP($C144,'(C.) Private owners, 6 estates'!$D$10:$DR$60,103+$I144,0)+VLOOKUP($C144,'(C.) Private owners, 6 estates'!$D$10:$DR$60,104+$I144,0)))) /(IF($J144-$I144=0,VLOOKUP($C144,'(C.) Private owners, 6 estates'!$D$10:$DR$60,7+$I144,0),IF($J144-$I144=1,VLOOKUP($C144,'(C.) Private owners, 6 estates'!$D$10:$DR$60,7+$I144,0)+VLOOKUP($C144,'(C.) Private owners, 6 estates'!$D$10:$DR$60,8+$I144,0),VLOOKUP($C144,'(C.) Private owners, 6 estates'!$D$10:$DR$60,7+$I144,0)+VLOOKUP($C144,'(C.) Private owners, 6 estates'!$D$10:$DR$60,8+$I144,0)+VLOOKUP($C144,'(C.) Private owners, 6 estates'!$D$10:$DR$60,9+$I144,0))))</f>
        <v>4.7619047619047616E-2</v>
      </c>
      <c r="R144" s="414">
        <f t="shared" ref="R144:R188" si="43">R86</f>
        <v>0</v>
      </c>
      <c r="S144" s="28"/>
      <c r="T144" s="210">
        <f t="shared" si="31"/>
        <v>43.333333333333329</v>
      </c>
      <c r="U144" s="210">
        <f t="shared" si="32"/>
        <v>683385.41132812493</v>
      </c>
      <c r="V144" s="281">
        <f t="shared" si="33"/>
        <v>0</v>
      </c>
      <c r="W144" s="281">
        <f t="shared" si="34"/>
        <v>0</v>
      </c>
      <c r="X144" s="210">
        <f t="shared" si="35"/>
        <v>18.571428571428569</v>
      </c>
      <c r="Y144" s="210">
        <f t="shared" si="36"/>
        <v>292879.46199776785</v>
      </c>
      <c r="Z144" s="210">
        <f t="shared" si="37"/>
        <v>0</v>
      </c>
      <c r="AA144" s="210">
        <f t="shared" si="38"/>
        <v>0</v>
      </c>
      <c r="AB144" s="210">
        <f t="shared" si="42"/>
        <v>3.0952380952380949</v>
      </c>
      <c r="AC144" s="210">
        <f t="shared" si="39"/>
        <v>48813.243666294635</v>
      </c>
      <c r="AD144" s="369">
        <f t="shared" si="40"/>
        <v>0</v>
      </c>
      <c r="AE144" s="369">
        <f t="shared" si="41"/>
        <v>0</v>
      </c>
    </row>
    <row r="145" spans="1:31">
      <c r="A145" s="49">
        <v>10</v>
      </c>
      <c r="B145" s="279">
        <v>2</v>
      </c>
      <c r="C145" s="28" t="s">
        <v>736</v>
      </c>
      <c r="D145" s="210">
        <f>'(B.) Opyt'' non-urb lands'!BD18</f>
        <v>10</v>
      </c>
      <c r="E145" s="519"/>
      <c r="F145" s="210">
        <f>'(B.) Opyt'' non-urb lands'!BG18</f>
        <v>138893.0410359712</v>
      </c>
      <c r="G145" s="212">
        <f t="shared" si="30"/>
        <v>13889.30410359712</v>
      </c>
      <c r="I145" s="210">
        <v>16</v>
      </c>
      <c r="J145" s="210">
        <v>16</v>
      </c>
      <c r="K145" s="28"/>
      <c r="L145" s="28"/>
      <c r="M145" s="259">
        <f>(IF($J145-$I145=0,VLOOKUP($C145,'(C.) Private owners, 6 estates'!$D$10:$DR$60,26+$I145,0),IF($J145-$I145=1,VLOOKUP($C145,'(C.) Private owners, 6 estates'!$D$10:$DR$60,26+$I145,0)+VLOOKUP($C145,'(C.) Private owners, 6 estates'!$D$10:$DR$60,27+$I145,0),VLOOKUP($C145,'(C.) Private owners, 6 estates'!$D$10:$DR$60,26+$I145,0)+VLOOKUP($C145,'(C.) Private owners, 6 estates'!$D$10:$DR$60,27+$I145,0)+VLOOKUP($C145,'(C.) Private owners, 6 estates'!$D$10:$DR$60,28+$I145,0)))) /(IF($J145-$I145=0,VLOOKUP($C145,'(C.) Private owners, 6 estates'!$D$10:$DR$60,7+$I145,0),IF($J145-$I145=1,VLOOKUP($C145,'(C.) Private owners, 6 estates'!$D$10:$DR$60,7+$I145,0)+VLOOKUP($C145,'(C.) Private owners, 6 estates'!$D$10:$DR$60,8+$I145,0),VLOOKUP($C145,'(C.) Private owners, 6 estates'!$D$10:$DR$60,7+$I145,0)+VLOOKUP($C145,'(C.) Private owners, 6 estates'!$D$10:$DR$60,8+$I145,0)+VLOOKUP($C145,'(C.) Private owners, 6 estates'!$D$10:$DR$60,9+$I145,0))))</f>
        <v>0.75</v>
      </c>
      <c r="N145" s="259">
        <f>(IF($J145-$I145=0,VLOOKUP($C145,'(C.) Private owners, 6 estates'!$D$10:$DR$60,45+$I145,0),IF($J145-$I145=1,VLOOKUP($C145,'(C.) Private owners, 6 estates'!$D$10:$DR$60,45+$I145,0)+VLOOKUP($C145,'(C.) Private owners, 6 estates'!$D$10:$DR$60,46+$I145,0),VLOOKUP($C145,'(C.) Private owners, 6 estates'!$D$10:$DR$60,45+$I145,0)+VLOOKUP($C145,'(C.) Private owners, 6 estates'!$D$10:$DR$60,46+$I145,0)+VLOOKUP($C145,'(C.) Private owners, 6 estates'!$D$10:$DR$60,47+$I145,0)))) /(IF($J145-$I145=0,VLOOKUP($C145,'(C.) Private owners, 6 estates'!$D$10:$DR$60,7+$I145,0),IF($J145-$I145=1,VLOOKUP($C145,'(C.) Private owners, 6 estates'!$D$10:$DR$60,7+$I145,0)+VLOOKUP($C145,'(C.) Private owners, 6 estates'!$D$10:$DR$60,8+$I145,0),VLOOKUP($C145,'(C.) Private owners, 6 estates'!$D$10:$DR$60,7+$I145,0)+VLOOKUP($C145,'(C.) Private owners, 6 estates'!$D$10:$DR$60,8+$I145,0)+VLOOKUP($C145,'(C.) Private owners, 6 estates'!$D$10:$DR$60,9+$I145,0))))</f>
        <v>0</v>
      </c>
      <c r="O145" s="259">
        <f>(IF($J145-$I145=0,VLOOKUP($C145,'(C.) Private owners, 6 estates'!$D$10:$DR$60,64+$I145,0),IF($J145-$I145=1,VLOOKUP($C145,'(C.) Private owners, 6 estates'!$D$10:$DR$60,64+$I145,0)+VLOOKUP($C145,'(C.) Private owners, 6 estates'!$D$10:$DR$60,65+$I145,0),VLOOKUP($C145,'(C.) Private owners, 6 estates'!$D$10:$DR$60,64+$I145,0)+VLOOKUP($C145,'(C.) Private owners, 6 estates'!$D$10:$DR$60,65+$I145,0)+VLOOKUP($C145,'(C.) Private owners, 6 estates'!$D$10:$DR$60,66+$I145,0)))) /(IF($J145-$I145=0,VLOOKUP($C145,'(C.) Private owners, 6 estates'!$D$10:$DR$60,7+$I145,0),IF($J145-$I145=1,VLOOKUP($C145,'(C.) Private owners, 6 estates'!$D$10:$DR$60,7+$I145,0)+VLOOKUP($C145,'(C.) Private owners, 6 estates'!$D$10:$DR$60,8+$I145,0),VLOOKUP($C145,'(C.) Private owners, 6 estates'!$D$10:$DR$60,7+$I145,0)+VLOOKUP($C145,'(C.) Private owners, 6 estates'!$D$10:$DR$60,8+$I145,0)+VLOOKUP($C145,'(C.) Private owners, 6 estates'!$D$10:$DR$60,9+$I145,0))))</f>
        <v>0</v>
      </c>
      <c r="P145" s="259">
        <f>(IF($J145-$I145=0,VLOOKUP($C145,'(C.) Private owners, 6 estates'!$D$10:$DR$60,83+$I145,0),IF($J145-$I145=1,VLOOKUP($C145,'(C.) Private owners, 6 estates'!$D$10:$DR$60,83+$I145,0)+VLOOKUP($C145,'(C.) Private owners, 6 estates'!$D$10:$DR$60,84+$I145,0),VLOOKUP($C145,'(C.) Private owners, 6 estates'!$D$10:$DR$60,83+$I145,0)+VLOOKUP($C145,'(C.) Private owners, 6 estates'!$D$10:$DR$60,84+$I145,0)+VLOOKUP($C145,'(C.) Private owners, 6 estates'!$D$10:$DR$60,85+$I145,0)))) /(IF($J145-$I145=0,VLOOKUP($C145,'(C.) Private owners, 6 estates'!$D$10:$DR$60,7+$I145,0),IF($J145-$I145=1,VLOOKUP($C145,'(C.) Private owners, 6 estates'!$D$10:$DR$60,7+$I145,0)+VLOOKUP($C145,'(C.) Private owners, 6 estates'!$D$10:$DR$60,8+$I145,0),VLOOKUP($C145,'(C.) Private owners, 6 estates'!$D$10:$DR$60,7+$I145,0)+VLOOKUP($C145,'(C.) Private owners, 6 estates'!$D$10:$DR$60,8+$I145,0)+VLOOKUP($C145,'(C.) Private owners, 6 estates'!$D$10:$DR$60,9+$I145,0))))</f>
        <v>0</v>
      </c>
      <c r="Q145" s="259">
        <f>(IF($J145-$I145=0,VLOOKUP($C145,'(C.) Private owners, 6 estates'!$D$10:$DR$60,102+$I145,0),IF($J145-$I145=1,VLOOKUP($C145,'(C.) Private owners, 6 estates'!$D$10:$DR$60,102+$I145,0)+VLOOKUP($C145,'(C.) Private owners, 6 estates'!$D$10:$DR$60,103+$I145,0),VLOOKUP($C145,'(C.) Private owners, 6 estates'!$D$10:$DR$60,102+$I145,0)+VLOOKUP($C145,'(C.) Private owners, 6 estates'!$D$10:$DR$60,103+$I145,0)+VLOOKUP($C145,'(C.) Private owners, 6 estates'!$D$10:$DR$60,104+$I145,0)))) /(IF($J145-$I145=0,VLOOKUP($C145,'(C.) Private owners, 6 estates'!$D$10:$DR$60,7+$I145,0),IF($J145-$I145=1,VLOOKUP($C145,'(C.) Private owners, 6 estates'!$D$10:$DR$60,7+$I145,0)+VLOOKUP($C145,'(C.) Private owners, 6 estates'!$D$10:$DR$60,8+$I145,0),VLOOKUP($C145,'(C.) Private owners, 6 estates'!$D$10:$DR$60,7+$I145,0)+VLOOKUP($C145,'(C.) Private owners, 6 estates'!$D$10:$DR$60,8+$I145,0)+VLOOKUP($C145,'(C.) Private owners, 6 estates'!$D$10:$DR$60,9+$I145,0))))</f>
        <v>0.25</v>
      </c>
      <c r="R145" s="414">
        <f t="shared" si="43"/>
        <v>0</v>
      </c>
      <c r="S145" s="28"/>
      <c r="T145" s="210">
        <f t="shared" si="31"/>
        <v>7.5</v>
      </c>
      <c r="U145" s="210">
        <f t="shared" si="32"/>
        <v>104169.7807769784</v>
      </c>
      <c r="V145" s="281">
        <f t="shared" si="33"/>
        <v>0</v>
      </c>
      <c r="W145" s="281">
        <f t="shared" si="34"/>
        <v>0</v>
      </c>
      <c r="X145" s="210">
        <f t="shared" si="35"/>
        <v>0</v>
      </c>
      <c r="Y145" s="210">
        <f t="shared" si="36"/>
        <v>0</v>
      </c>
      <c r="Z145" s="210">
        <f t="shared" si="37"/>
        <v>0</v>
      </c>
      <c r="AA145" s="210">
        <f t="shared" si="38"/>
        <v>0</v>
      </c>
      <c r="AB145" s="210">
        <f t="shared" si="42"/>
        <v>2.5</v>
      </c>
      <c r="AC145" s="210">
        <f t="shared" si="39"/>
        <v>34723.260258992799</v>
      </c>
      <c r="AD145" s="369">
        <f t="shared" si="40"/>
        <v>0</v>
      </c>
      <c r="AE145" s="369">
        <f t="shared" si="41"/>
        <v>0</v>
      </c>
    </row>
    <row r="146" spans="1:31">
      <c r="A146" s="49">
        <v>14</v>
      </c>
      <c r="B146" s="279">
        <v>2</v>
      </c>
      <c r="C146" s="28" t="s">
        <v>992</v>
      </c>
      <c r="D146" s="210">
        <f>'(B.) Opyt'' non-urb lands'!BD19</f>
        <v>39</v>
      </c>
      <c r="E146" s="519"/>
      <c r="F146" s="210">
        <f>'(B.) Opyt'' non-urb lands'!BG19</f>
        <v>539793.64883848245</v>
      </c>
      <c r="G146" s="212">
        <f t="shared" si="30"/>
        <v>13840.86279073032</v>
      </c>
      <c r="I146" s="210">
        <v>13</v>
      </c>
      <c r="J146" s="210">
        <v>15</v>
      </c>
      <c r="K146" s="28"/>
      <c r="L146" s="28"/>
      <c r="M146" s="259">
        <f>(IF($J146-$I146=0,VLOOKUP($C146,'(C.) Private owners, 6 estates'!$D$10:$DR$60,26+$I146,0),IF($J146-$I146=1,VLOOKUP($C146,'(C.) Private owners, 6 estates'!$D$10:$DR$60,26+$I146,0)+VLOOKUP($C146,'(C.) Private owners, 6 estates'!$D$10:$DR$60,27+$I146,0),VLOOKUP($C146,'(C.) Private owners, 6 estates'!$D$10:$DR$60,26+$I146,0)+VLOOKUP($C146,'(C.) Private owners, 6 estates'!$D$10:$DR$60,27+$I146,0)+VLOOKUP($C146,'(C.) Private owners, 6 estates'!$D$10:$DR$60,28+$I146,0)))) /(IF($J146-$I146=0,VLOOKUP($C146,'(C.) Private owners, 6 estates'!$D$10:$DR$60,7+$I146,0),IF($J146-$I146=1,VLOOKUP($C146,'(C.) Private owners, 6 estates'!$D$10:$DR$60,7+$I146,0)+VLOOKUP($C146,'(C.) Private owners, 6 estates'!$D$10:$DR$60,8+$I146,0),VLOOKUP($C146,'(C.) Private owners, 6 estates'!$D$10:$DR$60,7+$I146,0)+VLOOKUP($C146,'(C.) Private owners, 6 estates'!$D$10:$DR$60,8+$I146,0)+VLOOKUP($C146,'(C.) Private owners, 6 estates'!$D$10:$DR$60,9+$I146,0))))</f>
        <v>0.78947368421052633</v>
      </c>
      <c r="N146" s="259">
        <f>(IF($J146-$I146=0,VLOOKUP($C146,'(C.) Private owners, 6 estates'!$D$10:$DR$60,45+$I146,0),IF($J146-$I146=1,VLOOKUP($C146,'(C.) Private owners, 6 estates'!$D$10:$DR$60,45+$I146,0)+VLOOKUP($C146,'(C.) Private owners, 6 estates'!$D$10:$DR$60,46+$I146,0),VLOOKUP($C146,'(C.) Private owners, 6 estates'!$D$10:$DR$60,45+$I146,0)+VLOOKUP($C146,'(C.) Private owners, 6 estates'!$D$10:$DR$60,46+$I146,0)+VLOOKUP($C146,'(C.) Private owners, 6 estates'!$D$10:$DR$60,47+$I146,0)))) /(IF($J146-$I146=0,VLOOKUP($C146,'(C.) Private owners, 6 estates'!$D$10:$DR$60,7+$I146,0),IF($J146-$I146=1,VLOOKUP($C146,'(C.) Private owners, 6 estates'!$D$10:$DR$60,7+$I146,0)+VLOOKUP($C146,'(C.) Private owners, 6 estates'!$D$10:$DR$60,8+$I146,0),VLOOKUP($C146,'(C.) Private owners, 6 estates'!$D$10:$DR$60,7+$I146,0)+VLOOKUP($C146,'(C.) Private owners, 6 estates'!$D$10:$DR$60,8+$I146,0)+VLOOKUP($C146,'(C.) Private owners, 6 estates'!$D$10:$DR$60,9+$I146,0))))</f>
        <v>0</v>
      </c>
      <c r="O146" s="259">
        <f>(IF($J146-$I146=0,VLOOKUP($C146,'(C.) Private owners, 6 estates'!$D$10:$DR$60,64+$I146,0),IF($J146-$I146=1,VLOOKUP($C146,'(C.) Private owners, 6 estates'!$D$10:$DR$60,64+$I146,0)+VLOOKUP($C146,'(C.) Private owners, 6 estates'!$D$10:$DR$60,65+$I146,0),VLOOKUP($C146,'(C.) Private owners, 6 estates'!$D$10:$DR$60,64+$I146,0)+VLOOKUP($C146,'(C.) Private owners, 6 estates'!$D$10:$DR$60,65+$I146,0)+VLOOKUP($C146,'(C.) Private owners, 6 estates'!$D$10:$DR$60,66+$I146,0)))) /(IF($J146-$I146=0,VLOOKUP($C146,'(C.) Private owners, 6 estates'!$D$10:$DR$60,7+$I146,0),IF($J146-$I146=1,VLOOKUP($C146,'(C.) Private owners, 6 estates'!$D$10:$DR$60,7+$I146,0)+VLOOKUP($C146,'(C.) Private owners, 6 estates'!$D$10:$DR$60,8+$I146,0),VLOOKUP($C146,'(C.) Private owners, 6 estates'!$D$10:$DR$60,7+$I146,0)+VLOOKUP($C146,'(C.) Private owners, 6 estates'!$D$10:$DR$60,8+$I146,0)+VLOOKUP($C146,'(C.) Private owners, 6 estates'!$D$10:$DR$60,9+$I146,0))))</f>
        <v>0.18421052631578946</v>
      </c>
      <c r="P146" s="259">
        <f>(IF($J146-$I146=0,VLOOKUP($C146,'(C.) Private owners, 6 estates'!$D$10:$DR$60,83+$I146,0),IF($J146-$I146=1,VLOOKUP($C146,'(C.) Private owners, 6 estates'!$D$10:$DR$60,83+$I146,0)+VLOOKUP($C146,'(C.) Private owners, 6 estates'!$D$10:$DR$60,84+$I146,0),VLOOKUP($C146,'(C.) Private owners, 6 estates'!$D$10:$DR$60,83+$I146,0)+VLOOKUP($C146,'(C.) Private owners, 6 estates'!$D$10:$DR$60,84+$I146,0)+VLOOKUP($C146,'(C.) Private owners, 6 estates'!$D$10:$DR$60,85+$I146,0)))) /(IF($J146-$I146=0,VLOOKUP($C146,'(C.) Private owners, 6 estates'!$D$10:$DR$60,7+$I146,0),IF($J146-$I146=1,VLOOKUP($C146,'(C.) Private owners, 6 estates'!$D$10:$DR$60,7+$I146,0)+VLOOKUP($C146,'(C.) Private owners, 6 estates'!$D$10:$DR$60,8+$I146,0),VLOOKUP($C146,'(C.) Private owners, 6 estates'!$D$10:$DR$60,7+$I146,0)+VLOOKUP($C146,'(C.) Private owners, 6 estates'!$D$10:$DR$60,8+$I146,0)+VLOOKUP($C146,'(C.) Private owners, 6 estates'!$D$10:$DR$60,9+$I146,0))))</f>
        <v>0</v>
      </c>
      <c r="Q146" s="259">
        <f>(IF($J146-$I146=0,VLOOKUP($C146,'(C.) Private owners, 6 estates'!$D$10:$DR$60,102+$I146,0),IF($J146-$I146=1,VLOOKUP($C146,'(C.) Private owners, 6 estates'!$D$10:$DR$60,102+$I146,0)+VLOOKUP($C146,'(C.) Private owners, 6 estates'!$D$10:$DR$60,103+$I146,0),VLOOKUP($C146,'(C.) Private owners, 6 estates'!$D$10:$DR$60,102+$I146,0)+VLOOKUP($C146,'(C.) Private owners, 6 estates'!$D$10:$DR$60,103+$I146,0)+VLOOKUP($C146,'(C.) Private owners, 6 estates'!$D$10:$DR$60,104+$I146,0)))) /(IF($J146-$I146=0,VLOOKUP($C146,'(C.) Private owners, 6 estates'!$D$10:$DR$60,7+$I146,0),IF($J146-$I146=1,VLOOKUP($C146,'(C.) Private owners, 6 estates'!$D$10:$DR$60,7+$I146,0)+VLOOKUP($C146,'(C.) Private owners, 6 estates'!$D$10:$DR$60,8+$I146,0),VLOOKUP($C146,'(C.) Private owners, 6 estates'!$D$10:$DR$60,7+$I146,0)+VLOOKUP($C146,'(C.) Private owners, 6 estates'!$D$10:$DR$60,8+$I146,0)+VLOOKUP($C146,'(C.) Private owners, 6 estates'!$D$10:$DR$60,9+$I146,0))))</f>
        <v>2.6315789473684209E-2</v>
      </c>
      <c r="R146" s="414">
        <f t="shared" si="43"/>
        <v>0</v>
      </c>
      <c r="S146" s="28"/>
      <c r="T146" s="210">
        <f t="shared" si="31"/>
        <v>30.789473684210527</v>
      </c>
      <c r="U146" s="210">
        <f t="shared" si="32"/>
        <v>426152.88066195988</v>
      </c>
      <c r="V146" s="281">
        <f t="shared" si="33"/>
        <v>0</v>
      </c>
      <c r="W146" s="281">
        <f t="shared" si="34"/>
        <v>0</v>
      </c>
      <c r="X146" s="210">
        <f t="shared" si="35"/>
        <v>7.1842105263157894</v>
      </c>
      <c r="Y146" s="210">
        <f t="shared" si="36"/>
        <v>99435.672154457294</v>
      </c>
      <c r="Z146" s="210">
        <f t="shared" si="37"/>
        <v>0</v>
      </c>
      <c r="AA146" s="210">
        <f t="shared" si="38"/>
        <v>0</v>
      </c>
      <c r="AB146" s="210">
        <f t="shared" si="42"/>
        <v>1.0263157894736841</v>
      </c>
      <c r="AC146" s="210">
        <f t="shared" si="39"/>
        <v>14205.096022065327</v>
      </c>
      <c r="AD146" s="369">
        <f t="shared" si="40"/>
        <v>0</v>
      </c>
      <c r="AE146" s="369">
        <f t="shared" si="41"/>
        <v>0</v>
      </c>
    </row>
    <row r="147" spans="1:31">
      <c r="A147" s="49">
        <v>28</v>
      </c>
      <c r="B147" s="279">
        <v>2</v>
      </c>
      <c r="C147" s="28" t="s">
        <v>885</v>
      </c>
      <c r="D147" s="210">
        <f>'(B.) Opyt'' non-urb lands'!BD20</f>
        <v>4</v>
      </c>
      <c r="E147" s="519"/>
      <c r="F147" s="210">
        <f>'(B.) Opyt'' non-urb lands'!BG20</f>
        <v>48144.130936092275</v>
      </c>
      <c r="G147" s="212">
        <f t="shared" si="30"/>
        <v>12036.032734023069</v>
      </c>
      <c r="I147" s="210">
        <v>16</v>
      </c>
      <c r="J147" s="210">
        <v>16</v>
      </c>
      <c r="M147" s="259">
        <f>(IF($J147-$I147=0,VLOOKUP($C147,'(C.) Private owners, 6 estates'!$D$10:$DR$60,26+$I147,0),IF($J147-$I147=1,VLOOKUP($C147,'(C.) Private owners, 6 estates'!$D$10:$DR$60,26+$I147,0)+VLOOKUP($C147,'(C.) Private owners, 6 estates'!$D$10:$DR$60,27+$I147,0),VLOOKUP($C147,'(C.) Private owners, 6 estates'!$D$10:$DR$60,26+$I147,0)+VLOOKUP($C147,'(C.) Private owners, 6 estates'!$D$10:$DR$60,27+$I147,0)+VLOOKUP($C147,'(C.) Private owners, 6 estates'!$D$10:$DR$60,28+$I147,0)))) /(IF($J147-$I147=0,VLOOKUP($C147,'(C.) Private owners, 6 estates'!$D$10:$DR$60,7+$I147,0),IF($J147-$I147=1,VLOOKUP($C147,'(C.) Private owners, 6 estates'!$D$10:$DR$60,7+$I147,0)+VLOOKUP($C147,'(C.) Private owners, 6 estates'!$D$10:$DR$60,8+$I147,0),VLOOKUP($C147,'(C.) Private owners, 6 estates'!$D$10:$DR$60,7+$I147,0)+VLOOKUP($C147,'(C.) Private owners, 6 estates'!$D$10:$DR$60,8+$I147,0)+VLOOKUP($C147,'(C.) Private owners, 6 estates'!$D$10:$DR$60,9+$I147,0))))</f>
        <v>0.33333333333333331</v>
      </c>
      <c r="N147" s="259">
        <f>(IF($J147-$I147=0,VLOOKUP($C147,'(C.) Private owners, 6 estates'!$D$10:$DR$60,45+$I147,0),IF($J147-$I147=1,VLOOKUP($C147,'(C.) Private owners, 6 estates'!$D$10:$DR$60,45+$I147,0)+VLOOKUP($C147,'(C.) Private owners, 6 estates'!$D$10:$DR$60,46+$I147,0),VLOOKUP($C147,'(C.) Private owners, 6 estates'!$D$10:$DR$60,45+$I147,0)+VLOOKUP($C147,'(C.) Private owners, 6 estates'!$D$10:$DR$60,46+$I147,0)+VLOOKUP($C147,'(C.) Private owners, 6 estates'!$D$10:$DR$60,47+$I147,0)))) /(IF($J147-$I147=0,VLOOKUP($C147,'(C.) Private owners, 6 estates'!$D$10:$DR$60,7+$I147,0),IF($J147-$I147=1,VLOOKUP($C147,'(C.) Private owners, 6 estates'!$D$10:$DR$60,7+$I147,0)+VLOOKUP($C147,'(C.) Private owners, 6 estates'!$D$10:$DR$60,8+$I147,0),VLOOKUP($C147,'(C.) Private owners, 6 estates'!$D$10:$DR$60,7+$I147,0)+VLOOKUP($C147,'(C.) Private owners, 6 estates'!$D$10:$DR$60,8+$I147,0)+VLOOKUP($C147,'(C.) Private owners, 6 estates'!$D$10:$DR$60,9+$I147,0))))</f>
        <v>0</v>
      </c>
      <c r="O147" s="259">
        <f>(IF($J147-$I147=0,VLOOKUP($C147,'(C.) Private owners, 6 estates'!$D$10:$DR$60,64+$I147,0),IF($J147-$I147=1,VLOOKUP($C147,'(C.) Private owners, 6 estates'!$D$10:$DR$60,64+$I147,0)+VLOOKUP($C147,'(C.) Private owners, 6 estates'!$D$10:$DR$60,65+$I147,0),VLOOKUP($C147,'(C.) Private owners, 6 estates'!$D$10:$DR$60,64+$I147,0)+VLOOKUP($C147,'(C.) Private owners, 6 estates'!$D$10:$DR$60,65+$I147,0)+VLOOKUP($C147,'(C.) Private owners, 6 estates'!$D$10:$DR$60,66+$I147,0)))) /(IF($J147-$I147=0,VLOOKUP($C147,'(C.) Private owners, 6 estates'!$D$10:$DR$60,7+$I147,0),IF($J147-$I147=1,VLOOKUP($C147,'(C.) Private owners, 6 estates'!$D$10:$DR$60,7+$I147,0)+VLOOKUP($C147,'(C.) Private owners, 6 estates'!$D$10:$DR$60,8+$I147,0),VLOOKUP($C147,'(C.) Private owners, 6 estates'!$D$10:$DR$60,7+$I147,0)+VLOOKUP($C147,'(C.) Private owners, 6 estates'!$D$10:$DR$60,8+$I147,0)+VLOOKUP($C147,'(C.) Private owners, 6 estates'!$D$10:$DR$60,9+$I147,0))))</f>
        <v>0.55555555555555558</v>
      </c>
      <c r="P147" s="259">
        <f>(IF($J147-$I147=0,VLOOKUP($C147,'(C.) Private owners, 6 estates'!$D$10:$DR$60,83+$I147,0),IF($J147-$I147=1,VLOOKUP($C147,'(C.) Private owners, 6 estates'!$D$10:$DR$60,83+$I147,0)+VLOOKUP($C147,'(C.) Private owners, 6 estates'!$D$10:$DR$60,84+$I147,0),VLOOKUP($C147,'(C.) Private owners, 6 estates'!$D$10:$DR$60,83+$I147,0)+VLOOKUP($C147,'(C.) Private owners, 6 estates'!$D$10:$DR$60,84+$I147,0)+VLOOKUP($C147,'(C.) Private owners, 6 estates'!$D$10:$DR$60,85+$I147,0)))) /(IF($J147-$I147=0,VLOOKUP($C147,'(C.) Private owners, 6 estates'!$D$10:$DR$60,7+$I147,0),IF($J147-$I147=1,VLOOKUP($C147,'(C.) Private owners, 6 estates'!$D$10:$DR$60,7+$I147,0)+VLOOKUP($C147,'(C.) Private owners, 6 estates'!$D$10:$DR$60,8+$I147,0),VLOOKUP($C147,'(C.) Private owners, 6 estates'!$D$10:$DR$60,7+$I147,0)+VLOOKUP($C147,'(C.) Private owners, 6 estates'!$D$10:$DR$60,8+$I147,0)+VLOOKUP($C147,'(C.) Private owners, 6 estates'!$D$10:$DR$60,9+$I147,0))))</f>
        <v>0</v>
      </c>
      <c r="Q147" s="259">
        <f>(IF($J147-$I147=0,VLOOKUP($C147,'(C.) Private owners, 6 estates'!$D$10:$DR$60,102+$I147,0),IF($J147-$I147=1,VLOOKUP($C147,'(C.) Private owners, 6 estates'!$D$10:$DR$60,102+$I147,0)+VLOOKUP($C147,'(C.) Private owners, 6 estates'!$D$10:$DR$60,103+$I147,0),VLOOKUP($C147,'(C.) Private owners, 6 estates'!$D$10:$DR$60,102+$I147,0)+VLOOKUP($C147,'(C.) Private owners, 6 estates'!$D$10:$DR$60,103+$I147,0)+VLOOKUP($C147,'(C.) Private owners, 6 estates'!$D$10:$DR$60,104+$I147,0)))) /(IF($J147-$I147=0,VLOOKUP($C147,'(C.) Private owners, 6 estates'!$D$10:$DR$60,7+$I147,0),IF($J147-$I147=1,VLOOKUP($C147,'(C.) Private owners, 6 estates'!$D$10:$DR$60,7+$I147,0)+VLOOKUP($C147,'(C.) Private owners, 6 estates'!$D$10:$DR$60,8+$I147,0),VLOOKUP($C147,'(C.) Private owners, 6 estates'!$D$10:$DR$60,7+$I147,0)+VLOOKUP($C147,'(C.) Private owners, 6 estates'!$D$10:$DR$60,8+$I147,0)+VLOOKUP($C147,'(C.) Private owners, 6 estates'!$D$10:$DR$60,9+$I147,0))))</f>
        <v>0.1111111111111111</v>
      </c>
      <c r="R147" s="414">
        <f t="shared" si="43"/>
        <v>0</v>
      </c>
      <c r="T147" s="210">
        <f t="shared" si="31"/>
        <v>1.3333333333333333</v>
      </c>
      <c r="U147" s="210">
        <f t="shared" si="32"/>
        <v>16048.04364536409</v>
      </c>
      <c r="V147" s="281">
        <f t="shared" si="33"/>
        <v>0</v>
      </c>
      <c r="W147" s="281">
        <f t="shared" si="34"/>
        <v>0</v>
      </c>
      <c r="X147" s="210">
        <f t="shared" si="35"/>
        <v>2.2222222222222223</v>
      </c>
      <c r="Y147" s="210">
        <f t="shared" si="36"/>
        <v>26746.739408940153</v>
      </c>
      <c r="Z147" s="210">
        <f t="shared" si="37"/>
        <v>0</v>
      </c>
      <c r="AA147" s="210">
        <f t="shared" si="38"/>
        <v>0</v>
      </c>
      <c r="AB147" s="210">
        <f t="shared" si="42"/>
        <v>0.44444444444444442</v>
      </c>
      <c r="AC147" s="210">
        <f t="shared" si="39"/>
        <v>5349.3478817880305</v>
      </c>
      <c r="AD147" s="369">
        <f t="shared" si="40"/>
        <v>0</v>
      </c>
      <c r="AE147" s="369">
        <f t="shared" si="41"/>
        <v>0</v>
      </c>
    </row>
    <row r="148" spans="1:31">
      <c r="A148" s="49">
        <v>31</v>
      </c>
      <c r="B148" s="279">
        <v>2</v>
      </c>
      <c r="C148" s="28" t="s">
        <v>886</v>
      </c>
      <c r="D148" s="210">
        <f>'(B.) Opyt'' non-urb lands'!BD21</f>
        <v>5</v>
      </c>
      <c r="E148" s="519"/>
      <c r="F148" s="210">
        <f>'(B.) Opyt'' non-urb lands'!BG21</f>
        <v>68576.71050769178</v>
      </c>
      <c r="G148" s="212">
        <f t="shared" si="30"/>
        <v>13715.342101538356</v>
      </c>
      <c r="I148" s="210">
        <v>17</v>
      </c>
      <c r="J148" s="210">
        <v>17</v>
      </c>
      <c r="M148" s="259">
        <f>(IF($J148-$I148=0,VLOOKUP($C148,'(C.) Private owners, 6 estates'!$D$10:$DR$60,26+$I148,0),IF($J148-$I148=1,VLOOKUP($C148,'(C.) Private owners, 6 estates'!$D$10:$DR$60,26+$I148,0)+VLOOKUP($C148,'(C.) Private owners, 6 estates'!$D$10:$DR$60,27+$I148,0),VLOOKUP($C148,'(C.) Private owners, 6 estates'!$D$10:$DR$60,26+$I148,0)+VLOOKUP($C148,'(C.) Private owners, 6 estates'!$D$10:$DR$60,27+$I148,0)+VLOOKUP($C148,'(C.) Private owners, 6 estates'!$D$10:$DR$60,28+$I148,0)))) /(IF($J148-$I148=0,VLOOKUP($C148,'(C.) Private owners, 6 estates'!$D$10:$DR$60,7+$I148,0),IF($J148-$I148=1,VLOOKUP($C148,'(C.) Private owners, 6 estates'!$D$10:$DR$60,7+$I148,0)+VLOOKUP($C148,'(C.) Private owners, 6 estates'!$D$10:$DR$60,8+$I148,0),VLOOKUP($C148,'(C.) Private owners, 6 estates'!$D$10:$DR$60,7+$I148,0)+VLOOKUP($C148,'(C.) Private owners, 6 estates'!$D$10:$DR$60,8+$I148,0)+VLOOKUP($C148,'(C.) Private owners, 6 estates'!$D$10:$DR$60,9+$I148,0))))</f>
        <v>0.88135593220338981</v>
      </c>
      <c r="N148" s="259">
        <f>(IF($J148-$I148=0,VLOOKUP($C148,'(C.) Private owners, 6 estates'!$D$10:$DR$60,45+$I148,0),IF($J148-$I148=1,VLOOKUP($C148,'(C.) Private owners, 6 estates'!$D$10:$DR$60,45+$I148,0)+VLOOKUP($C148,'(C.) Private owners, 6 estates'!$D$10:$DR$60,46+$I148,0),VLOOKUP($C148,'(C.) Private owners, 6 estates'!$D$10:$DR$60,45+$I148,0)+VLOOKUP($C148,'(C.) Private owners, 6 estates'!$D$10:$DR$60,46+$I148,0)+VLOOKUP($C148,'(C.) Private owners, 6 estates'!$D$10:$DR$60,47+$I148,0)))) /(IF($J148-$I148=0,VLOOKUP($C148,'(C.) Private owners, 6 estates'!$D$10:$DR$60,7+$I148,0),IF($J148-$I148=1,VLOOKUP($C148,'(C.) Private owners, 6 estates'!$D$10:$DR$60,7+$I148,0)+VLOOKUP($C148,'(C.) Private owners, 6 estates'!$D$10:$DR$60,8+$I148,0),VLOOKUP($C148,'(C.) Private owners, 6 estates'!$D$10:$DR$60,7+$I148,0)+VLOOKUP($C148,'(C.) Private owners, 6 estates'!$D$10:$DR$60,8+$I148,0)+VLOOKUP($C148,'(C.) Private owners, 6 estates'!$D$10:$DR$60,9+$I148,0))))</f>
        <v>0</v>
      </c>
      <c r="O148" s="259">
        <f>(IF($J148-$I148=0,VLOOKUP($C148,'(C.) Private owners, 6 estates'!$D$10:$DR$60,64+$I148,0),IF($J148-$I148=1,VLOOKUP($C148,'(C.) Private owners, 6 estates'!$D$10:$DR$60,64+$I148,0)+VLOOKUP($C148,'(C.) Private owners, 6 estates'!$D$10:$DR$60,65+$I148,0),VLOOKUP($C148,'(C.) Private owners, 6 estates'!$D$10:$DR$60,64+$I148,0)+VLOOKUP($C148,'(C.) Private owners, 6 estates'!$D$10:$DR$60,65+$I148,0)+VLOOKUP($C148,'(C.) Private owners, 6 estates'!$D$10:$DR$60,66+$I148,0)))) /(IF($J148-$I148=0,VLOOKUP($C148,'(C.) Private owners, 6 estates'!$D$10:$DR$60,7+$I148,0),IF($J148-$I148=1,VLOOKUP($C148,'(C.) Private owners, 6 estates'!$D$10:$DR$60,7+$I148,0)+VLOOKUP($C148,'(C.) Private owners, 6 estates'!$D$10:$DR$60,8+$I148,0),VLOOKUP($C148,'(C.) Private owners, 6 estates'!$D$10:$DR$60,7+$I148,0)+VLOOKUP($C148,'(C.) Private owners, 6 estates'!$D$10:$DR$60,8+$I148,0)+VLOOKUP($C148,'(C.) Private owners, 6 estates'!$D$10:$DR$60,9+$I148,0))))</f>
        <v>0.11864406779661017</v>
      </c>
      <c r="P148" s="259">
        <f>(IF($J148-$I148=0,VLOOKUP($C148,'(C.) Private owners, 6 estates'!$D$10:$DR$60,83+$I148,0),IF($J148-$I148=1,VLOOKUP($C148,'(C.) Private owners, 6 estates'!$D$10:$DR$60,83+$I148,0)+VLOOKUP($C148,'(C.) Private owners, 6 estates'!$D$10:$DR$60,84+$I148,0),VLOOKUP($C148,'(C.) Private owners, 6 estates'!$D$10:$DR$60,83+$I148,0)+VLOOKUP($C148,'(C.) Private owners, 6 estates'!$D$10:$DR$60,84+$I148,0)+VLOOKUP($C148,'(C.) Private owners, 6 estates'!$D$10:$DR$60,85+$I148,0)))) /(IF($J148-$I148=0,VLOOKUP($C148,'(C.) Private owners, 6 estates'!$D$10:$DR$60,7+$I148,0),IF($J148-$I148=1,VLOOKUP($C148,'(C.) Private owners, 6 estates'!$D$10:$DR$60,7+$I148,0)+VLOOKUP($C148,'(C.) Private owners, 6 estates'!$D$10:$DR$60,8+$I148,0),VLOOKUP($C148,'(C.) Private owners, 6 estates'!$D$10:$DR$60,7+$I148,0)+VLOOKUP($C148,'(C.) Private owners, 6 estates'!$D$10:$DR$60,8+$I148,0)+VLOOKUP($C148,'(C.) Private owners, 6 estates'!$D$10:$DR$60,9+$I148,0))))</f>
        <v>0</v>
      </c>
      <c r="Q148" s="259">
        <f>(IF($J148-$I148=0,VLOOKUP($C148,'(C.) Private owners, 6 estates'!$D$10:$DR$60,102+$I148,0),IF($J148-$I148=1,VLOOKUP($C148,'(C.) Private owners, 6 estates'!$D$10:$DR$60,102+$I148,0)+VLOOKUP($C148,'(C.) Private owners, 6 estates'!$D$10:$DR$60,103+$I148,0),VLOOKUP($C148,'(C.) Private owners, 6 estates'!$D$10:$DR$60,102+$I148,0)+VLOOKUP($C148,'(C.) Private owners, 6 estates'!$D$10:$DR$60,103+$I148,0)+VLOOKUP($C148,'(C.) Private owners, 6 estates'!$D$10:$DR$60,104+$I148,0)))) /(IF($J148-$I148=0,VLOOKUP($C148,'(C.) Private owners, 6 estates'!$D$10:$DR$60,7+$I148,0),IF($J148-$I148=1,VLOOKUP($C148,'(C.) Private owners, 6 estates'!$D$10:$DR$60,7+$I148,0)+VLOOKUP($C148,'(C.) Private owners, 6 estates'!$D$10:$DR$60,8+$I148,0),VLOOKUP($C148,'(C.) Private owners, 6 estates'!$D$10:$DR$60,7+$I148,0)+VLOOKUP($C148,'(C.) Private owners, 6 estates'!$D$10:$DR$60,8+$I148,0)+VLOOKUP($C148,'(C.) Private owners, 6 estates'!$D$10:$DR$60,9+$I148,0))))</f>
        <v>0</v>
      </c>
      <c r="R148" s="414">
        <f t="shared" si="43"/>
        <v>0</v>
      </c>
      <c r="T148" s="210">
        <f t="shared" si="31"/>
        <v>4.406779661016949</v>
      </c>
      <c r="U148" s="210">
        <f t="shared" si="32"/>
        <v>60440.490616948686</v>
      </c>
      <c r="V148" s="281">
        <f t="shared" si="33"/>
        <v>0</v>
      </c>
      <c r="W148" s="281">
        <f t="shared" si="34"/>
        <v>0</v>
      </c>
      <c r="X148" s="210">
        <f t="shared" si="35"/>
        <v>0.59322033898305082</v>
      </c>
      <c r="Y148" s="210">
        <f t="shared" si="36"/>
        <v>8136.219890743092</v>
      </c>
      <c r="Z148" s="210">
        <f t="shared" si="37"/>
        <v>0</v>
      </c>
      <c r="AA148" s="210">
        <f t="shared" si="38"/>
        <v>0</v>
      </c>
      <c r="AB148" s="210">
        <f t="shared" si="42"/>
        <v>0</v>
      </c>
      <c r="AC148" s="210">
        <f t="shared" si="39"/>
        <v>0</v>
      </c>
      <c r="AD148" s="369">
        <f t="shared" si="40"/>
        <v>0</v>
      </c>
      <c r="AE148" s="369">
        <f t="shared" si="41"/>
        <v>0</v>
      </c>
    </row>
    <row r="149" spans="1:31">
      <c r="A149" s="49">
        <v>36</v>
      </c>
      <c r="B149" s="279">
        <v>2</v>
      </c>
      <c r="C149" s="28" t="s">
        <v>887</v>
      </c>
      <c r="D149" s="210">
        <f>'(B.) Opyt'' non-urb lands'!BD22</f>
        <v>103</v>
      </c>
      <c r="E149" s="519"/>
      <c r="F149" s="210">
        <f>'(B.) Opyt'' non-urb lands'!BG22</f>
        <v>1456594.925238899</v>
      </c>
      <c r="G149" s="212">
        <f t="shared" si="30"/>
        <v>14141.698303290281</v>
      </c>
      <c r="I149" s="210">
        <v>15</v>
      </c>
      <c r="J149" s="210">
        <v>16</v>
      </c>
      <c r="M149" s="259">
        <f>(IF($J149-$I149=0,VLOOKUP($C149,'(C.) Private owners, 6 estates'!$D$10:$DR$60,26+$I149,0),IF($J149-$I149=1,VLOOKUP($C149,'(C.) Private owners, 6 estates'!$D$10:$DR$60,26+$I149,0)+VLOOKUP($C149,'(C.) Private owners, 6 estates'!$D$10:$DR$60,27+$I149,0),VLOOKUP($C149,'(C.) Private owners, 6 estates'!$D$10:$DR$60,26+$I149,0)+VLOOKUP($C149,'(C.) Private owners, 6 estates'!$D$10:$DR$60,27+$I149,0)+VLOOKUP($C149,'(C.) Private owners, 6 estates'!$D$10:$DR$60,28+$I149,0)))) /(IF($J149-$I149=0,VLOOKUP($C149,'(C.) Private owners, 6 estates'!$D$10:$DR$60,7+$I149,0),IF($J149-$I149=1,VLOOKUP($C149,'(C.) Private owners, 6 estates'!$D$10:$DR$60,7+$I149,0)+VLOOKUP($C149,'(C.) Private owners, 6 estates'!$D$10:$DR$60,8+$I149,0),VLOOKUP($C149,'(C.) Private owners, 6 estates'!$D$10:$DR$60,7+$I149,0)+VLOOKUP($C149,'(C.) Private owners, 6 estates'!$D$10:$DR$60,8+$I149,0)+VLOOKUP($C149,'(C.) Private owners, 6 estates'!$D$10:$DR$60,9+$I149,0))))</f>
        <v>0.26771653543307089</v>
      </c>
      <c r="N149" s="259">
        <f>(IF($J149-$I149=0,VLOOKUP($C149,'(C.) Private owners, 6 estates'!$D$10:$DR$60,45+$I149,0),IF($J149-$I149=1,VLOOKUP($C149,'(C.) Private owners, 6 estates'!$D$10:$DR$60,45+$I149,0)+VLOOKUP($C149,'(C.) Private owners, 6 estates'!$D$10:$DR$60,46+$I149,0),VLOOKUP($C149,'(C.) Private owners, 6 estates'!$D$10:$DR$60,45+$I149,0)+VLOOKUP($C149,'(C.) Private owners, 6 estates'!$D$10:$DR$60,46+$I149,0)+VLOOKUP($C149,'(C.) Private owners, 6 estates'!$D$10:$DR$60,47+$I149,0)))) /(IF($J149-$I149=0,VLOOKUP($C149,'(C.) Private owners, 6 estates'!$D$10:$DR$60,7+$I149,0),IF($J149-$I149=1,VLOOKUP($C149,'(C.) Private owners, 6 estates'!$D$10:$DR$60,7+$I149,0)+VLOOKUP($C149,'(C.) Private owners, 6 estates'!$D$10:$DR$60,8+$I149,0),VLOOKUP($C149,'(C.) Private owners, 6 estates'!$D$10:$DR$60,7+$I149,0)+VLOOKUP($C149,'(C.) Private owners, 6 estates'!$D$10:$DR$60,8+$I149,0)+VLOOKUP($C149,'(C.) Private owners, 6 estates'!$D$10:$DR$60,9+$I149,0))))</f>
        <v>0</v>
      </c>
      <c r="O149" s="259">
        <f>(IF($J149-$I149=0,VLOOKUP($C149,'(C.) Private owners, 6 estates'!$D$10:$DR$60,64+$I149,0),IF($J149-$I149=1,VLOOKUP($C149,'(C.) Private owners, 6 estates'!$D$10:$DR$60,64+$I149,0)+VLOOKUP($C149,'(C.) Private owners, 6 estates'!$D$10:$DR$60,65+$I149,0),VLOOKUP($C149,'(C.) Private owners, 6 estates'!$D$10:$DR$60,64+$I149,0)+VLOOKUP($C149,'(C.) Private owners, 6 estates'!$D$10:$DR$60,65+$I149,0)+VLOOKUP($C149,'(C.) Private owners, 6 estates'!$D$10:$DR$60,66+$I149,0)))) /(IF($J149-$I149=0,VLOOKUP($C149,'(C.) Private owners, 6 estates'!$D$10:$DR$60,7+$I149,0),IF($J149-$I149=1,VLOOKUP($C149,'(C.) Private owners, 6 estates'!$D$10:$DR$60,7+$I149,0)+VLOOKUP($C149,'(C.) Private owners, 6 estates'!$D$10:$DR$60,8+$I149,0),VLOOKUP($C149,'(C.) Private owners, 6 estates'!$D$10:$DR$60,7+$I149,0)+VLOOKUP($C149,'(C.) Private owners, 6 estates'!$D$10:$DR$60,8+$I149,0)+VLOOKUP($C149,'(C.) Private owners, 6 estates'!$D$10:$DR$60,9+$I149,0))))</f>
        <v>0.52755905511811019</v>
      </c>
      <c r="P149" s="259">
        <f>(IF($J149-$I149=0,VLOOKUP($C149,'(C.) Private owners, 6 estates'!$D$10:$DR$60,83+$I149,0),IF($J149-$I149=1,VLOOKUP($C149,'(C.) Private owners, 6 estates'!$D$10:$DR$60,83+$I149,0)+VLOOKUP($C149,'(C.) Private owners, 6 estates'!$D$10:$DR$60,84+$I149,0),VLOOKUP($C149,'(C.) Private owners, 6 estates'!$D$10:$DR$60,83+$I149,0)+VLOOKUP($C149,'(C.) Private owners, 6 estates'!$D$10:$DR$60,84+$I149,0)+VLOOKUP($C149,'(C.) Private owners, 6 estates'!$D$10:$DR$60,85+$I149,0)))) /(IF($J149-$I149=0,VLOOKUP($C149,'(C.) Private owners, 6 estates'!$D$10:$DR$60,7+$I149,0),IF($J149-$I149=1,VLOOKUP($C149,'(C.) Private owners, 6 estates'!$D$10:$DR$60,7+$I149,0)+VLOOKUP($C149,'(C.) Private owners, 6 estates'!$D$10:$DR$60,8+$I149,0),VLOOKUP($C149,'(C.) Private owners, 6 estates'!$D$10:$DR$60,7+$I149,0)+VLOOKUP($C149,'(C.) Private owners, 6 estates'!$D$10:$DR$60,8+$I149,0)+VLOOKUP($C149,'(C.) Private owners, 6 estates'!$D$10:$DR$60,9+$I149,0))))</f>
        <v>2.3622047244094488E-2</v>
      </c>
      <c r="Q149" s="259">
        <f>(IF($J149-$I149=0,VLOOKUP($C149,'(C.) Private owners, 6 estates'!$D$10:$DR$60,102+$I149,0),IF($J149-$I149=1,VLOOKUP($C149,'(C.) Private owners, 6 estates'!$D$10:$DR$60,102+$I149,0)+VLOOKUP($C149,'(C.) Private owners, 6 estates'!$D$10:$DR$60,103+$I149,0),VLOOKUP($C149,'(C.) Private owners, 6 estates'!$D$10:$DR$60,102+$I149,0)+VLOOKUP($C149,'(C.) Private owners, 6 estates'!$D$10:$DR$60,103+$I149,0)+VLOOKUP($C149,'(C.) Private owners, 6 estates'!$D$10:$DR$60,104+$I149,0)))) /(IF($J149-$I149=0,VLOOKUP($C149,'(C.) Private owners, 6 estates'!$D$10:$DR$60,7+$I149,0),IF($J149-$I149=1,VLOOKUP($C149,'(C.) Private owners, 6 estates'!$D$10:$DR$60,7+$I149,0)+VLOOKUP($C149,'(C.) Private owners, 6 estates'!$D$10:$DR$60,8+$I149,0),VLOOKUP($C149,'(C.) Private owners, 6 estates'!$D$10:$DR$60,7+$I149,0)+VLOOKUP($C149,'(C.) Private owners, 6 estates'!$D$10:$DR$60,8+$I149,0)+VLOOKUP($C149,'(C.) Private owners, 6 estates'!$D$10:$DR$60,9+$I149,0))))</f>
        <v>0.18110236220472442</v>
      </c>
      <c r="R149" s="414">
        <f t="shared" si="43"/>
        <v>0</v>
      </c>
      <c r="T149" s="210">
        <f t="shared" si="31"/>
        <v>27.5748031496063</v>
      </c>
      <c r="U149" s="210">
        <f t="shared" si="32"/>
        <v>389954.54691435088</v>
      </c>
      <c r="V149" s="281">
        <f t="shared" si="33"/>
        <v>0</v>
      </c>
      <c r="W149" s="281">
        <f t="shared" si="34"/>
        <v>0</v>
      </c>
      <c r="X149" s="210">
        <f t="shared" si="35"/>
        <v>54.338582677165348</v>
      </c>
      <c r="Y149" s="210">
        <f t="shared" si="36"/>
        <v>768439.84244886786</v>
      </c>
      <c r="Z149" s="210">
        <f t="shared" si="37"/>
        <v>2.4330708661417324</v>
      </c>
      <c r="AA149" s="210">
        <f t="shared" si="38"/>
        <v>34407.754139501551</v>
      </c>
      <c r="AB149" s="210">
        <f t="shared" si="42"/>
        <v>18.653543307086615</v>
      </c>
      <c r="AC149" s="210">
        <f t="shared" si="39"/>
        <v>263792.78173617856</v>
      </c>
      <c r="AD149" s="369">
        <f t="shared" si="40"/>
        <v>0</v>
      </c>
      <c r="AE149" s="369">
        <f t="shared" si="41"/>
        <v>0</v>
      </c>
    </row>
    <row r="150" spans="1:31">
      <c r="A150" s="49">
        <v>45</v>
      </c>
      <c r="B150" s="279">
        <v>2</v>
      </c>
      <c r="C150" s="29" t="s">
        <v>755</v>
      </c>
      <c r="D150" s="210">
        <f>'(B.) Opyt'' non-urb lands'!BD23</f>
        <v>24</v>
      </c>
      <c r="E150" s="519"/>
      <c r="F150" s="210">
        <f>'(B.) Opyt'' non-urb lands'!BG23</f>
        <v>343792.06214177981</v>
      </c>
      <c r="G150" s="212">
        <f t="shared" si="30"/>
        <v>14324.669255907493</v>
      </c>
      <c r="I150" s="210">
        <v>16</v>
      </c>
      <c r="J150" s="210">
        <v>16</v>
      </c>
      <c r="M150" s="259">
        <f>(IF($J150-$I150=0,VLOOKUP($C150,'(C.) Private owners, 6 estates'!$D$10:$DR$60,26+$I150,0),IF($J150-$I150=1,VLOOKUP($C150,'(C.) Private owners, 6 estates'!$D$10:$DR$60,26+$I150,0)+VLOOKUP($C150,'(C.) Private owners, 6 estates'!$D$10:$DR$60,27+$I150,0),VLOOKUP($C150,'(C.) Private owners, 6 estates'!$D$10:$DR$60,26+$I150,0)+VLOOKUP($C150,'(C.) Private owners, 6 estates'!$D$10:$DR$60,27+$I150,0)+VLOOKUP($C150,'(C.) Private owners, 6 estates'!$D$10:$DR$60,28+$I150,0)))) /(IF($J150-$I150=0,VLOOKUP($C150,'(C.) Private owners, 6 estates'!$D$10:$DR$60,7+$I150,0),IF($J150-$I150=1,VLOOKUP($C150,'(C.) Private owners, 6 estates'!$D$10:$DR$60,7+$I150,0)+VLOOKUP($C150,'(C.) Private owners, 6 estates'!$D$10:$DR$60,8+$I150,0),VLOOKUP($C150,'(C.) Private owners, 6 estates'!$D$10:$DR$60,7+$I150,0)+VLOOKUP($C150,'(C.) Private owners, 6 estates'!$D$10:$DR$60,8+$I150,0)+VLOOKUP($C150,'(C.) Private owners, 6 estates'!$D$10:$DR$60,9+$I150,0))))</f>
        <v>0.44</v>
      </c>
      <c r="N150" s="259">
        <f>(IF($J150-$I150=0,VLOOKUP($C150,'(C.) Private owners, 6 estates'!$D$10:$DR$60,45+$I150,0),IF($J150-$I150=1,VLOOKUP($C150,'(C.) Private owners, 6 estates'!$D$10:$DR$60,45+$I150,0)+VLOOKUP($C150,'(C.) Private owners, 6 estates'!$D$10:$DR$60,46+$I150,0),VLOOKUP($C150,'(C.) Private owners, 6 estates'!$D$10:$DR$60,45+$I150,0)+VLOOKUP($C150,'(C.) Private owners, 6 estates'!$D$10:$DR$60,46+$I150,0)+VLOOKUP($C150,'(C.) Private owners, 6 estates'!$D$10:$DR$60,47+$I150,0)))) /(IF($J150-$I150=0,VLOOKUP($C150,'(C.) Private owners, 6 estates'!$D$10:$DR$60,7+$I150,0),IF($J150-$I150=1,VLOOKUP($C150,'(C.) Private owners, 6 estates'!$D$10:$DR$60,7+$I150,0)+VLOOKUP($C150,'(C.) Private owners, 6 estates'!$D$10:$DR$60,8+$I150,0),VLOOKUP($C150,'(C.) Private owners, 6 estates'!$D$10:$DR$60,7+$I150,0)+VLOOKUP($C150,'(C.) Private owners, 6 estates'!$D$10:$DR$60,8+$I150,0)+VLOOKUP($C150,'(C.) Private owners, 6 estates'!$D$10:$DR$60,9+$I150,0))))</f>
        <v>0</v>
      </c>
      <c r="O150" s="259">
        <f>(IF($J150-$I150=0,VLOOKUP($C150,'(C.) Private owners, 6 estates'!$D$10:$DR$60,64+$I150,0),IF($J150-$I150=1,VLOOKUP($C150,'(C.) Private owners, 6 estates'!$D$10:$DR$60,64+$I150,0)+VLOOKUP($C150,'(C.) Private owners, 6 estates'!$D$10:$DR$60,65+$I150,0),VLOOKUP($C150,'(C.) Private owners, 6 estates'!$D$10:$DR$60,64+$I150,0)+VLOOKUP($C150,'(C.) Private owners, 6 estates'!$D$10:$DR$60,65+$I150,0)+VLOOKUP($C150,'(C.) Private owners, 6 estates'!$D$10:$DR$60,66+$I150,0)))) /(IF($J150-$I150=0,VLOOKUP($C150,'(C.) Private owners, 6 estates'!$D$10:$DR$60,7+$I150,0),IF($J150-$I150=1,VLOOKUP($C150,'(C.) Private owners, 6 estates'!$D$10:$DR$60,7+$I150,0)+VLOOKUP($C150,'(C.) Private owners, 6 estates'!$D$10:$DR$60,8+$I150,0),VLOOKUP($C150,'(C.) Private owners, 6 estates'!$D$10:$DR$60,7+$I150,0)+VLOOKUP($C150,'(C.) Private owners, 6 estates'!$D$10:$DR$60,8+$I150,0)+VLOOKUP($C150,'(C.) Private owners, 6 estates'!$D$10:$DR$60,9+$I150,0))))</f>
        <v>0.56000000000000005</v>
      </c>
      <c r="P150" s="259">
        <f>(IF($J150-$I150=0,VLOOKUP($C150,'(C.) Private owners, 6 estates'!$D$10:$DR$60,83+$I150,0),IF($J150-$I150=1,VLOOKUP($C150,'(C.) Private owners, 6 estates'!$D$10:$DR$60,83+$I150,0)+VLOOKUP($C150,'(C.) Private owners, 6 estates'!$D$10:$DR$60,84+$I150,0),VLOOKUP($C150,'(C.) Private owners, 6 estates'!$D$10:$DR$60,83+$I150,0)+VLOOKUP($C150,'(C.) Private owners, 6 estates'!$D$10:$DR$60,84+$I150,0)+VLOOKUP($C150,'(C.) Private owners, 6 estates'!$D$10:$DR$60,85+$I150,0)))) /(IF($J150-$I150=0,VLOOKUP($C150,'(C.) Private owners, 6 estates'!$D$10:$DR$60,7+$I150,0),IF($J150-$I150=1,VLOOKUP($C150,'(C.) Private owners, 6 estates'!$D$10:$DR$60,7+$I150,0)+VLOOKUP($C150,'(C.) Private owners, 6 estates'!$D$10:$DR$60,8+$I150,0),VLOOKUP($C150,'(C.) Private owners, 6 estates'!$D$10:$DR$60,7+$I150,0)+VLOOKUP($C150,'(C.) Private owners, 6 estates'!$D$10:$DR$60,8+$I150,0)+VLOOKUP($C150,'(C.) Private owners, 6 estates'!$D$10:$DR$60,9+$I150,0))))</f>
        <v>0</v>
      </c>
      <c r="Q150" s="259">
        <f>(IF($J150-$I150=0,VLOOKUP($C150,'(C.) Private owners, 6 estates'!$D$10:$DR$60,102+$I150,0),IF($J150-$I150=1,VLOOKUP($C150,'(C.) Private owners, 6 estates'!$D$10:$DR$60,102+$I150,0)+VLOOKUP($C150,'(C.) Private owners, 6 estates'!$D$10:$DR$60,103+$I150,0),VLOOKUP($C150,'(C.) Private owners, 6 estates'!$D$10:$DR$60,102+$I150,0)+VLOOKUP($C150,'(C.) Private owners, 6 estates'!$D$10:$DR$60,103+$I150,0)+VLOOKUP($C150,'(C.) Private owners, 6 estates'!$D$10:$DR$60,104+$I150,0)))) /(IF($J150-$I150=0,VLOOKUP($C150,'(C.) Private owners, 6 estates'!$D$10:$DR$60,7+$I150,0),IF($J150-$I150=1,VLOOKUP($C150,'(C.) Private owners, 6 estates'!$D$10:$DR$60,7+$I150,0)+VLOOKUP($C150,'(C.) Private owners, 6 estates'!$D$10:$DR$60,8+$I150,0),VLOOKUP($C150,'(C.) Private owners, 6 estates'!$D$10:$DR$60,7+$I150,0)+VLOOKUP($C150,'(C.) Private owners, 6 estates'!$D$10:$DR$60,8+$I150,0)+VLOOKUP($C150,'(C.) Private owners, 6 estates'!$D$10:$DR$60,9+$I150,0))))</f>
        <v>0</v>
      </c>
      <c r="R150" s="414">
        <f t="shared" si="43"/>
        <v>0</v>
      </c>
      <c r="T150" s="210">
        <f t="shared" si="31"/>
        <v>10.56</v>
      </c>
      <c r="U150" s="210">
        <f t="shared" si="32"/>
        <v>151268.50734238312</v>
      </c>
      <c r="V150" s="281">
        <f t="shared" si="33"/>
        <v>0</v>
      </c>
      <c r="W150" s="281">
        <f t="shared" si="34"/>
        <v>0</v>
      </c>
      <c r="X150" s="210">
        <f t="shared" si="35"/>
        <v>13.440000000000001</v>
      </c>
      <c r="Y150" s="210">
        <f t="shared" si="36"/>
        <v>192523.55479939672</v>
      </c>
      <c r="Z150" s="210">
        <f t="shared" si="37"/>
        <v>0</v>
      </c>
      <c r="AA150" s="210">
        <f t="shared" si="38"/>
        <v>0</v>
      </c>
      <c r="AB150" s="210">
        <f t="shared" si="42"/>
        <v>0</v>
      </c>
      <c r="AC150" s="210">
        <f t="shared" si="39"/>
        <v>0</v>
      </c>
      <c r="AD150" s="369">
        <f t="shared" si="40"/>
        <v>0</v>
      </c>
      <c r="AE150" s="369">
        <f t="shared" si="41"/>
        <v>0</v>
      </c>
    </row>
    <row r="151" spans="1:31">
      <c r="A151" s="49">
        <v>6</v>
      </c>
      <c r="B151" s="279">
        <v>3</v>
      </c>
      <c r="C151" s="28" t="s">
        <v>250</v>
      </c>
      <c r="D151" s="210">
        <f>'(B.) Opyt'' non-urb lands'!BD24</f>
        <v>34</v>
      </c>
      <c r="E151" s="519"/>
      <c r="F151" s="210">
        <f>'(B.) Opyt'' non-urb lands'!BG24</f>
        <v>467158.99950523314</v>
      </c>
      <c r="G151" s="212">
        <f t="shared" si="30"/>
        <v>13739.970573683328</v>
      </c>
      <c r="I151" s="210">
        <v>14</v>
      </c>
      <c r="J151" s="210">
        <v>15</v>
      </c>
      <c r="M151" s="259">
        <f>(IF($J151-$I151=0,VLOOKUP($C151,'(C.) Private owners, 6 estates'!$D$10:$DR$60,26+$I151,0),IF($J151-$I151=1,VLOOKUP($C151,'(C.) Private owners, 6 estates'!$D$10:$DR$60,26+$I151,0)+VLOOKUP($C151,'(C.) Private owners, 6 estates'!$D$10:$DR$60,27+$I151,0),VLOOKUP($C151,'(C.) Private owners, 6 estates'!$D$10:$DR$60,26+$I151,0)+VLOOKUP($C151,'(C.) Private owners, 6 estates'!$D$10:$DR$60,27+$I151,0)+VLOOKUP($C151,'(C.) Private owners, 6 estates'!$D$10:$DR$60,28+$I151,0)))) /(IF($J151-$I151=0,VLOOKUP($C151,'(C.) Private owners, 6 estates'!$D$10:$DR$60,7+$I151,0),IF($J151-$I151=1,VLOOKUP($C151,'(C.) Private owners, 6 estates'!$D$10:$DR$60,7+$I151,0)+VLOOKUP($C151,'(C.) Private owners, 6 estates'!$D$10:$DR$60,8+$I151,0),VLOOKUP($C151,'(C.) Private owners, 6 estates'!$D$10:$DR$60,7+$I151,0)+VLOOKUP($C151,'(C.) Private owners, 6 estates'!$D$10:$DR$60,8+$I151,0)+VLOOKUP($C151,'(C.) Private owners, 6 estates'!$D$10:$DR$60,9+$I151,0))))</f>
        <v>0.3888888888888889</v>
      </c>
      <c r="N151" s="259">
        <f>(IF($J151-$I151=0,VLOOKUP($C151,'(C.) Private owners, 6 estates'!$D$10:$DR$60,45+$I151,0),IF($J151-$I151=1,VLOOKUP($C151,'(C.) Private owners, 6 estates'!$D$10:$DR$60,45+$I151,0)+VLOOKUP($C151,'(C.) Private owners, 6 estates'!$D$10:$DR$60,46+$I151,0),VLOOKUP($C151,'(C.) Private owners, 6 estates'!$D$10:$DR$60,45+$I151,0)+VLOOKUP($C151,'(C.) Private owners, 6 estates'!$D$10:$DR$60,46+$I151,0)+VLOOKUP($C151,'(C.) Private owners, 6 estates'!$D$10:$DR$60,47+$I151,0)))) /(IF($J151-$I151=0,VLOOKUP($C151,'(C.) Private owners, 6 estates'!$D$10:$DR$60,7+$I151,0),IF($J151-$I151=1,VLOOKUP($C151,'(C.) Private owners, 6 estates'!$D$10:$DR$60,7+$I151,0)+VLOOKUP($C151,'(C.) Private owners, 6 estates'!$D$10:$DR$60,8+$I151,0),VLOOKUP($C151,'(C.) Private owners, 6 estates'!$D$10:$DR$60,7+$I151,0)+VLOOKUP($C151,'(C.) Private owners, 6 estates'!$D$10:$DR$60,8+$I151,0)+VLOOKUP($C151,'(C.) Private owners, 6 estates'!$D$10:$DR$60,9+$I151,0))))</f>
        <v>0</v>
      </c>
      <c r="O151" s="259">
        <f>(IF($J151-$I151=0,VLOOKUP($C151,'(C.) Private owners, 6 estates'!$D$10:$DR$60,64+$I151,0),IF($J151-$I151=1,VLOOKUP($C151,'(C.) Private owners, 6 estates'!$D$10:$DR$60,64+$I151,0)+VLOOKUP($C151,'(C.) Private owners, 6 estates'!$D$10:$DR$60,65+$I151,0),VLOOKUP($C151,'(C.) Private owners, 6 estates'!$D$10:$DR$60,64+$I151,0)+VLOOKUP($C151,'(C.) Private owners, 6 estates'!$D$10:$DR$60,65+$I151,0)+VLOOKUP($C151,'(C.) Private owners, 6 estates'!$D$10:$DR$60,66+$I151,0)))) /(IF($J151-$I151=0,VLOOKUP($C151,'(C.) Private owners, 6 estates'!$D$10:$DR$60,7+$I151,0),IF($J151-$I151=1,VLOOKUP($C151,'(C.) Private owners, 6 estates'!$D$10:$DR$60,7+$I151,0)+VLOOKUP($C151,'(C.) Private owners, 6 estates'!$D$10:$DR$60,8+$I151,0),VLOOKUP($C151,'(C.) Private owners, 6 estates'!$D$10:$DR$60,7+$I151,0)+VLOOKUP($C151,'(C.) Private owners, 6 estates'!$D$10:$DR$60,8+$I151,0)+VLOOKUP($C151,'(C.) Private owners, 6 estates'!$D$10:$DR$60,9+$I151,0))))</f>
        <v>0.55555555555555558</v>
      </c>
      <c r="P151" s="259">
        <f>(IF($J151-$I151=0,VLOOKUP($C151,'(C.) Private owners, 6 estates'!$D$10:$DR$60,83+$I151,0),IF($J151-$I151=1,VLOOKUP($C151,'(C.) Private owners, 6 estates'!$D$10:$DR$60,83+$I151,0)+VLOOKUP($C151,'(C.) Private owners, 6 estates'!$D$10:$DR$60,84+$I151,0),VLOOKUP($C151,'(C.) Private owners, 6 estates'!$D$10:$DR$60,83+$I151,0)+VLOOKUP($C151,'(C.) Private owners, 6 estates'!$D$10:$DR$60,84+$I151,0)+VLOOKUP($C151,'(C.) Private owners, 6 estates'!$D$10:$DR$60,85+$I151,0)))) /(IF($J151-$I151=0,VLOOKUP($C151,'(C.) Private owners, 6 estates'!$D$10:$DR$60,7+$I151,0),IF($J151-$I151=1,VLOOKUP($C151,'(C.) Private owners, 6 estates'!$D$10:$DR$60,7+$I151,0)+VLOOKUP($C151,'(C.) Private owners, 6 estates'!$D$10:$DR$60,8+$I151,0),VLOOKUP($C151,'(C.) Private owners, 6 estates'!$D$10:$DR$60,7+$I151,0)+VLOOKUP($C151,'(C.) Private owners, 6 estates'!$D$10:$DR$60,8+$I151,0)+VLOOKUP($C151,'(C.) Private owners, 6 estates'!$D$10:$DR$60,9+$I151,0))))</f>
        <v>0</v>
      </c>
      <c r="Q151" s="259">
        <f>(IF($J151-$I151=0,VLOOKUP($C151,'(C.) Private owners, 6 estates'!$D$10:$DR$60,102+$I151,0),IF($J151-$I151=1,VLOOKUP($C151,'(C.) Private owners, 6 estates'!$D$10:$DR$60,102+$I151,0)+VLOOKUP($C151,'(C.) Private owners, 6 estates'!$D$10:$DR$60,103+$I151,0),VLOOKUP($C151,'(C.) Private owners, 6 estates'!$D$10:$DR$60,102+$I151,0)+VLOOKUP($C151,'(C.) Private owners, 6 estates'!$D$10:$DR$60,103+$I151,0)+VLOOKUP($C151,'(C.) Private owners, 6 estates'!$D$10:$DR$60,104+$I151,0)))) /(IF($J151-$I151=0,VLOOKUP($C151,'(C.) Private owners, 6 estates'!$D$10:$DR$60,7+$I151,0),IF($J151-$I151=1,VLOOKUP($C151,'(C.) Private owners, 6 estates'!$D$10:$DR$60,7+$I151,0)+VLOOKUP($C151,'(C.) Private owners, 6 estates'!$D$10:$DR$60,8+$I151,0),VLOOKUP($C151,'(C.) Private owners, 6 estates'!$D$10:$DR$60,7+$I151,0)+VLOOKUP($C151,'(C.) Private owners, 6 estates'!$D$10:$DR$60,8+$I151,0)+VLOOKUP($C151,'(C.) Private owners, 6 estates'!$D$10:$DR$60,9+$I151,0))))</f>
        <v>5.5555555555555552E-2</v>
      </c>
      <c r="R151" s="414">
        <f t="shared" si="43"/>
        <v>0</v>
      </c>
      <c r="T151" s="210">
        <f t="shared" si="31"/>
        <v>13.222222222222223</v>
      </c>
      <c r="U151" s="210">
        <f t="shared" si="32"/>
        <v>181672.94425203511</v>
      </c>
      <c r="V151" s="281">
        <f t="shared" si="33"/>
        <v>0</v>
      </c>
      <c r="W151" s="281">
        <f t="shared" si="34"/>
        <v>0</v>
      </c>
      <c r="X151" s="210">
        <f t="shared" si="35"/>
        <v>18.888888888888889</v>
      </c>
      <c r="Y151" s="210">
        <f t="shared" si="36"/>
        <v>259532.77750290729</v>
      </c>
      <c r="Z151" s="210">
        <f t="shared" si="37"/>
        <v>0</v>
      </c>
      <c r="AA151" s="210">
        <f t="shared" si="38"/>
        <v>0</v>
      </c>
      <c r="AB151" s="210">
        <f t="shared" si="42"/>
        <v>1.8888888888888888</v>
      </c>
      <c r="AC151" s="210">
        <f t="shared" si="39"/>
        <v>25953.27775029073</v>
      </c>
      <c r="AD151" s="369">
        <f t="shared" si="40"/>
        <v>0</v>
      </c>
      <c r="AE151" s="369">
        <f t="shared" si="41"/>
        <v>0</v>
      </c>
    </row>
    <row r="152" spans="1:31">
      <c r="A152" s="49">
        <v>15</v>
      </c>
      <c r="B152" s="279">
        <v>3</v>
      </c>
      <c r="C152" s="28" t="s">
        <v>737</v>
      </c>
      <c r="D152" s="210">
        <f>'(B.) Opyt'' non-urb lands'!BD25</f>
        <v>41</v>
      </c>
      <c r="E152" s="519"/>
      <c r="F152" s="210">
        <f>'(B.) Opyt'' non-urb lands'!BG25</f>
        <v>558669.11026766058</v>
      </c>
      <c r="G152" s="212">
        <f t="shared" si="30"/>
        <v>13626.075860186844</v>
      </c>
      <c r="I152" s="210">
        <v>13</v>
      </c>
      <c r="J152" s="210">
        <v>14</v>
      </c>
      <c r="M152" s="259">
        <f>(IF($J152-$I152=0,VLOOKUP($C152,'(C.) Private owners, 6 estates'!$D$10:$DR$60,26+$I152,0),IF($J152-$I152=1,VLOOKUP($C152,'(C.) Private owners, 6 estates'!$D$10:$DR$60,26+$I152,0)+VLOOKUP($C152,'(C.) Private owners, 6 estates'!$D$10:$DR$60,27+$I152,0),VLOOKUP($C152,'(C.) Private owners, 6 estates'!$D$10:$DR$60,26+$I152,0)+VLOOKUP($C152,'(C.) Private owners, 6 estates'!$D$10:$DR$60,27+$I152,0)+VLOOKUP($C152,'(C.) Private owners, 6 estates'!$D$10:$DR$60,28+$I152,0)))) /(IF($J152-$I152=0,VLOOKUP($C152,'(C.) Private owners, 6 estates'!$D$10:$DR$60,7+$I152,0),IF($J152-$I152=1,VLOOKUP($C152,'(C.) Private owners, 6 estates'!$D$10:$DR$60,7+$I152,0)+VLOOKUP($C152,'(C.) Private owners, 6 estates'!$D$10:$DR$60,8+$I152,0),VLOOKUP($C152,'(C.) Private owners, 6 estates'!$D$10:$DR$60,7+$I152,0)+VLOOKUP($C152,'(C.) Private owners, 6 estates'!$D$10:$DR$60,8+$I152,0)+VLOOKUP($C152,'(C.) Private owners, 6 estates'!$D$10:$DR$60,9+$I152,0))))</f>
        <v>0.58536585365853655</v>
      </c>
      <c r="N152" s="259">
        <f>(IF($J152-$I152=0,VLOOKUP($C152,'(C.) Private owners, 6 estates'!$D$10:$DR$60,45+$I152,0),IF($J152-$I152=1,VLOOKUP($C152,'(C.) Private owners, 6 estates'!$D$10:$DR$60,45+$I152,0)+VLOOKUP($C152,'(C.) Private owners, 6 estates'!$D$10:$DR$60,46+$I152,0),VLOOKUP($C152,'(C.) Private owners, 6 estates'!$D$10:$DR$60,45+$I152,0)+VLOOKUP($C152,'(C.) Private owners, 6 estates'!$D$10:$DR$60,46+$I152,0)+VLOOKUP($C152,'(C.) Private owners, 6 estates'!$D$10:$DR$60,47+$I152,0)))) /(IF($J152-$I152=0,VLOOKUP($C152,'(C.) Private owners, 6 estates'!$D$10:$DR$60,7+$I152,0),IF($J152-$I152=1,VLOOKUP($C152,'(C.) Private owners, 6 estates'!$D$10:$DR$60,7+$I152,0)+VLOOKUP($C152,'(C.) Private owners, 6 estates'!$D$10:$DR$60,8+$I152,0),VLOOKUP($C152,'(C.) Private owners, 6 estates'!$D$10:$DR$60,7+$I152,0)+VLOOKUP($C152,'(C.) Private owners, 6 estates'!$D$10:$DR$60,8+$I152,0)+VLOOKUP($C152,'(C.) Private owners, 6 estates'!$D$10:$DR$60,9+$I152,0))))</f>
        <v>0</v>
      </c>
      <c r="O152" s="259">
        <f>(IF($J152-$I152=0,VLOOKUP($C152,'(C.) Private owners, 6 estates'!$D$10:$DR$60,64+$I152,0),IF($J152-$I152=1,VLOOKUP($C152,'(C.) Private owners, 6 estates'!$D$10:$DR$60,64+$I152,0)+VLOOKUP($C152,'(C.) Private owners, 6 estates'!$D$10:$DR$60,65+$I152,0),VLOOKUP($C152,'(C.) Private owners, 6 estates'!$D$10:$DR$60,64+$I152,0)+VLOOKUP($C152,'(C.) Private owners, 6 estates'!$D$10:$DR$60,65+$I152,0)+VLOOKUP($C152,'(C.) Private owners, 6 estates'!$D$10:$DR$60,66+$I152,0)))) /(IF($J152-$I152=0,VLOOKUP($C152,'(C.) Private owners, 6 estates'!$D$10:$DR$60,7+$I152,0),IF($J152-$I152=1,VLOOKUP($C152,'(C.) Private owners, 6 estates'!$D$10:$DR$60,7+$I152,0)+VLOOKUP($C152,'(C.) Private owners, 6 estates'!$D$10:$DR$60,8+$I152,0),VLOOKUP($C152,'(C.) Private owners, 6 estates'!$D$10:$DR$60,7+$I152,0)+VLOOKUP($C152,'(C.) Private owners, 6 estates'!$D$10:$DR$60,8+$I152,0)+VLOOKUP($C152,'(C.) Private owners, 6 estates'!$D$10:$DR$60,9+$I152,0))))</f>
        <v>0.36585365853658536</v>
      </c>
      <c r="P152" s="259">
        <f>(IF($J152-$I152=0,VLOOKUP($C152,'(C.) Private owners, 6 estates'!$D$10:$DR$60,83+$I152,0),IF($J152-$I152=1,VLOOKUP($C152,'(C.) Private owners, 6 estates'!$D$10:$DR$60,83+$I152,0)+VLOOKUP($C152,'(C.) Private owners, 6 estates'!$D$10:$DR$60,84+$I152,0),VLOOKUP($C152,'(C.) Private owners, 6 estates'!$D$10:$DR$60,83+$I152,0)+VLOOKUP($C152,'(C.) Private owners, 6 estates'!$D$10:$DR$60,84+$I152,0)+VLOOKUP($C152,'(C.) Private owners, 6 estates'!$D$10:$DR$60,85+$I152,0)))) /(IF($J152-$I152=0,VLOOKUP($C152,'(C.) Private owners, 6 estates'!$D$10:$DR$60,7+$I152,0),IF($J152-$I152=1,VLOOKUP($C152,'(C.) Private owners, 6 estates'!$D$10:$DR$60,7+$I152,0)+VLOOKUP($C152,'(C.) Private owners, 6 estates'!$D$10:$DR$60,8+$I152,0),VLOOKUP($C152,'(C.) Private owners, 6 estates'!$D$10:$DR$60,7+$I152,0)+VLOOKUP($C152,'(C.) Private owners, 6 estates'!$D$10:$DR$60,8+$I152,0)+VLOOKUP($C152,'(C.) Private owners, 6 estates'!$D$10:$DR$60,9+$I152,0))))</f>
        <v>2.4390243902439025E-2</v>
      </c>
      <c r="Q152" s="259">
        <f>(IF($J152-$I152=0,VLOOKUP($C152,'(C.) Private owners, 6 estates'!$D$10:$DR$60,102+$I152,0),IF($J152-$I152=1,VLOOKUP($C152,'(C.) Private owners, 6 estates'!$D$10:$DR$60,102+$I152,0)+VLOOKUP($C152,'(C.) Private owners, 6 estates'!$D$10:$DR$60,103+$I152,0),VLOOKUP($C152,'(C.) Private owners, 6 estates'!$D$10:$DR$60,102+$I152,0)+VLOOKUP($C152,'(C.) Private owners, 6 estates'!$D$10:$DR$60,103+$I152,0)+VLOOKUP($C152,'(C.) Private owners, 6 estates'!$D$10:$DR$60,104+$I152,0)))) /(IF($J152-$I152=0,VLOOKUP($C152,'(C.) Private owners, 6 estates'!$D$10:$DR$60,7+$I152,0),IF($J152-$I152=1,VLOOKUP($C152,'(C.) Private owners, 6 estates'!$D$10:$DR$60,7+$I152,0)+VLOOKUP($C152,'(C.) Private owners, 6 estates'!$D$10:$DR$60,8+$I152,0),VLOOKUP($C152,'(C.) Private owners, 6 estates'!$D$10:$DR$60,7+$I152,0)+VLOOKUP($C152,'(C.) Private owners, 6 estates'!$D$10:$DR$60,8+$I152,0)+VLOOKUP($C152,'(C.) Private owners, 6 estates'!$D$10:$DR$60,9+$I152,0))))</f>
        <v>2.4390243902439025E-2</v>
      </c>
      <c r="R152" s="414">
        <f t="shared" si="43"/>
        <v>0</v>
      </c>
      <c r="T152" s="210">
        <f t="shared" si="31"/>
        <v>24</v>
      </c>
      <c r="U152" s="210">
        <f t="shared" si="32"/>
        <v>327025.82064448425</v>
      </c>
      <c r="V152" s="281">
        <f t="shared" si="33"/>
        <v>0</v>
      </c>
      <c r="W152" s="281">
        <f t="shared" si="34"/>
        <v>0</v>
      </c>
      <c r="X152" s="210">
        <f t="shared" si="35"/>
        <v>15</v>
      </c>
      <c r="Y152" s="210">
        <f t="shared" si="36"/>
        <v>204391.13790280267</v>
      </c>
      <c r="Z152" s="210">
        <f t="shared" si="37"/>
        <v>1</v>
      </c>
      <c r="AA152" s="210">
        <f t="shared" si="38"/>
        <v>13626.075860186844</v>
      </c>
      <c r="AB152" s="210">
        <f t="shared" si="42"/>
        <v>1</v>
      </c>
      <c r="AC152" s="210">
        <f t="shared" si="39"/>
        <v>13626.075860186844</v>
      </c>
      <c r="AD152" s="369">
        <f t="shared" si="40"/>
        <v>0</v>
      </c>
      <c r="AE152" s="369">
        <f t="shared" si="41"/>
        <v>0</v>
      </c>
    </row>
    <row r="153" spans="1:31">
      <c r="A153" s="49">
        <v>18</v>
      </c>
      <c r="B153" s="279">
        <v>3</v>
      </c>
      <c r="C153" s="28" t="s">
        <v>1007</v>
      </c>
      <c r="D153" s="210">
        <f>'(B.) Opyt'' non-urb lands'!BD26</f>
        <v>18</v>
      </c>
      <c r="E153" s="519"/>
      <c r="F153" s="210">
        <f>'(B.) Opyt'' non-urb lands'!BG26</f>
        <v>264986.3262453794</v>
      </c>
      <c r="G153" s="212">
        <f t="shared" si="30"/>
        <v>14721.462569187745</v>
      </c>
      <c r="I153" s="210">
        <v>16</v>
      </c>
      <c r="J153" s="210">
        <v>17</v>
      </c>
      <c r="M153" s="259">
        <f>(IF($J153-$I153=0,VLOOKUP($C153,'(C.) Private owners, 6 estates'!$D$10:$DR$60,26+$I153,0),IF($J153-$I153=1,VLOOKUP($C153,'(C.) Private owners, 6 estates'!$D$10:$DR$60,26+$I153,0)+VLOOKUP($C153,'(C.) Private owners, 6 estates'!$D$10:$DR$60,27+$I153,0),VLOOKUP($C153,'(C.) Private owners, 6 estates'!$D$10:$DR$60,26+$I153,0)+VLOOKUP($C153,'(C.) Private owners, 6 estates'!$D$10:$DR$60,27+$I153,0)+VLOOKUP($C153,'(C.) Private owners, 6 estates'!$D$10:$DR$60,28+$I153,0)))) /(IF($J153-$I153=0,VLOOKUP($C153,'(C.) Private owners, 6 estates'!$D$10:$DR$60,7+$I153,0),IF($J153-$I153=1,VLOOKUP($C153,'(C.) Private owners, 6 estates'!$D$10:$DR$60,7+$I153,0)+VLOOKUP($C153,'(C.) Private owners, 6 estates'!$D$10:$DR$60,8+$I153,0),VLOOKUP($C153,'(C.) Private owners, 6 estates'!$D$10:$DR$60,7+$I153,0)+VLOOKUP($C153,'(C.) Private owners, 6 estates'!$D$10:$DR$60,8+$I153,0)+VLOOKUP($C153,'(C.) Private owners, 6 estates'!$D$10:$DR$60,9+$I153,0))))</f>
        <v>0.44642857142857145</v>
      </c>
      <c r="N153" s="259">
        <f>(IF($J153-$I153=0,VLOOKUP($C153,'(C.) Private owners, 6 estates'!$D$10:$DR$60,45+$I153,0),IF($J153-$I153=1,VLOOKUP($C153,'(C.) Private owners, 6 estates'!$D$10:$DR$60,45+$I153,0)+VLOOKUP($C153,'(C.) Private owners, 6 estates'!$D$10:$DR$60,46+$I153,0),VLOOKUP($C153,'(C.) Private owners, 6 estates'!$D$10:$DR$60,45+$I153,0)+VLOOKUP($C153,'(C.) Private owners, 6 estates'!$D$10:$DR$60,46+$I153,0)+VLOOKUP($C153,'(C.) Private owners, 6 estates'!$D$10:$DR$60,47+$I153,0)))) /(IF($J153-$I153=0,VLOOKUP($C153,'(C.) Private owners, 6 estates'!$D$10:$DR$60,7+$I153,0),IF($J153-$I153=1,VLOOKUP($C153,'(C.) Private owners, 6 estates'!$D$10:$DR$60,7+$I153,0)+VLOOKUP($C153,'(C.) Private owners, 6 estates'!$D$10:$DR$60,8+$I153,0),VLOOKUP($C153,'(C.) Private owners, 6 estates'!$D$10:$DR$60,7+$I153,0)+VLOOKUP($C153,'(C.) Private owners, 6 estates'!$D$10:$DR$60,8+$I153,0)+VLOOKUP($C153,'(C.) Private owners, 6 estates'!$D$10:$DR$60,9+$I153,0))))</f>
        <v>0</v>
      </c>
      <c r="O153" s="259">
        <f>(IF($J153-$I153=0,VLOOKUP($C153,'(C.) Private owners, 6 estates'!$D$10:$DR$60,64+$I153,0),IF($J153-$I153=1,VLOOKUP($C153,'(C.) Private owners, 6 estates'!$D$10:$DR$60,64+$I153,0)+VLOOKUP($C153,'(C.) Private owners, 6 estates'!$D$10:$DR$60,65+$I153,0),VLOOKUP($C153,'(C.) Private owners, 6 estates'!$D$10:$DR$60,64+$I153,0)+VLOOKUP($C153,'(C.) Private owners, 6 estates'!$D$10:$DR$60,65+$I153,0)+VLOOKUP($C153,'(C.) Private owners, 6 estates'!$D$10:$DR$60,66+$I153,0)))) /(IF($J153-$I153=0,VLOOKUP($C153,'(C.) Private owners, 6 estates'!$D$10:$DR$60,7+$I153,0),IF($J153-$I153=1,VLOOKUP($C153,'(C.) Private owners, 6 estates'!$D$10:$DR$60,7+$I153,0)+VLOOKUP($C153,'(C.) Private owners, 6 estates'!$D$10:$DR$60,8+$I153,0),VLOOKUP($C153,'(C.) Private owners, 6 estates'!$D$10:$DR$60,7+$I153,0)+VLOOKUP($C153,'(C.) Private owners, 6 estates'!$D$10:$DR$60,8+$I153,0)+VLOOKUP($C153,'(C.) Private owners, 6 estates'!$D$10:$DR$60,9+$I153,0))))</f>
        <v>0.5</v>
      </c>
      <c r="P153" s="259">
        <f>(IF($J153-$I153=0,VLOOKUP($C153,'(C.) Private owners, 6 estates'!$D$10:$DR$60,83+$I153,0),IF($J153-$I153=1,VLOOKUP($C153,'(C.) Private owners, 6 estates'!$D$10:$DR$60,83+$I153,0)+VLOOKUP($C153,'(C.) Private owners, 6 estates'!$D$10:$DR$60,84+$I153,0),VLOOKUP($C153,'(C.) Private owners, 6 estates'!$D$10:$DR$60,83+$I153,0)+VLOOKUP($C153,'(C.) Private owners, 6 estates'!$D$10:$DR$60,84+$I153,0)+VLOOKUP($C153,'(C.) Private owners, 6 estates'!$D$10:$DR$60,85+$I153,0)))) /(IF($J153-$I153=0,VLOOKUP($C153,'(C.) Private owners, 6 estates'!$D$10:$DR$60,7+$I153,0),IF($J153-$I153=1,VLOOKUP($C153,'(C.) Private owners, 6 estates'!$D$10:$DR$60,7+$I153,0)+VLOOKUP($C153,'(C.) Private owners, 6 estates'!$D$10:$DR$60,8+$I153,0),VLOOKUP($C153,'(C.) Private owners, 6 estates'!$D$10:$DR$60,7+$I153,0)+VLOOKUP($C153,'(C.) Private owners, 6 estates'!$D$10:$DR$60,8+$I153,0)+VLOOKUP($C153,'(C.) Private owners, 6 estates'!$D$10:$DR$60,9+$I153,0))))</f>
        <v>1.7857142857142856E-2</v>
      </c>
      <c r="Q153" s="259">
        <f>(IF($J153-$I153=0,VLOOKUP($C153,'(C.) Private owners, 6 estates'!$D$10:$DR$60,102+$I153,0),IF($J153-$I153=1,VLOOKUP($C153,'(C.) Private owners, 6 estates'!$D$10:$DR$60,102+$I153,0)+VLOOKUP($C153,'(C.) Private owners, 6 estates'!$D$10:$DR$60,103+$I153,0),VLOOKUP($C153,'(C.) Private owners, 6 estates'!$D$10:$DR$60,102+$I153,0)+VLOOKUP($C153,'(C.) Private owners, 6 estates'!$D$10:$DR$60,103+$I153,0)+VLOOKUP($C153,'(C.) Private owners, 6 estates'!$D$10:$DR$60,104+$I153,0)))) /(IF($J153-$I153=0,VLOOKUP($C153,'(C.) Private owners, 6 estates'!$D$10:$DR$60,7+$I153,0),IF($J153-$I153=1,VLOOKUP($C153,'(C.) Private owners, 6 estates'!$D$10:$DR$60,7+$I153,0)+VLOOKUP($C153,'(C.) Private owners, 6 estates'!$D$10:$DR$60,8+$I153,0),VLOOKUP($C153,'(C.) Private owners, 6 estates'!$D$10:$DR$60,7+$I153,0)+VLOOKUP($C153,'(C.) Private owners, 6 estates'!$D$10:$DR$60,8+$I153,0)+VLOOKUP($C153,'(C.) Private owners, 6 estates'!$D$10:$DR$60,9+$I153,0))))</f>
        <v>3.5714285714285712E-2</v>
      </c>
      <c r="R153" s="414">
        <f t="shared" si="43"/>
        <v>0</v>
      </c>
      <c r="T153" s="210">
        <f t="shared" si="31"/>
        <v>8.0357142857142865</v>
      </c>
      <c r="U153" s="210">
        <f t="shared" si="32"/>
        <v>118297.46707383011</v>
      </c>
      <c r="V153" s="281">
        <f t="shared" si="33"/>
        <v>0</v>
      </c>
      <c r="W153" s="281">
        <f t="shared" si="34"/>
        <v>0</v>
      </c>
      <c r="X153" s="210">
        <f t="shared" si="35"/>
        <v>9</v>
      </c>
      <c r="Y153" s="210">
        <f t="shared" si="36"/>
        <v>132493.1631226897</v>
      </c>
      <c r="Z153" s="210">
        <f t="shared" si="37"/>
        <v>0.3214285714285714</v>
      </c>
      <c r="AA153" s="210">
        <f t="shared" si="38"/>
        <v>4731.8986829532032</v>
      </c>
      <c r="AB153" s="210">
        <f t="shared" si="42"/>
        <v>0.64285714285714279</v>
      </c>
      <c r="AC153" s="210">
        <f t="shared" si="39"/>
        <v>9463.7973659064064</v>
      </c>
      <c r="AD153" s="369">
        <f t="shared" si="40"/>
        <v>0</v>
      </c>
      <c r="AE153" s="369">
        <f t="shared" si="41"/>
        <v>0</v>
      </c>
    </row>
    <row r="154" spans="1:31">
      <c r="A154" s="49">
        <v>24</v>
      </c>
      <c r="B154" s="279">
        <v>3</v>
      </c>
      <c r="C154" s="28" t="s">
        <v>1008</v>
      </c>
      <c r="D154" s="210">
        <f>'(B.) Opyt'' non-urb lands'!BD27</f>
        <v>94</v>
      </c>
      <c r="E154" s="519"/>
      <c r="F154" s="210">
        <f>'(B.) Opyt'' non-urb lands'!BG27</f>
        <v>1271574.1564970929</v>
      </c>
      <c r="G154" s="212">
        <f t="shared" si="30"/>
        <v>13527.384643586094</v>
      </c>
      <c r="I154" s="210">
        <v>12</v>
      </c>
      <c r="J154" s="210">
        <v>12</v>
      </c>
      <c r="M154" s="259">
        <f>(IF($J154-$I154=0,VLOOKUP($C154,'(C.) Private owners, 6 estates'!$D$10:$DR$60,26+$I154,0),IF($J154-$I154=1,VLOOKUP($C154,'(C.) Private owners, 6 estates'!$D$10:$DR$60,26+$I154,0)+VLOOKUP($C154,'(C.) Private owners, 6 estates'!$D$10:$DR$60,27+$I154,0),VLOOKUP($C154,'(C.) Private owners, 6 estates'!$D$10:$DR$60,26+$I154,0)+VLOOKUP($C154,'(C.) Private owners, 6 estates'!$D$10:$DR$60,27+$I154,0)+VLOOKUP($C154,'(C.) Private owners, 6 estates'!$D$10:$DR$60,28+$I154,0)))) /(IF($J154-$I154=0,VLOOKUP($C154,'(C.) Private owners, 6 estates'!$D$10:$DR$60,7+$I154,0),IF($J154-$I154=1,VLOOKUP($C154,'(C.) Private owners, 6 estates'!$D$10:$DR$60,7+$I154,0)+VLOOKUP($C154,'(C.) Private owners, 6 estates'!$D$10:$DR$60,8+$I154,0),VLOOKUP($C154,'(C.) Private owners, 6 estates'!$D$10:$DR$60,7+$I154,0)+VLOOKUP($C154,'(C.) Private owners, 6 estates'!$D$10:$DR$60,8+$I154,0)+VLOOKUP($C154,'(C.) Private owners, 6 estates'!$D$10:$DR$60,9+$I154,0))))</f>
        <v>0.52564102564102566</v>
      </c>
      <c r="N154" s="259">
        <f>(IF($J154-$I154=0,VLOOKUP($C154,'(C.) Private owners, 6 estates'!$D$10:$DR$60,45+$I154,0),IF($J154-$I154=1,VLOOKUP($C154,'(C.) Private owners, 6 estates'!$D$10:$DR$60,45+$I154,0)+VLOOKUP($C154,'(C.) Private owners, 6 estates'!$D$10:$DR$60,46+$I154,0),VLOOKUP($C154,'(C.) Private owners, 6 estates'!$D$10:$DR$60,45+$I154,0)+VLOOKUP($C154,'(C.) Private owners, 6 estates'!$D$10:$DR$60,46+$I154,0)+VLOOKUP($C154,'(C.) Private owners, 6 estates'!$D$10:$DR$60,47+$I154,0)))) /(IF($J154-$I154=0,VLOOKUP($C154,'(C.) Private owners, 6 estates'!$D$10:$DR$60,7+$I154,0),IF($J154-$I154=1,VLOOKUP($C154,'(C.) Private owners, 6 estates'!$D$10:$DR$60,7+$I154,0)+VLOOKUP($C154,'(C.) Private owners, 6 estates'!$D$10:$DR$60,8+$I154,0),VLOOKUP($C154,'(C.) Private owners, 6 estates'!$D$10:$DR$60,7+$I154,0)+VLOOKUP($C154,'(C.) Private owners, 6 estates'!$D$10:$DR$60,8+$I154,0)+VLOOKUP($C154,'(C.) Private owners, 6 estates'!$D$10:$DR$60,9+$I154,0))))</f>
        <v>0</v>
      </c>
      <c r="O154" s="259">
        <f>(IF($J154-$I154=0,VLOOKUP($C154,'(C.) Private owners, 6 estates'!$D$10:$DR$60,64+$I154,0),IF($J154-$I154=1,VLOOKUP($C154,'(C.) Private owners, 6 estates'!$D$10:$DR$60,64+$I154,0)+VLOOKUP($C154,'(C.) Private owners, 6 estates'!$D$10:$DR$60,65+$I154,0),VLOOKUP($C154,'(C.) Private owners, 6 estates'!$D$10:$DR$60,64+$I154,0)+VLOOKUP($C154,'(C.) Private owners, 6 estates'!$D$10:$DR$60,65+$I154,0)+VLOOKUP($C154,'(C.) Private owners, 6 estates'!$D$10:$DR$60,66+$I154,0)))) /(IF($J154-$I154=0,VLOOKUP($C154,'(C.) Private owners, 6 estates'!$D$10:$DR$60,7+$I154,0),IF($J154-$I154=1,VLOOKUP($C154,'(C.) Private owners, 6 estates'!$D$10:$DR$60,7+$I154,0)+VLOOKUP($C154,'(C.) Private owners, 6 estates'!$D$10:$DR$60,8+$I154,0),VLOOKUP($C154,'(C.) Private owners, 6 estates'!$D$10:$DR$60,7+$I154,0)+VLOOKUP($C154,'(C.) Private owners, 6 estates'!$D$10:$DR$60,8+$I154,0)+VLOOKUP($C154,'(C.) Private owners, 6 estates'!$D$10:$DR$60,9+$I154,0))))</f>
        <v>0.41025641025641024</v>
      </c>
      <c r="P154" s="259">
        <f>(IF($J154-$I154=0,VLOOKUP($C154,'(C.) Private owners, 6 estates'!$D$10:$DR$60,83+$I154,0),IF($J154-$I154=1,VLOOKUP($C154,'(C.) Private owners, 6 estates'!$D$10:$DR$60,83+$I154,0)+VLOOKUP($C154,'(C.) Private owners, 6 estates'!$D$10:$DR$60,84+$I154,0),VLOOKUP($C154,'(C.) Private owners, 6 estates'!$D$10:$DR$60,83+$I154,0)+VLOOKUP($C154,'(C.) Private owners, 6 estates'!$D$10:$DR$60,84+$I154,0)+VLOOKUP($C154,'(C.) Private owners, 6 estates'!$D$10:$DR$60,85+$I154,0)))) /(IF($J154-$I154=0,VLOOKUP($C154,'(C.) Private owners, 6 estates'!$D$10:$DR$60,7+$I154,0),IF($J154-$I154=1,VLOOKUP($C154,'(C.) Private owners, 6 estates'!$D$10:$DR$60,7+$I154,0)+VLOOKUP($C154,'(C.) Private owners, 6 estates'!$D$10:$DR$60,8+$I154,0),VLOOKUP($C154,'(C.) Private owners, 6 estates'!$D$10:$DR$60,7+$I154,0)+VLOOKUP($C154,'(C.) Private owners, 6 estates'!$D$10:$DR$60,8+$I154,0)+VLOOKUP($C154,'(C.) Private owners, 6 estates'!$D$10:$DR$60,9+$I154,0))))</f>
        <v>1.282051282051282E-2</v>
      </c>
      <c r="Q154" s="259">
        <f>(IF($J154-$I154=0,VLOOKUP($C154,'(C.) Private owners, 6 estates'!$D$10:$DR$60,102+$I154,0),IF($J154-$I154=1,VLOOKUP($C154,'(C.) Private owners, 6 estates'!$D$10:$DR$60,102+$I154,0)+VLOOKUP($C154,'(C.) Private owners, 6 estates'!$D$10:$DR$60,103+$I154,0),VLOOKUP($C154,'(C.) Private owners, 6 estates'!$D$10:$DR$60,102+$I154,0)+VLOOKUP($C154,'(C.) Private owners, 6 estates'!$D$10:$DR$60,103+$I154,0)+VLOOKUP($C154,'(C.) Private owners, 6 estates'!$D$10:$DR$60,104+$I154,0)))) /(IF($J154-$I154=0,VLOOKUP($C154,'(C.) Private owners, 6 estates'!$D$10:$DR$60,7+$I154,0),IF($J154-$I154=1,VLOOKUP($C154,'(C.) Private owners, 6 estates'!$D$10:$DR$60,7+$I154,0)+VLOOKUP($C154,'(C.) Private owners, 6 estates'!$D$10:$DR$60,8+$I154,0),VLOOKUP($C154,'(C.) Private owners, 6 estates'!$D$10:$DR$60,7+$I154,0)+VLOOKUP($C154,'(C.) Private owners, 6 estates'!$D$10:$DR$60,8+$I154,0)+VLOOKUP($C154,'(C.) Private owners, 6 estates'!$D$10:$DR$60,9+$I154,0))))</f>
        <v>5.128205128205128E-2</v>
      </c>
      <c r="R154" s="414">
        <f t="shared" si="43"/>
        <v>0</v>
      </c>
      <c r="T154" s="210">
        <f t="shared" si="31"/>
        <v>49.410256410256409</v>
      </c>
      <c r="U154" s="210">
        <f t="shared" si="32"/>
        <v>668391.54379975388</v>
      </c>
      <c r="V154" s="281">
        <f t="shared" si="33"/>
        <v>0</v>
      </c>
      <c r="W154" s="281">
        <f t="shared" si="34"/>
        <v>0</v>
      </c>
      <c r="X154" s="210">
        <f t="shared" si="35"/>
        <v>38.564102564102562</v>
      </c>
      <c r="Y154" s="210">
        <f t="shared" si="36"/>
        <v>521671.44881932013</v>
      </c>
      <c r="Z154" s="210">
        <f t="shared" si="37"/>
        <v>1.2051282051282051</v>
      </c>
      <c r="AA154" s="210">
        <f t="shared" si="38"/>
        <v>16302.232775603754</v>
      </c>
      <c r="AB154" s="210">
        <f t="shared" si="42"/>
        <v>4.8205128205128203</v>
      </c>
      <c r="AC154" s="210">
        <f t="shared" si="39"/>
        <v>65208.931102415016</v>
      </c>
      <c r="AD154" s="369">
        <f t="shared" si="40"/>
        <v>0</v>
      </c>
      <c r="AE154" s="369">
        <f t="shared" si="41"/>
        <v>0</v>
      </c>
    </row>
    <row r="155" spans="1:31">
      <c r="A155" s="49">
        <v>25</v>
      </c>
      <c r="B155" s="279">
        <v>3</v>
      </c>
      <c r="C155" s="28" t="s">
        <v>738</v>
      </c>
      <c r="D155" s="210">
        <f>'(B.) Opyt'' non-urb lands'!BD28</f>
        <v>36</v>
      </c>
      <c r="E155" s="519"/>
      <c r="F155" s="210">
        <f>'(B.) Opyt'' non-urb lands'!BG28</f>
        <v>500481.97871559625</v>
      </c>
      <c r="G155" s="212">
        <f t="shared" si="30"/>
        <v>13902.277186544341</v>
      </c>
      <c r="I155" s="210">
        <v>14</v>
      </c>
      <c r="J155" s="210">
        <v>15</v>
      </c>
      <c r="M155" s="259">
        <f>(IF($J155-$I155=0,VLOOKUP($C155,'(C.) Private owners, 6 estates'!$D$10:$DR$60,26+$I155,0),IF($J155-$I155=1,VLOOKUP($C155,'(C.) Private owners, 6 estates'!$D$10:$DR$60,26+$I155,0)+VLOOKUP($C155,'(C.) Private owners, 6 estates'!$D$10:$DR$60,27+$I155,0),VLOOKUP($C155,'(C.) Private owners, 6 estates'!$D$10:$DR$60,26+$I155,0)+VLOOKUP($C155,'(C.) Private owners, 6 estates'!$D$10:$DR$60,27+$I155,0)+VLOOKUP($C155,'(C.) Private owners, 6 estates'!$D$10:$DR$60,28+$I155,0)))) /(IF($J155-$I155=0,VLOOKUP($C155,'(C.) Private owners, 6 estates'!$D$10:$DR$60,7+$I155,0),IF($J155-$I155=1,VLOOKUP($C155,'(C.) Private owners, 6 estates'!$D$10:$DR$60,7+$I155,0)+VLOOKUP($C155,'(C.) Private owners, 6 estates'!$D$10:$DR$60,8+$I155,0),VLOOKUP($C155,'(C.) Private owners, 6 estates'!$D$10:$DR$60,7+$I155,0)+VLOOKUP($C155,'(C.) Private owners, 6 estates'!$D$10:$DR$60,8+$I155,0)+VLOOKUP($C155,'(C.) Private owners, 6 estates'!$D$10:$DR$60,9+$I155,0))))</f>
        <v>0.625</v>
      </c>
      <c r="N155" s="259">
        <f>(IF($J155-$I155=0,VLOOKUP($C155,'(C.) Private owners, 6 estates'!$D$10:$DR$60,45+$I155,0),IF($J155-$I155=1,VLOOKUP($C155,'(C.) Private owners, 6 estates'!$D$10:$DR$60,45+$I155,0)+VLOOKUP($C155,'(C.) Private owners, 6 estates'!$D$10:$DR$60,46+$I155,0),VLOOKUP($C155,'(C.) Private owners, 6 estates'!$D$10:$DR$60,45+$I155,0)+VLOOKUP($C155,'(C.) Private owners, 6 estates'!$D$10:$DR$60,46+$I155,0)+VLOOKUP($C155,'(C.) Private owners, 6 estates'!$D$10:$DR$60,47+$I155,0)))) /(IF($J155-$I155=0,VLOOKUP($C155,'(C.) Private owners, 6 estates'!$D$10:$DR$60,7+$I155,0),IF($J155-$I155=1,VLOOKUP($C155,'(C.) Private owners, 6 estates'!$D$10:$DR$60,7+$I155,0)+VLOOKUP($C155,'(C.) Private owners, 6 estates'!$D$10:$DR$60,8+$I155,0),VLOOKUP($C155,'(C.) Private owners, 6 estates'!$D$10:$DR$60,7+$I155,0)+VLOOKUP($C155,'(C.) Private owners, 6 estates'!$D$10:$DR$60,8+$I155,0)+VLOOKUP($C155,'(C.) Private owners, 6 estates'!$D$10:$DR$60,9+$I155,0))))</f>
        <v>0</v>
      </c>
      <c r="O155" s="259">
        <f>(IF($J155-$I155=0,VLOOKUP($C155,'(C.) Private owners, 6 estates'!$D$10:$DR$60,64+$I155,0),IF($J155-$I155=1,VLOOKUP($C155,'(C.) Private owners, 6 estates'!$D$10:$DR$60,64+$I155,0)+VLOOKUP($C155,'(C.) Private owners, 6 estates'!$D$10:$DR$60,65+$I155,0),VLOOKUP($C155,'(C.) Private owners, 6 estates'!$D$10:$DR$60,64+$I155,0)+VLOOKUP($C155,'(C.) Private owners, 6 estates'!$D$10:$DR$60,65+$I155,0)+VLOOKUP($C155,'(C.) Private owners, 6 estates'!$D$10:$DR$60,66+$I155,0)))) /(IF($J155-$I155=0,VLOOKUP($C155,'(C.) Private owners, 6 estates'!$D$10:$DR$60,7+$I155,0),IF($J155-$I155=1,VLOOKUP($C155,'(C.) Private owners, 6 estates'!$D$10:$DR$60,7+$I155,0)+VLOOKUP($C155,'(C.) Private owners, 6 estates'!$D$10:$DR$60,8+$I155,0),VLOOKUP($C155,'(C.) Private owners, 6 estates'!$D$10:$DR$60,7+$I155,0)+VLOOKUP($C155,'(C.) Private owners, 6 estates'!$D$10:$DR$60,8+$I155,0)+VLOOKUP($C155,'(C.) Private owners, 6 estates'!$D$10:$DR$60,9+$I155,0))))</f>
        <v>0.25</v>
      </c>
      <c r="P155" s="259">
        <f>(IF($J155-$I155=0,VLOOKUP($C155,'(C.) Private owners, 6 estates'!$D$10:$DR$60,83+$I155,0),IF($J155-$I155=1,VLOOKUP($C155,'(C.) Private owners, 6 estates'!$D$10:$DR$60,83+$I155,0)+VLOOKUP($C155,'(C.) Private owners, 6 estates'!$D$10:$DR$60,84+$I155,0),VLOOKUP($C155,'(C.) Private owners, 6 estates'!$D$10:$DR$60,83+$I155,0)+VLOOKUP($C155,'(C.) Private owners, 6 estates'!$D$10:$DR$60,84+$I155,0)+VLOOKUP($C155,'(C.) Private owners, 6 estates'!$D$10:$DR$60,85+$I155,0)))) /(IF($J155-$I155=0,VLOOKUP($C155,'(C.) Private owners, 6 estates'!$D$10:$DR$60,7+$I155,0),IF($J155-$I155=1,VLOOKUP($C155,'(C.) Private owners, 6 estates'!$D$10:$DR$60,7+$I155,0)+VLOOKUP($C155,'(C.) Private owners, 6 estates'!$D$10:$DR$60,8+$I155,0),VLOOKUP($C155,'(C.) Private owners, 6 estates'!$D$10:$DR$60,7+$I155,0)+VLOOKUP($C155,'(C.) Private owners, 6 estates'!$D$10:$DR$60,8+$I155,0)+VLOOKUP($C155,'(C.) Private owners, 6 estates'!$D$10:$DR$60,9+$I155,0))))</f>
        <v>3.125E-2</v>
      </c>
      <c r="Q155" s="259">
        <f>(IF($J155-$I155=0,VLOOKUP($C155,'(C.) Private owners, 6 estates'!$D$10:$DR$60,102+$I155,0),IF($J155-$I155=1,VLOOKUP($C155,'(C.) Private owners, 6 estates'!$D$10:$DR$60,102+$I155,0)+VLOOKUP($C155,'(C.) Private owners, 6 estates'!$D$10:$DR$60,103+$I155,0),VLOOKUP($C155,'(C.) Private owners, 6 estates'!$D$10:$DR$60,102+$I155,0)+VLOOKUP($C155,'(C.) Private owners, 6 estates'!$D$10:$DR$60,103+$I155,0)+VLOOKUP($C155,'(C.) Private owners, 6 estates'!$D$10:$DR$60,104+$I155,0)))) /(IF($J155-$I155=0,VLOOKUP($C155,'(C.) Private owners, 6 estates'!$D$10:$DR$60,7+$I155,0),IF($J155-$I155=1,VLOOKUP($C155,'(C.) Private owners, 6 estates'!$D$10:$DR$60,7+$I155,0)+VLOOKUP($C155,'(C.) Private owners, 6 estates'!$D$10:$DR$60,8+$I155,0),VLOOKUP($C155,'(C.) Private owners, 6 estates'!$D$10:$DR$60,7+$I155,0)+VLOOKUP($C155,'(C.) Private owners, 6 estates'!$D$10:$DR$60,8+$I155,0)+VLOOKUP($C155,'(C.) Private owners, 6 estates'!$D$10:$DR$60,9+$I155,0))))</f>
        <v>9.375E-2</v>
      </c>
      <c r="R155" s="414">
        <f t="shared" si="43"/>
        <v>0</v>
      </c>
      <c r="T155" s="210">
        <f t="shared" si="31"/>
        <v>22.5</v>
      </c>
      <c r="U155" s="210">
        <f t="shared" si="32"/>
        <v>312801.23669724766</v>
      </c>
      <c r="V155" s="281">
        <f t="shared" si="33"/>
        <v>0</v>
      </c>
      <c r="W155" s="281">
        <f t="shared" si="34"/>
        <v>0</v>
      </c>
      <c r="X155" s="210">
        <f t="shared" si="35"/>
        <v>9</v>
      </c>
      <c r="Y155" s="210">
        <f t="shared" si="36"/>
        <v>125120.49467889906</v>
      </c>
      <c r="Z155" s="210">
        <f t="shared" si="37"/>
        <v>1.125</v>
      </c>
      <c r="AA155" s="210">
        <f t="shared" si="38"/>
        <v>15640.061834862383</v>
      </c>
      <c r="AB155" s="210">
        <f t="shared" si="42"/>
        <v>3.375</v>
      </c>
      <c r="AC155" s="210">
        <f t="shared" si="39"/>
        <v>46920.185504587149</v>
      </c>
      <c r="AD155" s="369">
        <f t="shared" si="40"/>
        <v>0</v>
      </c>
      <c r="AE155" s="369">
        <f t="shared" si="41"/>
        <v>0</v>
      </c>
    </row>
    <row r="156" spans="1:31">
      <c r="A156" s="49">
        <v>40</v>
      </c>
      <c r="B156" s="279">
        <v>3</v>
      </c>
      <c r="C156" s="28" t="s">
        <v>412</v>
      </c>
      <c r="D156" s="210">
        <f>'(B.) Opyt'' non-urb lands'!BD29</f>
        <v>69</v>
      </c>
      <c r="E156" s="519"/>
      <c r="F156" s="210">
        <f>'(B.) Opyt'' non-urb lands'!BG29</f>
        <v>964152.58034374774</v>
      </c>
      <c r="G156" s="212">
        <f t="shared" si="30"/>
        <v>13973.225802083301</v>
      </c>
      <c r="I156" s="210">
        <v>14</v>
      </c>
      <c r="J156" s="210">
        <v>14</v>
      </c>
      <c r="M156" s="259">
        <f>(IF($J156-$I156=0,VLOOKUP($C156,'(C.) Private owners, 6 estates'!$D$10:$DR$60,26+$I156,0),IF($J156-$I156=1,VLOOKUP($C156,'(C.) Private owners, 6 estates'!$D$10:$DR$60,26+$I156,0)+VLOOKUP($C156,'(C.) Private owners, 6 estates'!$D$10:$DR$60,27+$I156,0),VLOOKUP($C156,'(C.) Private owners, 6 estates'!$D$10:$DR$60,26+$I156,0)+VLOOKUP($C156,'(C.) Private owners, 6 estates'!$D$10:$DR$60,27+$I156,0)+VLOOKUP($C156,'(C.) Private owners, 6 estates'!$D$10:$DR$60,28+$I156,0)))) /(IF($J156-$I156=0,VLOOKUP($C156,'(C.) Private owners, 6 estates'!$D$10:$DR$60,7+$I156,0),IF($J156-$I156=1,VLOOKUP($C156,'(C.) Private owners, 6 estates'!$D$10:$DR$60,7+$I156,0)+VLOOKUP($C156,'(C.) Private owners, 6 estates'!$D$10:$DR$60,8+$I156,0),VLOOKUP($C156,'(C.) Private owners, 6 estates'!$D$10:$DR$60,7+$I156,0)+VLOOKUP($C156,'(C.) Private owners, 6 estates'!$D$10:$DR$60,8+$I156,0)+VLOOKUP($C156,'(C.) Private owners, 6 estates'!$D$10:$DR$60,9+$I156,0))))</f>
        <v>0.35135135135135137</v>
      </c>
      <c r="N156" s="259">
        <f>(IF($J156-$I156=0,VLOOKUP($C156,'(C.) Private owners, 6 estates'!$D$10:$DR$60,45+$I156,0),IF($J156-$I156=1,VLOOKUP($C156,'(C.) Private owners, 6 estates'!$D$10:$DR$60,45+$I156,0)+VLOOKUP($C156,'(C.) Private owners, 6 estates'!$D$10:$DR$60,46+$I156,0),VLOOKUP($C156,'(C.) Private owners, 6 estates'!$D$10:$DR$60,45+$I156,0)+VLOOKUP($C156,'(C.) Private owners, 6 estates'!$D$10:$DR$60,46+$I156,0)+VLOOKUP($C156,'(C.) Private owners, 6 estates'!$D$10:$DR$60,47+$I156,0)))) /(IF($J156-$I156=0,VLOOKUP($C156,'(C.) Private owners, 6 estates'!$D$10:$DR$60,7+$I156,0),IF($J156-$I156=1,VLOOKUP($C156,'(C.) Private owners, 6 estates'!$D$10:$DR$60,7+$I156,0)+VLOOKUP($C156,'(C.) Private owners, 6 estates'!$D$10:$DR$60,8+$I156,0),VLOOKUP($C156,'(C.) Private owners, 6 estates'!$D$10:$DR$60,7+$I156,0)+VLOOKUP($C156,'(C.) Private owners, 6 estates'!$D$10:$DR$60,8+$I156,0)+VLOOKUP($C156,'(C.) Private owners, 6 estates'!$D$10:$DR$60,9+$I156,0))))</f>
        <v>0</v>
      </c>
      <c r="O156" s="259">
        <f>(IF($J156-$I156=0,VLOOKUP($C156,'(C.) Private owners, 6 estates'!$D$10:$DR$60,64+$I156,0),IF($J156-$I156=1,VLOOKUP($C156,'(C.) Private owners, 6 estates'!$D$10:$DR$60,64+$I156,0)+VLOOKUP($C156,'(C.) Private owners, 6 estates'!$D$10:$DR$60,65+$I156,0),VLOOKUP($C156,'(C.) Private owners, 6 estates'!$D$10:$DR$60,64+$I156,0)+VLOOKUP($C156,'(C.) Private owners, 6 estates'!$D$10:$DR$60,65+$I156,0)+VLOOKUP($C156,'(C.) Private owners, 6 estates'!$D$10:$DR$60,66+$I156,0)))) /(IF($J156-$I156=0,VLOOKUP($C156,'(C.) Private owners, 6 estates'!$D$10:$DR$60,7+$I156,0),IF($J156-$I156=1,VLOOKUP($C156,'(C.) Private owners, 6 estates'!$D$10:$DR$60,7+$I156,0)+VLOOKUP($C156,'(C.) Private owners, 6 estates'!$D$10:$DR$60,8+$I156,0),VLOOKUP($C156,'(C.) Private owners, 6 estates'!$D$10:$DR$60,7+$I156,0)+VLOOKUP($C156,'(C.) Private owners, 6 estates'!$D$10:$DR$60,8+$I156,0)+VLOOKUP($C156,'(C.) Private owners, 6 estates'!$D$10:$DR$60,9+$I156,0))))</f>
        <v>0.6216216216216216</v>
      </c>
      <c r="P156" s="259">
        <f>(IF($J156-$I156=0,VLOOKUP($C156,'(C.) Private owners, 6 estates'!$D$10:$DR$60,83+$I156,0),IF($J156-$I156=1,VLOOKUP($C156,'(C.) Private owners, 6 estates'!$D$10:$DR$60,83+$I156,0)+VLOOKUP($C156,'(C.) Private owners, 6 estates'!$D$10:$DR$60,84+$I156,0),VLOOKUP($C156,'(C.) Private owners, 6 estates'!$D$10:$DR$60,83+$I156,0)+VLOOKUP($C156,'(C.) Private owners, 6 estates'!$D$10:$DR$60,84+$I156,0)+VLOOKUP($C156,'(C.) Private owners, 6 estates'!$D$10:$DR$60,85+$I156,0)))) /(IF($J156-$I156=0,VLOOKUP($C156,'(C.) Private owners, 6 estates'!$D$10:$DR$60,7+$I156,0),IF($J156-$I156=1,VLOOKUP($C156,'(C.) Private owners, 6 estates'!$D$10:$DR$60,7+$I156,0)+VLOOKUP($C156,'(C.) Private owners, 6 estates'!$D$10:$DR$60,8+$I156,0),VLOOKUP($C156,'(C.) Private owners, 6 estates'!$D$10:$DR$60,7+$I156,0)+VLOOKUP($C156,'(C.) Private owners, 6 estates'!$D$10:$DR$60,8+$I156,0)+VLOOKUP($C156,'(C.) Private owners, 6 estates'!$D$10:$DR$60,9+$I156,0))))</f>
        <v>2.7027027027027029E-2</v>
      </c>
      <c r="Q156" s="259">
        <f>(IF($J156-$I156=0,VLOOKUP($C156,'(C.) Private owners, 6 estates'!$D$10:$DR$60,102+$I156,0),IF($J156-$I156=1,VLOOKUP($C156,'(C.) Private owners, 6 estates'!$D$10:$DR$60,102+$I156,0)+VLOOKUP($C156,'(C.) Private owners, 6 estates'!$D$10:$DR$60,103+$I156,0),VLOOKUP($C156,'(C.) Private owners, 6 estates'!$D$10:$DR$60,102+$I156,0)+VLOOKUP($C156,'(C.) Private owners, 6 estates'!$D$10:$DR$60,103+$I156,0)+VLOOKUP($C156,'(C.) Private owners, 6 estates'!$D$10:$DR$60,104+$I156,0)))) /(IF($J156-$I156=0,VLOOKUP($C156,'(C.) Private owners, 6 estates'!$D$10:$DR$60,7+$I156,0),IF($J156-$I156=1,VLOOKUP($C156,'(C.) Private owners, 6 estates'!$D$10:$DR$60,7+$I156,0)+VLOOKUP($C156,'(C.) Private owners, 6 estates'!$D$10:$DR$60,8+$I156,0),VLOOKUP($C156,'(C.) Private owners, 6 estates'!$D$10:$DR$60,7+$I156,0)+VLOOKUP($C156,'(C.) Private owners, 6 estates'!$D$10:$DR$60,8+$I156,0)+VLOOKUP($C156,'(C.) Private owners, 6 estates'!$D$10:$DR$60,9+$I156,0))))</f>
        <v>0</v>
      </c>
      <c r="R156" s="414">
        <f t="shared" si="43"/>
        <v>0</v>
      </c>
      <c r="T156" s="210">
        <f t="shared" si="31"/>
        <v>24.243243243243246</v>
      </c>
      <c r="U156" s="210">
        <f t="shared" si="32"/>
        <v>338756.31201266818</v>
      </c>
      <c r="V156" s="281">
        <f t="shared" si="33"/>
        <v>0</v>
      </c>
      <c r="W156" s="281">
        <f t="shared" si="34"/>
        <v>0</v>
      </c>
      <c r="X156" s="210">
        <f t="shared" si="35"/>
        <v>42.891891891891888</v>
      </c>
      <c r="Y156" s="210">
        <f t="shared" si="36"/>
        <v>599338.09048395127</v>
      </c>
      <c r="Z156" s="210">
        <f t="shared" si="37"/>
        <v>1.8648648648648649</v>
      </c>
      <c r="AA156" s="210">
        <f t="shared" si="38"/>
        <v>26058.177847128318</v>
      </c>
      <c r="AB156" s="210">
        <f t="shared" si="42"/>
        <v>0</v>
      </c>
      <c r="AC156" s="210">
        <f t="shared" si="39"/>
        <v>0</v>
      </c>
      <c r="AD156" s="369">
        <f t="shared" si="40"/>
        <v>0</v>
      </c>
      <c r="AE156" s="369">
        <f t="shared" si="41"/>
        <v>0</v>
      </c>
    </row>
    <row r="157" spans="1:31">
      <c r="A157" s="49">
        <v>43</v>
      </c>
      <c r="B157" s="279">
        <v>3</v>
      </c>
      <c r="C157" s="28" t="s">
        <v>413</v>
      </c>
      <c r="D157" s="210">
        <f>'(B.) Opyt'' non-urb lands'!BD30</f>
        <v>16</v>
      </c>
      <c r="E157" s="519"/>
      <c r="F157" s="210">
        <f>'(B.) Opyt'' non-urb lands'!BG30</f>
        <v>220415.64641965367</v>
      </c>
      <c r="G157" s="212">
        <f t="shared" si="30"/>
        <v>13775.977901228354</v>
      </c>
      <c r="I157" s="210">
        <v>14</v>
      </c>
      <c r="J157" s="210">
        <v>15</v>
      </c>
      <c r="M157" s="259">
        <f>(IF($J157-$I157=0,VLOOKUP($C157,'(C.) Private owners, 6 estates'!$D$10:$DR$60,26+$I157,0),IF($J157-$I157=1,VLOOKUP($C157,'(C.) Private owners, 6 estates'!$D$10:$DR$60,26+$I157,0)+VLOOKUP($C157,'(C.) Private owners, 6 estates'!$D$10:$DR$60,27+$I157,0),VLOOKUP($C157,'(C.) Private owners, 6 estates'!$D$10:$DR$60,26+$I157,0)+VLOOKUP($C157,'(C.) Private owners, 6 estates'!$D$10:$DR$60,27+$I157,0)+VLOOKUP($C157,'(C.) Private owners, 6 estates'!$D$10:$DR$60,28+$I157,0)))) /(IF($J157-$I157=0,VLOOKUP($C157,'(C.) Private owners, 6 estates'!$D$10:$DR$60,7+$I157,0),IF($J157-$I157=1,VLOOKUP($C157,'(C.) Private owners, 6 estates'!$D$10:$DR$60,7+$I157,0)+VLOOKUP($C157,'(C.) Private owners, 6 estates'!$D$10:$DR$60,8+$I157,0),VLOOKUP($C157,'(C.) Private owners, 6 estates'!$D$10:$DR$60,7+$I157,0)+VLOOKUP($C157,'(C.) Private owners, 6 estates'!$D$10:$DR$60,8+$I157,0)+VLOOKUP($C157,'(C.) Private owners, 6 estates'!$D$10:$DR$60,9+$I157,0))))</f>
        <v>0.6875</v>
      </c>
      <c r="N157" s="259">
        <f>(IF($J157-$I157=0,VLOOKUP($C157,'(C.) Private owners, 6 estates'!$D$10:$DR$60,45+$I157,0),IF($J157-$I157=1,VLOOKUP($C157,'(C.) Private owners, 6 estates'!$D$10:$DR$60,45+$I157,0)+VLOOKUP($C157,'(C.) Private owners, 6 estates'!$D$10:$DR$60,46+$I157,0),VLOOKUP($C157,'(C.) Private owners, 6 estates'!$D$10:$DR$60,45+$I157,0)+VLOOKUP($C157,'(C.) Private owners, 6 estates'!$D$10:$DR$60,46+$I157,0)+VLOOKUP($C157,'(C.) Private owners, 6 estates'!$D$10:$DR$60,47+$I157,0)))) /(IF($J157-$I157=0,VLOOKUP($C157,'(C.) Private owners, 6 estates'!$D$10:$DR$60,7+$I157,0),IF($J157-$I157=1,VLOOKUP($C157,'(C.) Private owners, 6 estates'!$D$10:$DR$60,7+$I157,0)+VLOOKUP($C157,'(C.) Private owners, 6 estates'!$D$10:$DR$60,8+$I157,0),VLOOKUP($C157,'(C.) Private owners, 6 estates'!$D$10:$DR$60,7+$I157,0)+VLOOKUP($C157,'(C.) Private owners, 6 estates'!$D$10:$DR$60,8+$I157,0)+VLOOKUP($C157,'(C.) Private owners, 6 estates'!$D$10:$DR$60,9+$I157,0))))</f>
        <v>0</v>
      </c>
      <c r="O157" s="259">
        <f>(IF($J157-$I157=0,VLOOKUP($C157,'(C.) Private owners, 6 estates'!$D$10:$DR$60,64+$I157,0),IF($J157-$I157=1,VLOOKUP($C157,'(C.) Private owners, 6 estates'!$D$10:$DR$60,64+$I157,0)+VLOOKUP($C157,'(C.) Private owners, 6 estates'!$D$10:$DR$60,65+$I157,0),VLOOKUP($C157,'(C.) Private owners, 6 estates'!$D$10:$DR$60,64+$I157,0)+VLOOKUP($C157,'(C.) Private owners, 6 estates'!$D$10:$DR$60,65+$I157,0)+VLOOKUP($C157,'(C.) Private owners, 6 estates'!$D$10:$DR$60,66+$I157,0)))) /(IF($J157-$I157=0,VLOOKUP($C157,'(C.) Private owners, 6 estates'!$D$10:$DR$60,7+$I157,0),IF($J157-$I157=1,VLOOKUP($C157,'(C.) Private owners, 6 estates'!$D$10:$DR$60,7+$I157,0)+VLOOKUP($C157,'(C.) Private owners, 6 estates'!$D$10:$DR$60,8+$I157,0),VLOOKUP($C157,'(C.) Private owners, 6 estates'!$D$10:$DR$60,7+$I157,0)+VLOOKUP($C157,'(C.) Private owners, 6 estates'!$D$10:$DR$60,8+$I157,0)+VLOOKUP($C157,'(C.) Private owners, 6 estates'!$D$10:$DR$60,9+$I157,0))))</f>
        <v>0.3125</v>
      </c>
      <c r="P157" s="259">
        <f>(IF($J157-$I157=0,VLOOKUP($C157,'(C.) Private owners, 6 estates'!$D$10:$DR$60,83+$I157,0),IF($J157-$I157=1,VLOOKUP($C157,'(C.) Private owners, 6 estates'!$D$10:$DR$60,83+$I157,0)+VLOOKUP($C157,'(C.) Private owners, 6 estates'!$D$10:$DR$60,84+$I157,0),VLOOKUP($C157,'(C.) Private owners, 6 estates'!$D$10:$DR$60,83+$I157,0)+VLOOKUP($C157,'(C.) Private owners, 6 estates'!$D$10:$DR$60,84+$I157,0)+VLOOKUP($C157,'(C.) Private owners, 6 estates'!$D$10:$DR$60,85+$I157,0)))) /(IF($J157-$I157=0,VLOOKUP($C157,'(C.) Private owners, 6 estates'!$D$10:$DR$60,7+$I157,0),IF($J157-$I157=1,VLOOKUP($C157,'(C.) Private owners, 6 estates'!$D$10:$DR$60,7+$I157,0)+VLOOKUP($C157,'(C.) Private owners, 6 estates'!$D$10:$DR$60,8+$I157,0),VLOOKUP($C157,'(C.) Private owners, 6 estates'!$D$10:$DR$60,7+$I157,0)+VLOOKUP($C157,'(C.) Private owners, 6 estates'!$D$10:$DR$60,8+$I157,0)+VLOOKUP($C157,'(C.) Private owners, 6 estates'!$D$10:$DR$60,9+$I157,0))))</f>
        <v>0</v>
      </c>
      <c r="Q157" s="259">
        <f>(IF($J157-$I157=0,VLOOKUP($C157,'(C.) Private owners, 6 estates'!$D$10:$DR$60,102+$I157,0),IF($J157-$I157=1,VLOOKUP($C157,'(C.) Private owners, 6 estates'!$D$10:$DR$60,102+$I157,0)+VLOOKUP($C157,'(C.) Private owners, 6 estates'!$D$10:$DR$60,103+$I157,0),VLOOKUP($C157,'(C.) Private owners, 6 estates'!$D$10:$DR$60,102+$I157,0)+VLOOKUP($C157,'(C.) Private owners, 6 estates'!$D$10:$DR$60,103+$I157,0)+VLOOKUP($C157,'(C.) Private owners, 6 estates'!$D$10:$DR$60,104+$I157,0)))) /(IF($J157-$I157=0,VLOOKUP($C157,'(C.) Private owners, 6 estates'!$D$10:$DR$60,7+$I157,0),IF($J157-$I157=1,VLOOKUP($C157,'(C.) Private owners, 6 estates'!$D$10:$DR$60,7+$I157,0)+VLOOKUP($C157,'(C.) Private owners, 6 estates'!$D$10:$DR$60,8+$I157,0),VLOOKUP($C157,'(C.) Private owners, 6 estates'!$D$10:$DR$60,7+$I157,0)+VLOOKUP($C157,'(C.) Private owners, 6 estates'!$D$10:$DR$60,8+$I157,0)+VLOOKUP($C157,'(C.) Private owners, 6 estates'!$D$10:$DR$60,9+$I157,0))))</f>
        <v>0</v>
      </c>
      <c r="R157" s="414">
        <f t="shared" si="43"/>
        <v>0</v>
      </c>
      <c r="T157" s="210">
        <f t="shared" si="31"/>
        <v>11</v>
      </c>
      <c r="U157" s="210">
        <f t="shared" si="32"/>
        <v>151535.7569135119</v>
      </c>
      <c r="V157" s="281">
        <f t="shared" si="33"/>
        <v>0</v>
      </c>
      <c r="W157" s="281">
        <f t="shared" si="34"/>
        <v>0</v>
      </c>
      <c r="X157" s="210">
        <f t="shared" si="35"/>
        <v>5</v>
      </c>
      <c r="Y157" s="210">
        <f t="shared" si="36"/>
        <v>68879.889506141772</v>
      </c>
      <c r="Z157" s="210">
        <f t="shared" si="37"/>
        <v>0</v>
      </c>
      <c r="AA157" s="210">
        <f t="shared" si="38"/>
        <v>0</v>
      </c>
      <c r="AB157" s="210">
        <f t="shared" si="42"/>
        <v>0</v>
      </c>
      <c r="AC157" s="210">
        <f t="shared" si="39"/>
        <v>0</v>
      </c>
      <c r="AD157" s="369">
        <f t="shared" si="40"/>
        <v>0</v>
      </c>
      <c r="AE157" s="369">
        <f t="shared" si="41"/>
        <v>0</v>
      </c>
    </row>
    <row r="158" spans="1:31">
      <c r="A158" s="49">
        <v>50</v>
      </c>
      <c r="B158" s="279">
        <v>3</v>
      </c>
      <c r="C158" s="29" t="s">
        <v>321</v>
      </c>
      <c r="D158" s="210">
        <f>'(B.) Opyt'' non-urb lands'!BD31</f>
        <v>5</v>
      </c>
      <c r="E158" s="519"/>
      <c r="F158" s="210">
        <f>'(B.) Opyt'' non-urb lands'!BG31</f>
        <v>68809.484398015935</v>
      </c>
      <c r="G158" s="212">
        <f t="shared" si="30"/>
        <v>13761.896879603188</v>
      </c>
      <c r="I158" s="210">
        <v>16</v>
      </c>
      <c r="J158" s="210">
        <v>16</v>
      </c>
      <c r="M158" s="259">
        <f>(IF($J158-$I158=0,VLOOKUP($C158,'(C.) Private owners, 6 estates'!$D$10:$DR$60,26+$I158,0),IF($J158-$I158=1,VLOOKUP($C158,'(C.) Private owners, 6 estates'!$D$10:$DR$60,26+$I158,0)+VLOOKUP($C158,'(C.) Private owners, 6 estates'!$D$10:$DR$60,27+$I158,0),VLOOKUP($C158,'(C.) Private owners, 6 estates'!$D$10:$DR$60,26+$I158,0)+VLOOKUP($C158,'(C.) Private owners, 6 estates'!$D$10:$DR$60,27+$I158,0)+VLOOKUP($C158,'(C.) Private owners, 6 estates'!$D$10:$DR$60,28+$I158,0)))) /(IF($J158-$I158=0,VLOOKUP($C158,'(C.) Private owners, 6 estates'!$D$10:$DR$60,7+$I158,0),IF($J158-$I158=1,VLOOKUP($C158,'(C.) Private owners, 6 estates'!$D$10:$DR$60,7+$I158,0)+VLOOKUP($C158,'(C.) Private owners, 6 estates'!$D$10:$DR$60,8+$I158,0),VLOOKUP($C158,'(C.) Private owners, 6 estates'!$D$10:$DR$60,7+$I158,0)+VLOOKUP($C158,'(C.) Private owners, 6 estates'!$D$10:$DR$60,8+$I158,0)+VLOOKUP($C158,'(C.) Private owners, 6 estates'!$D$10:$DR$60,9+$I158,0))))</f>
        <v>0.8</v>
      </c>
      <c r="N158" s="259">
        <f>(IF($J158-$I158=0,VLOOKUP($C158,'(C.) Private owners, 6 estates'!$D$10:$DR$60,45+$I158,0),IF($J158-$I158=1,VLOOKUP($C158,'(C.) Private owners, 6 estates'!$D$10:$DR$60,45+$I158,0)+VLOOKUP($C158,'(C.) Private owners, 6 estates'!$D$10:$DR$60,46+$I158,0),VLOOKUP($C158,'(C.) Private owners, 6 estates'!$D$10:$DR$60,45+$I158,0)+VLOOKUP($C158,'(C.) Private owners, 6 estates'!$D$10:$DR$60,46+$I158,0)+VLOOKUP($C158,'(C.) Private owners, 6 estates'!$D$10:$DR$60,47+$I158,0)))) /(IF($J158-$I158=0,VLOOKUP($C158,'(C.) Private owners, 6 estates'!$D$10:$DR$60,7+$I158,0),IF($J158-$I158=1,VLOOKUP($C158,'(C.) Private owners, 6 estates'!$D$10:$DR$60,7+$I158,0)+VLOOKUP($C158,'(C.) Private owners, 6 estates'!$D$10:$DR$60,8+$I158,0),VLOOKUP($C158,'(C.) Private owners, 6 estates'!$D$10:$DR$60,7+$I158,0)+VLOOKUP($C158,'(C.) Private owners, 6 estates'!$D$10:$DR$60,8+$I158,0)+VLOOKUP($C158,'(C.) Private owners, 6 estates'!$D$10:$DR$60,9+$I158,0))))</f>
        <v>0</v>
      </c>
      <c r="O158" s="259">
        <f>(IF($J158-$I158=0,VLOOKUP($C158,'(C.) Private owners, 6 estates'!$D$10:$DR$60,64+$I158,0),IF($J158-$I158=1,VLOOKUP($C158,'(C.) Private owners, 6 estates'!$D$10:$DR$60,64+$I158,0)+VLOOKUP($C158,'(C.) Private owners, 6 estates'!$D$10:$DR$60,65+$I158,0),VLOOKUP($C158,'(C.) Private owners, 6 estates'!$D$10:$DR$60,64+$I158,0)+VLOOKUP($C158,'(C.) Private owners, 6 estates'!$D$10:$DR$60,65+$I158,0)+VLOOKUP($C158,'(C.) Private owners, 6 estates'!$D$10:$DR$60,66+$I158,0)))) /(IF($J158-$I158=0,VLOOKUP($C158,'(C.) Private owners, 6 estates'!$D$10:$DR$60,7+$I158,0),IF($J158-$I158=1,VLOOKUP($C158,'(C.) Private owners, 6 estates'!$D$10:$DR$60,7+$I158,0)+VLOOKUP($C158,'(C.) Private owners, 6 estates'!$D$10:$DR$60,8+$I158,0),VLOOKUP($C158,'(C.) Private owners, 6 estates'!$D$10:$DR$60,7+$I158,0)+VLOOKUP($C158,'(C.) Private owners, 6 estates'!$D$10:$DR$60,8+$I158,0)+VLOOKUP($C158,'(C.) Private owners, 6 estates'!$D$10:$DR$60,9+$I158,0))))</f>
        <v>0.2</v>
      </c>
      <c r="P158" s="259">
        <f>(IF($J158-$I158=0,VLOOKUP($C158,'(C.) Private owners, 6 estates'!$D$10:$DR$60,83+$I158,0),IF($J158-$I158=1,VLOOKUP($C158,'(C.) Private owners, 6 estates'!$D$10:$DR$60,83+$I158,0)+VLOOKUP($C158,'(C.) Private owners, 6 estates'!$D$10:$DR$60,84+$I158,0),VLOOKUP($C158,'(C.) Private owners, 6 estates'!$D$10:$DR$60,83+$I158,0)+VLOOKUP($C158,'(C.) Private owners, 6 estates'!$D$10:$DR$60,84+$I158,0)+VLOOKUP($C158,'(C.) Private owners, 6 estates'!$D$10:$DR$60,85+$I158,0)))) /(IF($J158-$I158=0,VLOOKUP($C158,'(C.) Private owners, 6 estates'!$D$10:$DR$60,7+$I158,0),IF($J158-$I158=1,VLOOKUP($C158,'(C.) Private owners, 6 estates'!$D$10:$DR$60,7+$I158,0)+VLOOKUP($C158,'(C.) Private owners, 6 estates'!$D$10:$DR$60,8+$I158,0),VLOOKUP($C158,'(C.) Private owners, 6 estates'!$D$10:$DR$60,7+$I158,0)+VLOOKUP($C158,'(C.) Private owners, 6 estates'!$D$10:$DR$60,8+$I158,0)+VLOOKUP($C158,'(C.) Private owners, 6 estates'!$D$10:$DR$60,9+$I158,0))))</f>
        <v>0</v>
      </c>
      <c r="Q158" s="259">
        <f>(IF($J158-$I158=0,VLOOKUP($C158,'(C.) Private owners, 6 estates'!$D$10:$DR$60,102+$I158,0),IF($J158-$I158=1,VLOOKUP($C158,'(C.) Private owners, 6 estates'!$D$10:$DR$60,102+$I158,0)+VLOOKUP($C158,'(C.) Private owners, 6 estates'!$D$10:$DR$60,103+$I158,0),VLOOKUP($C158,'(C.) Private owners, 6 estates'!$D$10:$DR$60,102+$I158,0)+VLOOKUP($C158,'(C.) Private owners, 6 estates'!$D$10:$DR$60,103+$I158,0)+VLOOKUP($C158,'(C.) Private owners, 6 estates'!$D$10:$DR$60,104+$I158,0)))) /(IF($J158-$I158=0,VLOOKUP($C158,'(C.) Private owners, 6 estates'!$D$10:$DR$60,7+$I158,0),IF($J158-$I158=1,VLOOKUP($C158,'(C.) Private owners, 6 estates'!$D$10:$DR$60,7+$I158,0)+VLOOKUP($C158,'(C.) Private owners, 6 estates'!$D$10:$DR$60,8+$I158,0),VLOOKUP($C158,'(C.) Private owners, 6 estates'!$D$10:$DR$60,7+$I158,0)+VLOOKUP($C158,'(C.) Private owners, 6 estates'!$D$10:$DR$60,8+$I158,0)+VLOOKUP($C158,'(C.) Private owners, 6 estates'!$D$10:$DR$60,9+$I158,0))))</f>
        <v>0</v>
      </c>
      <c r="R158" s="414">
        <f t="shared" si="43"/>
        <v>0</v>
      </c>
      <c r="T158" s="210">
        <f t="shared" si="31"/>
        <v>4</v>
      </c>
      <c r="U158" s="210">
        <f t="shared" si="32"/>
        <v>55047.587518412751</v>
      </c>
      <c r="V158" s="281">
        <f t="shared" si="33"/>
        <v>0</v>
      </c>
      <c r="W158" s="281">
        <f t="shared" si="34"/>
        <v>0</v>
      </c>
      <c r="X158" s="210">
        <f t="shared" si="35"/>
        <v>1</v>
      </c>
      <c r="Y158" s="210">
        <f t="shared" si="36"/>
        <v>13761.896879603188</v>
      </c>
      <c r="Z158" s="210">
        <f t="shared" si="37"/>
        <v>0</v>
      </c>
      <c r="AA158" s="210">
        <f t="shared" si="38"/>
        <v>0</v>
      </c>
      <c r="AB158" s="210">
        <f t="shared" si="42"/>
        <v>0</v>
      </c>
      <c r="AC158" s="210">
        <f t="shared" si="39"/>
        <v>0</v>
      </c>
      <c r="AD158" s="369">
        <f t="shared" si="40"/>
        <v>0</v>
      </c>
      <c r="AE158" s="369">
        <f t="shared" si="41"/>
        <v>0</v>
      </c>
    </row>
    <row r="159" spans="1:31">
      <c r="A159" s="49">
        <v>9</v>
      </c>
      <c r="B159" s="279">
        <v>4</v>
      </c>
      <c r="C159" s="28" t="s">
        <v>739</v>
      </c>
      <c r="D159" s="210">
        <f>'(B.) Opyt'' non-urb lands'!BD32</f>
        <v>74</v>
      </c>
      <c r="E159" s="519"/>
      <c r="F159" s="210">
        <f>'(B.) Opyt'' non-urb lands'!BG32</f>
        <v>997313.29698643473</v>
      </c>
      <c r="G159" s="212">
        <f t="shared" si="30"/>
        <v>13477.206716032902</v>
      </c>
      <c r="I159" s="210">
        <v>13</v>
      </c>
      <c r="J159" s="210">
        <v>13</v>
      </c>
      <c r="M159" s="259">
        <f>(IF($J159-$I159=0,VLOOKUP($C159,'(C.) Private owners, 6 estates'!$D$10:$DR$60,26+$I159,0),IF($J159-$I159=1,VLOOKUP($C159,'(C.) Private owners, 6 estates'!$D$10:$DR$60,26+$I159,0)+VLOOKUP($C159,'(C.) Private owners, 6 estates'!$D$10:$DR$60,27+$I159,0),VLOOKUP($C159,'(C.) Private owners, 6 estates'!$D$10:$DR$60,26+$I159,0)+VLOOKUP($C159,'(C.) Private owners, 6 estates'!$D$10:$DR$60,27+$I159,0)+VLOOKUP($C159,'(C.) Private owners, 6 estates'!$D$10:$DR$60,28+$I159,0)))) /(IF($J159-$I159=0,VLOOKUP($C159,'(C.) Private owners, 6 estates'!$D$10:$DR$60,7+$I159,0),IF($J159-$I159=1,VLOOKUP($C159,'(C.) Private owners, 6 estates'!$D$10:$DR$60,7+$I159,0)+VLOOKUP($C159,'(C.) Private owners, 6 estates'!$D$10:$DR$60,8+$I159,0),VLOOKUP($C159,'(C.) Private owners, 6 estates'!$D$10:$DR$60,7+$I159,0)+VLOOKUP($C159,'(C.) Private owners, 6 estates'!$D$10:$DR$60,8+$I159,0)+VLOOKUP($C159,'(C.) Private owners, 6 estates'!$D$10:$DR$60,9+$I159,0))))</f>
        <v>0.81818181818181823</v>
      </c>
      <c r="N159" s="259">
        <f>(IF($J159-$I159=0,VLOOKUP($C159,'(C.) Private owners, 6 estates'!$D$10:$DR$60,45+$I159,0),IF($J159-$I159=1,VLOOKUP($C159,'(C.) Private owners, 6 estates'!$D$10:$DR$60,45+$I159,0)+VLOOKUP($C159,'(C.) Private owners, 6 estates'!$D$10:$DR$60,46+$I159,0),VLOOKUP($C159,'(C.) Private owners, 6 estates'!$D$10:$DR$60,45+$I159,0)+VLOOKUP($C159,'(C.) Private owners, 6 estates'!$D$10:$DR$60,46+$I159,0)+VLOOKUP($C159,'(C.) Private owners, 6 estates'!$D$10:$DR$60,47+$I159,0)))) /(IF($J159-$I159=0,VLOOKUP($C159,'(C.) Private owners, 6 estates'!$D$10:$DR$60,7+$I159,0),IF($J159-$I159=1,VLOOKUP($C159,'(C.) Private owners, 6 estates'!$D$10:$DR$60,7+$I159,0)+VLOOKUP($C159,'(C.) Private owners, 6 estates'!$D$10:$DR$60,8+$I159,0),VLOOKUP($C159,'(C.) Private owners, 6 estates'!$D$10:$DR$60,7+$I159,0)+VLOOKUP($C159,'(C.) Private owners, 6 estates'!$D$10:$DR$60,8+$I159,0)+VLOOKUP($C159,'(C.) Private owners, 6 estates'!$D$10:$DR$60,9+$I159,0))))</f>
        <v>0</v>
      </c>
      <c r="O159" s="259">
        <f>(IF($J159-$I159=0,VLOOKUP($C159,'(C.) Private owners, 6 estates'!$D$10:$DR$60,64+$I159,0),IF($J159-$I159=1,VLOOKUP($C159,'(C.) Private owners, 6 estates'!$D$10:$DR$60,64+$I159,0)+VLOOKUP($C159,'(C.) Private owners, 6 estates'!$D$10:$DR$60,65+$I159,0),VLOOKUP($C159,'(C.) Private owners, 6 estates'!$D$10:$DR$60,64+$I159,0)+VLOOKUP($C159,'(C.) Private owners, 6 estates'!$D$10:$DR$60,65+$I159,0)+VLOOKUP($C159,'(C.) Private owners, 6 estates'!$D$10:$DR$60,66+$I159,0)))) /(IF($J159-$I159=0,VLOOKUP($C159,'(C.) Private owners, 6 estates'!$D$10:$DR$60,7+$I159,0),IF($J159-$I159=1,VLOOKUP($C159,'(C.) Private owners, 6 estates'!$D$10:$DR$60,7+$I159,0)+VLOOKUP($C159,'(C.) Private owners, 6 estates'!$D$10:$DR$60,8+$I159,0),VLOOKUP($C159,'(C.) Private owners, 6 estates'!$D$10:$DR$60,7+$I159,0)+VLOOKUP($C159,'(C.) Private owners, 6 estates'!$D$10:$DR$60,8+$I159,0)+VLOOKUP($C159,'(C.) Private owners, 6 estates'!$D$10:$DR$60,9+$I159,0))))</f>
        <v>0.12121212121212122</v>
      </c>
      <c r="P159" s="259">
        <f>(IF($J159-$I159=0,VLOOKUP($C159,'(C.) Private owners, 6 estates'!$D$10:$DR$60,83+$I159,0),IF($J159-$I159=1,VLOOKUP($C159,'(C.) Private owners, 6 estates'!$D$10:$DR$60,83+$I159,0)+VLOOKUP($C159,'(C.) Private owners, 6 estates'!$D$10:$DR$60,84+$I159,0),VLOOKUP($C159,'(C.) Private owners, 6 estates'!$D$10:$DR$60,83+$I159,0)+VLOOKUP($C159,'(C.) Private owners, 6 estates'!$D$10:$DR$60,84+$I159,0)+VLOOKUP($C159,'(C.) Private owners, 6 estates'!$D$10:$DR$60,85+$I159,0)))) /(IF($J159-$I159=0,VLOOKUP($C159,'(C.) Private owners, 6 estates'!$D$10:$DR$60,7+$I159,0),IF($J159-$I159=1,VLOOKUP($C159,'(C.) Private owners, 6 estates'!$D$10:$DR$60,7+$I159,0)+VLOOKUP($C159,'(C.) Private owners, 6 estates'!$D$10:$DR$60,8+$I159,0),VLOOKUP($C159,'(C.) Private owners, 6 estates'!$D$10:$DR$60,7+$I159,0)+VLOOKUP($C159,'(C.) Private owners, 6 estates'!$D$10:$DR$60,8+$I159,0)+VLOOKUP($C159,'(C.) Private owners, 6 estates'!$D$10:$DR$60,9+$I159,0))))</f>
        <v>3.0303030303030304E-2</v>
      </c>
      <c r="Q159" s="259">
        <f>(IF($J159-$I159=0,VLOOKUP($C159,'(C.) Private owners, 6 estates'!$D$10:$DR$60,102+$I159,0),IF($J159-$I159=1,VLOOKUP($C159,'(C.) Private owners, 6 estates'!$D$10:$DR$60,102+$I159,0)+VLOOKUP($C159,'(C.) Private owners, 6 estates'!$D$10:$DR$60,103+$I159,0),VLOOKUP($C159,'(C.) Private owners, 6 estates'!$D$10:$DR$60,102+$I159,0)+VLOOKUP($C159,'(C.) Private owners, 6 estates'!$D$10:$DR$60,103+$I159,0)+VLOOKUP($C159,'(C.) Private owners, 6 estates'!$D$10:$DR$60,104+$I159,0)))) /(IF($J159-$I159=0,VLOOKUP($C159,'(C.) Private owners, 6 estates'!$D$10:$DR$60,7+$I159,0),IF($J159-$I159=1,VLOOKUP($C159,'(C.) Private owners, 6 estates'!$D$10:$DR$60,7+$I159,0)+VLOOKUP($C159,'(C.) Private owners, 6 estates'!$D$10:$DR$60,8+$I159,0),VLOOKUP($C159,'(C.) Private owners, 6 estates'!$D$10:$DR$60,7+$I159,0)+VLOOKUP($C159,'(C.) Private owners, 6 estates'!$D$10:$DR$60,8+$I159,0)+VLOOKUP($C159,'(C.) Private owners, 6 estates'!$D$10:$DR$60,9+$I159,0))))</f>
        <v>3.0303030303030304E-2</v>
      </c>
      <c r="R159" s="414">
        <f t="shared" si="43"/>
        <v>0</v>
      </c>
      <c r="T159" s="210">
        <f t="shared" si="31"/>
        <v>60.545454545454547</v>
      </c>
      <c r="U159" s="210">
        <f t="shared" si="32"/>
        <v>815983.60662526486</v>
      </c>
      <c r="V159" s="281">
        <f t="shared" si="33"/>
        <v>0</v>
      </c>
      <c r="W159" s="281">
        <f t="shared" si="34"/>
        <v>0</v>
      </c>
      <c r="X159" s="210">
        <f t="shared" si="35"/>
        <v>8.9696969696969706</v>
      </c>
      <c r="Y159" s="210">
        <f t="shared" si="36"/>
        <v>120886.46024077998</v>
      </c>
      <c r="Z159" s="210">
        <f t="shared" si="37"/>
        <v>2.2424242424242427</v>
      </c>
      <c r="AA159" s="210">
        <f t="shared" si="38"/>
        <v>30221.615060194996</v>
      </c>
      <c r="AB159" s="210">
        <f t="shared" si="42"/>
        <v>2.2424242424242427</v>
      </c>
      <c r="AC159" s="210">
        <f t="shared" si="39"/>
        <v>30221.615060194996</v>
      </c>
      <c r="AD159" s="369">
        <f t="shared" si="40"/>
        <v>0</v>
      </c>
      <c r="AE159" s="369">
        <f t="shared" si="41"/>
        <v>0</v>
      </c>
    </row>
    <row r="160" spans="1:31">
      <c r="A160" s="49">
        <v>20</v>
      </c>
      <c r="B160" s="279">
        <v>4</v>
      </c>
      <c r="C160" s="28" t="s">
        <v>251</v>
      </c>
      <c r="D160" s="210">
        <f>'(B.) Opyt'' non-urb lands'!BD33</f>
        <v>73</v>
      </c>
      <c r="E160" s="519"/>
      <c r="F160" s="210">
        <f>'(B.) Opyt'' non-urb lands'!BG33</f>
        <v>971615.29302946839</v>
      </c>
      <c r="G160" s="212">
        <f t="shared" si="30"/>
        <v>13309.798534650252</v>
      </c>
      <c r="I160" s="210">
        <v>12</v>
      </c>
      <c r="J160" s="210">
        <v>13</v>
      </c>
      <c r="M160" s="259">
        <f>(IF($J160-$I160=0,VLOOKUP($C160,'(C.) Private owners, 6 estates'!$D$10:$DR$60,26+$I160,0),IF($J160-$I160=1,VLOOKUP($C160,'(C.) Private owners, 6 estates'!$D$10:$DR$60,26+$I160,0)+VLOOKUP($C160,'(C.) Private owners, 6 estates'!$D$10:$DR$60,27+$I160,0),VLOOKUP($C160,'(C.) Private owners, 6 estates'!$D$10:$DR$60,26+$I160,0)+VLOOKUP($C160,'(C.) Private owners, 6 estates'!$D$10:$DR$60,27+$I160,0)+VLOOKUP($C160,'(C.) Private owners, 6 estates'!$D$10:$DR$60,28+$I160,0)))) /(IF($J160-$I160=0,VLOOKUP($C160,'(C.) Private owners, 6 estates'!$D$10:$DR$60,7+$I160,0),IF($J160-$I160=1,VLOOKUP($C160,'(C.) Private owners, 6 estates'!$D$10:$DR$60,7+$I160,0)+VLOOKUP($C160,'(C.) Private owners, 6 estates'!$D$10:$DR$60,8+$I160,0),VLOOKUP($C160,'(C.) Private owners, 6 estates'!$D$10:$DR$60,7+$I160,0)+VLOOKUP($C160,'(C.) Private owners, 6 estates'!$D$10:$DR$60,8+$I160,0)+VLOOKUP($C160,'(C.) Private owners, 6 estates'!$D$10:$DR$60,9+$I160,0))))</f>
        <v>0.83333333333333337</v>
      </c>
      <c r="N160" s="259">
        <f>(IF($J160-$I160=0,VLOOKUP($C160,'(C.) Private owners, 6 estates'!$D$10:$DR$60,45+$I160,0),IF($J160-$I160=1,VLOOKUP($C160,'(C.) Private owners, 6 estates'!$D$10:$DR$60,45+$I160,0)+VLOOKUP($C160,'(C.) Private owners, 6 estates'!$D$10:$DR$60,46+$I160,0),VLOOKUP($C160,'(C.) Private owners, 6 estates'!$D$10:$DR$60,45+$I160,0)+VLOOKUP($C160,'(C.) Private owners, 6 estates'!$D$10:$DR$60,46+$I160,0)+VLOOKUP($C160,'(C.) Private owners, 6 estates'!$D$10:$DR$60,47+$I160,0)))) /(IF($J160-$I160=0,VLOOKUP($C160,'(C.) Private owners, 6 estates'!$D$10:$DR$60,7+$I160,0),IF($J160-$I160=1,VLOOKUP($C160,'(C.) Private owners, 6 estates'!$D$10:$DR$60,7+$I160,0)+VLOOKUP($C160,'(C.) Private owners, 6 estates'!$D$10:$DR$60,8+$I160,0),VLOOKUP($C160,'(C.) Private owners, 6 estates'!$D$10:$DR$60,7+$I160,0)+VLOOKUP($C160,'(C.) Private owners, 6 estates'!$D$10:$DR$60,8+$I160,0)+VLOOKUP($C160,'(C.) Private owners, 6 estates'!$D$10:$DR$60,9+$I160,0))))</f>
        <v>0</v>
      </c>
      <c r="O160" s="259">
        <f>(IF($J160-$I160=0,VLOOKUP($C160,'(C.) Private owners, 6 estates'!$D$10:$DR$60,64+$I160,0),IF($J160-$I160=1,VLOOKUP($C160,'(C.) Private owners, 6 estates'!$D$10:$DR$60,64+$I160,0)+VLOOKUP($C160,'(C.) Private owners, 6 estates'!$D$10:$DR$60,65+$I160,0),VLOOKUP($C160,'(C.) Private owners, 6 estates'!$D$10:$DR$60,64+$I160,0)+VLOOKUP($C160,'(C.) Private owners, 6 estates'!$D$10:$DR$60,65+$I160,0)+VLOOKUP($C160,'(C.) Private owners, 6 estates'!$D$10:$DR$60,66+$I160,0)))) /(IF($J160-$I160=0,VLOOKUP($C160,'(C.) Private owners, 6 estates'!$D$10:$DR$60,7+$I160,0),IF($J160-$I160=1,VLOOKUP($C160,'(C.) Private owners, 6 estates'!$D$10:$DR$60,7+$I160,0)+VLOOKUP($C160,'(C.) Private owners, 6 estates'!$D$10:$DR$60,8+$I160,0),VLOOKUP($C160,'(C.) Private owners, 6 estates'!$D$10:$DR$60,7+$I160,0)+VLOOKUP($C160,'(C.) Private owners, 6 estates'!$D$10:$DR$60,8+$I160,0)+VLOOKUP($C160,'(C.) Private owners, 6 estates'!$D$10:$DR$60,9+$I160,0))))</f>
        <v>0.10526315789473684</v>
      </c>
      <c r="P160" s="259">
        <f>(IF($J160-$I160=0,VLOOKUP($C160,'(C.) Private owners, 6 estates'!$D$10:$DR$60,83+$I160,0),IF($J160-$I160=1,VLOOKUP($C160,'(C.) Private owners, 6 estates'!$D$10:$DR$60,83+$I160,0)+VLOOKUP($C160,'(C.) Private owners, 6 estates'!$D$10:$DR$60,84+$I160,0),VLOOKUP($C160,'(C.) Private owners, 6 estates'!$D$10:$DR$60,83+$I160,0)+VLOOKUP($C160,'(C.) Private owners, 6 estates'!$D$10:$DR$60,84+$I160,0)+VLOOKUP($C160,'(C.) Private owners, 6 estates'!$D$10:$DR$60,85+$I160,0)))) /(IF($J160-$I160=0,VLOOKUP($C160,'(C.) Private owners, 6 estates'!$D$10:$DR$60,7+$I160,0),IF($J160-$I160=1,VLOOKUP($C160,'(C.) Private owners, 6 estates'!$D$10:$DR$60,7+$I160,0)+VLOOKUP($C160,'(C.) Private owners, 6 estates'!$D$10:$DR$60,8+$I160,0),VLOOKUP($C160,'(C.) Private owners, 6 estates'!$D$10:$DR$60,7+$I160,0)+VLOOKUP($C160,'(C.) Private owners, 6 estates'!$D$10:$DR$60,8+$I160,0)+VLOOKUP($C160,'(C.) Private owners, 6 estates'!$D$10:$DR$60,9+$I160,0))))</f>
        <v>2.6315789473684209E-2</v>
      </c>
      <c r="Q160" s="259">
        <f>(IF($J160-$I160=0,VLOOKUP($C160,'(C.) Private owners, 6 estates'!$D$10:$DR$60,102+$I160,0),IF($J160-$I160=1,VLOOKUP($C160,'(C.) Private owners, 6 estates'!$D$10:$DR$60,102+$I160,0)+VLOOKUP($C160,'(C.) Private owners, 6 estates'!$D$10:$DR$60,103+$I160,0),VLOOKUP($C160,'(C.) Private owners, 6 estates'!$D$10:$DR$60,102+$I160,0)+VLOOKUP($C160,'(C.) Private owners, 6 estates'!$D$10:$DR$60,103+$I160,0)+VLOOKUP($C160,'(C.) Private owners, 6 estates'!$D$10:$DR$60,104+$I160,0)))) /(IF($J160-$I160=0,VLOOKUP($C160,'(C.) Private owners, 6 estates'!$D$10:$DR$60,7+$I160,0),IF($J160-$I160=1,VLOOKUP($C160,'(C.) Private owners, 6 estates'!$D$10:$DR$60,7+$I160,0)+VLOOKUP($C160,'(C.) Private owners, 6 estates'!$D$10:$DR$60,8+$I160,0),VLOOKUP($C160,'(C.) Private owners, 6 estates'!$D$10:$DR$60,7+$I160,0)+VLOOKUP($C160,'(C.) Private owners, 6 estates'!$D$10:$DR$60,8+$I160,0)+VLOOKUP($C160,'(C.) Private owners, 6 estates'!$D$10:$DR$60,9+$I160,0))))</f>
        <v>3.5087719298245612E-2</v>
      </c>
      <c r="R160" s="414">
        <f t="shared" si="43"/>
        <v>0</v>
      </c>
      <c r="T160" s="210">
        <f t="shared" si="31"/>
        <v>60.833333333333336</v>
      </c>
      <c r="U160" s="210">
        <f t="shared" si="32"/>
        <v>809679.41085789038</v>
      </c>
      <c r="V160" s="281">
        <f t="shared" si="33"/>
        <v>0</v>
      </c>
      <c r="W160" s="281">
        <f t="shared" si="34"/>
        <v>0</v>
      </c>
      <c r="X160" s="210">
        <f t="shared" si="35"/>
        <v>7.6842105263157894</v>
      </c>
      <c r="Y160" s="210">
        <f t="shared" si="36"/>
        <v>102275.29400310194</v>
      </c>
      <c r="Z160" s="210">
        <f t="shared" si="37"/>
        <v>1.9210526315789473</v>
      </c>
      <c r="AA160" s="210">
        <f t="shared" si="38"/>
        <v>25568.823500775485</v>
      </c>
      <c r="AB160" s="210">
        <f t="shared" si="42"/>
        <v>2.5614035087719298</v>
      </c>
      <c r="AC160" s="210">
        <f t="shared" si="39"/>
        <v>34091.764667700641</v>
      </c>
      <c r="AD160" s="369">
        <f t="shared" si="40"/>
        <v>0</v>
      </c>
      <c r="AE160" s="369">
        <f t="shared" si="41"/>
        <v>0</v>
      </c>
    </row>
    <row r="161" spans="1:31">
      <c r="A161" s="49">
        <v>29</v>
      </c>
      <c r="B161" s="279">
        <v>4</v>
      </c>
      <c r="C161" s="28" t="s">
        <v>371</v>
      </c>
      <c r="D161" s="210">
        <f>'(B.) Opyt'' non-urb lands'!BD34</f>
        <v>70</v>
      </c>
      <c r="E161" s="519"/>
      <c r="F161" s="210">
        <f>'(B.) Opyt'' non-urb lands'!BG34</f>
        <v>895315.90058664861</v>
      </c>
      <c r="G161" s="212">
        <f t="shared" si="30"/>
        <v>12790.227151237837</v>
      </c>
      <c r="I161" s="210">
        <v>12</v>
      </c>
      <c r="J161" s="210">
        <v>13</v>
      </c>
      <c r="M161" s="259">
        <f>(IF($J161-$I161=0,VLOOKUP($C161,'(C.) Private owners, 6 estates'!$D$10:$DR$60,26+$I161,0),IF($J161-$I161=1,VLOOKUP($C161,'(C.) Private owners, 6 estates'!$D$10:$DR$60,26+$I161,0)+VLOOKUP($C161,'(C.) Private owners, 6 estates'!$D$10:$DR$60,27+$I161,0),VLOOKUP($C161,'(C.) Private owners, 6 estates'!$D$10:$DR$60,26+$I161,0)+VLOOKUP($C161,'(C.) Private owners, 6 estates'!$D$10:$DR$60,27+$I161,0)+VLOOKUP($C161,'(C.) Private owners, 6 estates'!$D$10:$DR$60,28+$I161,0)))) /(IF($J161-$I161=0,VLOOKUP($C161,'(C.) Private owners, 6 estates'!$D$10:$DR$60,7+$I161,0),IF($J161-$I161=1,VLOOKUP($C161,'(C.) Private owners, 6 estates'!$D$10:$DR$60,7+$I161,0)+VLOOKUP($C161,'(C.) Private owners, 6 estates'!$D$10:$DR$60,8+$I161,0),VLOOKUP($C161,'(C.) Private owners, 6 estates'!$D$10:$DR$60,7+$I161,0)+VLOOKUP($C161,'(C.) Private owners, 6 estates'!$D$10:$DR$60,8+$I161,0)+VLOOKUP($C161,'(C.) Private owners, 6 estates'!$D$10:$DR$60,9+$I161,0))))</f>
        <v>0.72077922077922074</v>
      </c>
      <c r="N161" s="259">
        <f>(IF($J161-$I161=0,VLOOKUP($C161,'(C.) Private owners, 6 estates'!$D$10:$DR$60,45+$I161,0),IF($J161-$I161=1,VLOOKUP($C161,'(C.) Private owners, 6 estates'!$D$10:$DR$60,45+$I161,0)+VLOOKUP($C161,'(C.) Private owners, 6 estates'!$D$10:$DR$60,46+$I161,0),VLOOKUP($C161,'(C.) Private owners, 6 estates'!$D$10:$DR$60,45+$I161,0)+VLOOKUP($C161,'(C.) Private owners, 6 estates'!$D$10:$DR$60,46+$I161,0)+VLOOKUP($C161,'(C.) Private owners, 6 estates'!$D$10:$DR$60,47+$I161,0)))) /(IF($J161-$I161=0,VLOOKUP($C161,'(C.) Private owners, 6 estates'!$D$10:$DR$60,7+$I161,0),IF($J161-$I161=1,VLOOKUP($C161,'(C.) Private owners, 6 estates'!$D$10:$DR$60,7+$I161,0)+VLOOKUP($C161,'(C.) Private owners, 6 estates'!$D$10:$DR$60,8+$I161,0),VLOOKUP($C161,'(C.) Private owners, 6 estates'!$D$10:$DR$60,7+$I161,0)+VLOOKUP($C161,'(C.) Private owners, 6 estates'!$D$10:$DR$60,8+$I161,0)+VLOOKUP($C161,'(C.) Private owners, 6 estates'!$D$10:$DR$60,9+$I161,0))))</f>
        <v>0</v>
      </c>
      <c r="O161" s="259">
        <f>(IF($J161-$I161=0,VLOOKUP($C161,'(C.) Private owners, 6 estates'!$D$10:$DR$60,64+$I161,0),IF($J161-$I161=1,VLOOKUP($C161,'(C.) Private owners, 6 estates'!$D$10:$DR$60,64+$I161,0)+VLOOKUP($C161,'(C.) Private owners, 6 estates'!$D$10:$DR$60,65+$I161,0),VLOOKUP($C161,'(C.) Private owners, 6 estates'!$D$10:$DR$60,64+$I161,0)+VLOOKUP($C161,'(C.) Private owners, 6 estates'!$D$10:$DR$60,65+$I161,0)+VLOOKUP($C161,'(C.) Private owners, 6 estates'!$D$10:$DR$60,66+$I161,0)))) /(IF($J161-$I161=0,VLOOKUP($C161,'(C.) Private owners, 6 estates'!$D$10:$DR$60,7+$I161,0),IF($J161-$I161=1,VLOOKUP($C161,'(C.) Private owners, 6 estates'!$D$10:$DR$60,7+$I161,0)+VLOOKUP($C161,'(C.) Private owners, 6 estates'!$D$10:$DR$60,8+$I161,0),VLOOKUP($C161,'(C.) Private owners, 6 estates'!$D$10:$DR$60,7+$I161,0)+VLOOKUP($C161,'(C.) Private owners, 6 estates'!$D$10:$DR$60,8+$I161,0)+VLOOKUP($C161,'(C.) Private owners, 6 estates'!$D$10:$DR$60,9+$I161,0))))</f>
        <v>0.22727272727272727</v>
      </c>
      <c r="P161" s="259">
        <f>(IF($J161-$I161=0,VLOOKUP($C161,'(C.) Private owners, 6 estates'!$D$10:$DR$60,83+$I161,0),IF($J161-$I161=1,VLOOKUP($C161,'(C.) Private owners, 6 estates'!$D$10:$DR$60,83+$I161,0)+VLOOKUP($C161,'(C.) Private owners, 6 estates'!$D$10:$DR$60,84+$I161,0),VLOOKUP($C161,'(C.) Private owners, 6 estates'!$D$10:$DR$60,83+$I161,0)+VLOOKUP($C161,'(C.) Private owners, 6 estates'!$D$10:$DR$60,84+$I161,0)+VLOOKUP($C161,'(C.) Private owners, 6 estates'!$D$10:$DR$60,85+$I161,0)))) /(IF($J161-$I161=0,VLOOKUP($C161,'(C.) Private owners, 6 estates'!$D$10:$DR$60,7+$I161,0),IF($J161-$I161=1,VLOOKUP($C161,'(C.) Private owners, 6 estates'!$D$10:$DR$60,7+$I161,0)+VLOOKUP($C161,'(C.) Private owners, 6 estates'!$D$10:$DR$60,8+$I161,0),VLOOKUP($C161,'(C.) Private owners, 6 estates'!$D$10:$DR$60,7+$I161,0)+VLOOKUP($C161,'(C.) Private owners, 6 estates'!$D$10:$DR$60,8+$I161,0)+VLOOKUP($C161,'(C.) Private owners, 6 estates'!$D$10:$DR$60,9+$I161,0))))</f>
        <v>1.2987012987012988E-2</v>
      </c>
      <c r="Q161" s="259">
        <f>(IF($J161-$I161=0,VLOOKUP($C161,'(C.) Private owners, 6 estates'!$D$10:$DR$60,102+$I161,0),IF($J161-$I161=1,VLOOKUP($C161,'(C.) Private owners, 6 estates'!$D$10:$DR$60,102+$I161,0)+VLOOKUP($C161,'(C.) Private owners, 6 estates'!$D$10:$DR$60,103+$I161,0),VLOOKUP($C161,'(C.) Private owners, 6 estates'!$D$10:$DR$60,102+$I161,0)+VLOOKUP($C161,'(C.) Private owners, 6 estates'!$D$10:$DR$60,103+$I161,0)+VLOOKUP($C161,'(C.) Private owners, 6 estates'!$D$10:$DR$60,104+$I161,0)))) /(IF($J161-$I161=0,VLOOKUP($C161,'(C.) Private owners, 6 estates'!$D$10:$DR$60,7+$I161,0),IF($J161-$I161=1,VLOOKUP($C161,'(C.) Private owners, 6 estates'!$D$10:$DR$60,7+$I161,0)+VLOOKUP($C161,'(C.) Private owners, 6 estates'!$D$10:$DR$60,8+$I161,0),VLOOKUP($C161,'(C.) Private owners, 6 estates'!$D$10:$DR$60,7+$I161,0)+VLOOKUP($C161,'(C.) Private owners, 6 estates'!$D$10:$DR$60,8+$I161,0)+VLOOKUP($C161,'(C.) Private owners, 6 estates'!$D$10:$DR$60,9+$I161,0))))</f>
        <v>3.896103896103896E-2</v>
      </c>
      <c r="R161" s="414">
        <f t="shared" si="43"/>
        <v>0</v>
      </c>
      <c r="T161" s="210">
        <f t="shared" si="31"/>
        <v>50.454545454545453</v>
      </c>
      <c r="U161" s="210">
        <f t="shared" si="32"/>
        <v>645325.09717609093</v>
      </c>
      <c r="V161" s="281">
        <f t="shared" si="33"/>
        <v>0</v>
      </c>
      <c r="W161" s="281">
        <f t="shared" si="34"/>
        <v>0</v>
      </c>
      <c r="X161" s="210">
        <f t="shared" si="35"/>
        <v>15.909090909090908</v>
      </c>
      <c r="Y161" s="210">
        <f t="shared" si="36"/>
        <v>203480.8864969656</v>
      </c>
      <c r="Z161" s="210">
        <f t="shared" si="37"/>
        <v>0.90909090909090917</v>
      </c>
      <c r="AA161" s="210">
        <f t="shared" si="38"/>
        <v>11627.479228398035</v>
      </c>
      <c r="AB161" s="210">
        <f t="shared" si="42"/>
        <v>2.7272727272727271</v>
      </c>
      <c r="AC161" s="210">
        <f t="shared" si="39"/>
        <v>34882.437685194098</v>
      </c>
      <c r="AD161" s="369">
        <f t="shared" si="40"/>
        <v>0</v>
      </c>
      <c r="AE161" s="369">
        <f t="shared" si="41"/>
        <v>0</v>
      </c>
    </row>
    <row r="162" spans="1:31">
      <c r="A162" s="49">
        <v>30</v>
      </c>
      <c r="B162" s="279">
        <v>4</v>
      </c>
      <c r="C162" s="28" t="s">
        <v>509</v>
      </c>
      <c r="D162" s="210">
        <f>'(B.) Opyt'' non-urb lands'!BD35</f>
        <v>61</v>
      </c>
      <c r="E162" s="519"/>
      <c r="F162" s="210">
        <f>'(B.) Opyt'' non-urb lands'!BG35</f>
        <v>838076.88557558937</v>
      </c>
      <c r="G162" s="212">
        <f t="shared" si="30"/>
        <v>13738.965337304744</v>
      </c>
      <c r="I162" s="210">
        <v>13</v>
      </c>
      <c r="J162" s="210">
        <v>14</v>
      </c>
      <c r="M162" s="259">
        <f>(IF($J162-$I162=0,VLOOKUP($C162,'(C.) Private owners, 6 estates'!$D$10:$DR$60,26+$I162,0),IF($J162-$I162=1,VLOOKUP($C162,'(C.) Private owners, 6 estates'!$D$10:$DR$60,26+$I162,0)+VLOOKUP($C162,'(C.) Private owners, 6 estates'!$D$10:$DR$60,27+$I162,0),VLOOKUP($C162,'(C.) Private owners, 6 estates'!$D$10:$DR$60,26+$I162,0)+VLOOKUP($C162,'(C.) Private owners, 6 estates'!$D$10:$DR$60,27+$I162,0)+VLOOKUP($C162,'(C.) Private owners, 6 estates'!$D$10:$DR$60,28+$I162,0)))) /(IF($J162-$I162=0,VLOOKUP($C162,'(C.) Private owners, 6 estates'!$D$10:$DR$60,7+$I162,0),IF($J162-$I162=1,VLOOKUP($C162,'(C.) Private owners, 6 estates'!$D$10:$DR$60,7+$I162,0)+VLOOKUP($C162,'(C.) Private owners, 6 estates'!$D$10:$DR$60,8+$I162,0),VLOOKUP($C162,'(C.) Private owners, 6 estates'!$D$10:$DR$60,7+$I162,0)+VLOOKUP($C162,'(C.) Private owners, 6 estates'!$D$10:$DR$60,8+$I162,0)+VLOOKUP($C162,'(C.) Private owners, 6 estates'!$D$10:$DR$60,9+$I162,0))))</f>
        <v>0.80952380952380953</v>
      </c>
      <c r="N162" s="259">
        <f>(IF($J162-$I162=0,VLOOKUP($C162,'(C.) Private owners, 6 estates'!$D$10:$DR$60,45+$I162,0),IF($J162-$I162=1,VLOOKUP($C162,'(C.) Private owners, 6 estates'!$D$10:$DR$60,45+$I162,0)+VLOOKUP($C162,'(C.) Private owners, 6 estates'!$D$10:$DR$60,46+$I162,0),VLOOKUP($C162,'(C.) Private owners, 6 estates'!$D$10:$DR$60,45+$I162,0)+VLOOKUP($C162,'(C.) Private owners, 6 estates'!$D$10:$DR$60,46+$I162,0)+VLOOKUP($C162,'(C.) Private owners, 6 estates'!$D$10:$DR$60,47+$I162,0)))) /(IF($J162-$I162=0,VLOOKUP($C162,'(C.) Private owners, 6 estates'!$D$10:$DR$60,7+$I162,0),IF($J162-$I162=1,VLOOKUP($C162,'(C.) Private owners, 6 estates'!$D$10:$DR$60,7+$I162,0)+VLOOKUP($C162,'(C.) Private owners, 6 estates'!$D$10:$DR$60,8+$I162,0),VLOOKUP($C162,'(C.) Private owners, 6 estates'!$D$10:$DR$60,7+$I162,0)+VLOOKUP($C162,'(C.) Private owners, 6 estates'!$D$10:$DR$60,8+$I162,0)+VLOOKUP($C162,'(C.) Private owners, 6 estates'!$D$10:$DR$60,9+$I162,0))))</f>
        <v>0</v>
      </c>
      <c r="O162" s="259">
        <f>(IF($J162-$I162=0,VLOOKUP($C162,'(C.) Private owners, 6 estates'!$D$10:$DR$60,64+$I162,0),IF($J162-$I162=1,VLOOKUP($C162,'(C.) Private owners, 6 estates'!$D$10:$DR$60,64+$I162,0)+VLOOKUP($C162,'(C.) Private owners, 6 estates'!$D$10:$DR$60,65+$I162,0),VLOOKUP($C162,'(C.) Private owners, 6 estates'!$D$10:$DR$60,64+$I162,0)+VLOOKUP($C162,'(C.) Private owners, 6 estates'!$D$10:$DR$60,65+$I162,0)+VLOOKUP($C162,'(C.) Private owners, 6 estates'!$D$10:$DR$60,66+$I162,0)))) /(IF($J162-$I162=0,VLOOKUP($C162,'(C.) Private owners, 6 estates'!$D$10:$DR$60,7+$I162,0),IF($J162-$I162=1,VLOOKUP($C162,'(C.) Private owners, 6 estates'!$D$10:$DR$60,7+$I162,0)+VLOOKUP($C162,'(C.) Private owners, 6 estates'!$D$10:$DR$60,8+$I162,0),VLOOKUP($C162,'(C.) Private owners, 6 estates'!$D$10:$DR$60,7+$I162,0)+VLOOKUP($C162,'(C.) Private owners, 6 estates'!$D$10:$DR$60,8+$I162,0)+VLOOKUP($C162,'(C.) Private owners, 6 estates'!$D$10:$DR$60,9+$I162,0))))</f>
        <v>0.15873015873015872</v>
      </c>
      <c r="P162" s="259">
        <f>(IF($J162-$I162=0,VLOOKUP($C162,'(C.) Private owners, 6 estates'!$D$10:$DR$60,83+$I162,0),IF($J162-$I162=1,VLOOKUP($C162,'(C.) Private owners, 6 estates'!$D$10:$DR$60,83+$I162,0)+VLOOKUP($C162,'(C.) Private owners, 6 estates'!$D$10:$DR$60,84+$I162,0),VLOOKUP($C162,'(C.) Private owners, 6 estates'!$D$10:$DR$60,83+$I162,0)+VLOOKUP($C162,'(C.) Private owners, 6 estates'!$D$10:$DR$60,84+$I162,0)+VLOOKUP($C162,'(C.) Private owners, 6 estates'!$D$10:$DR$60,85+$I162,0)))) /(IF($J162-$I162=0,VLOOKUP($C162,'(C.) Private owners, 6 estates'!$D$10:$DR$60,7+$I162,0),IF($J162-$I162=1,VLOOKUP($C162,'(C.) Private owners, 6 estates'!$D$10:$DR$60,7+$I162,0)+VLOOKUP($C162,'(C.) Private owners, 6 estates'!$D$10:$DR$60,8+$I162,0),VLOOKUP($C162,'(C.) Private owners, 6 estates'!$D$10:$DR$60,7+$I162,0)+VLOOKUP($C162,'(C.) Private owners, 6 estates'!$D$10:$DR$60,8+$I162,0)+VLOOKUP($C162,'(C.) Private owners, 6 estates'!$D$10:$DR$60,9+$I162,0))))</f>
        <v>1.5873015873015872E-2</v>
      </c>
      <c r="Q162" s="259">
        <f>(IF($J162-$I162=0,VLOOKUP($C162,'(C.) Private owners, 6 estates'!$D$10:$DR$60,102+$I162,0),IF($J162-$I162=1,VLOOKUP($C162,'(C.) Private owners, 6 estates'!$D$10:$DR$60,102+$I162,0)+VLOOKUP($C162,'(C.) Private owners, 6 estates'!$D$10:$DR$60,103+$I162,0),VLOOKUP($C162,'(C.) Private owners, 6 estates'!$D$10:$DR$60,102+$I162,0)+VLOOKUP($C162,'(C.) Private owners, 6 estates'!$D$10:$DR$60,103+$I162,0)+VLOOKUP($C162,'(C.) Private owners, 6 estates'!$D$10:$DR$60,104+$I162,0)))) /(IF($J162-$I162=0,VLOOKUP($C162,'(C.) Private owners, 6 estates'!$D$10:$DR$60,7+$I162,0),IF($J162-$I162=1,VLOOKUP($C162,'(C.) Private owners, 6 estates'!$D$10:$DR$60,7+$I162,0)+VLOOKUP($C162,'(C.) Private owners, 6 estates'!$D$10:$DR$60,8+$I162,0),VLOOKUP($C162,'(C.) Private owners, 6 estates'!$D$10:$DR$60,7+$I162,0)+VLOOKUP($C162,'(C.) Private owners, 6 estates'!$D$10:$DR$60,8+$I162,0)+VLOOKUP($C162,'(C.) Private owners, 6 estates'!$D$10:$DR$60,9+$I162,0))))</f>
        <v>1.5873015873015872E-2</v>
      </c>
      <c r="R162" s="414">
        <f t="shared" si="43"/>
        <v>0</v>
      </c>
      <c r="T162" s="210">
        <f t="shared" si="31"/>
        <v>49.38095238095238</v>
      </c>
      <c r="U162" s="210">
        <f t="shared" si="32"/>
        <v>678443.19308500097</v>
      </c>
      <c r="V162" s="281">
        <f t="shared" si="33"/>
        <v>0</v>
      </c>
      <c r="W162" s="281">
        <f t="shared" si="34"/>
        <v>0</v>
      </c>
      <c r="X162" s="210">
        <f t="shared" si="35"/>
        <v>9.6825396825396819</v>
      </c>
      <c r="Y162" s="210">
        <f t="shared" si="36"/>
        <v>133028.07707549038</v>
      </c>
      <c r="Z162" s="210">
        <f t="shared" si="37"/>
        <v>0.96825396825396814</v>
      </c>
      <c r="AA162" s="210">
        <f t="shared" si="38"/>
        <v>13302.807707549036</v>
      </c>
      <c r="AB162" s="210">
        <f t="shared" si="42"/>
        <v>0.96825396825396814</v>
      </c>
      <c r="AC162" s="210">
        <f t="shared" si="39"/>
        <v>13302.807707549036</v>
      </c>
      <c r="AD162" s="369">
        <f t="shared" si="40"/>
        <v>0</v>
      </c>
      <c r="AE162" s="369">
        <f t="shared" si="41"/>
        <v>0</v>
      </c>
    </row>
    <row r="163" spans="1:31">
      <c r="A163" s="49">
        <v>35</v>
      </c>
      <c r="B163" s="279">
        <v>4</v>
      </c>
      <c r="C163" s="28" t="s">
        <v>888</v>
      </c>
      <c r="D163" s="210">
        <f>'(B.) Opyt'' non-urb lands'!BD36</f>
        <v>67</v>
      </c>
      <c r="E163" s="519"/>
      <c r="F163" s="210">
        <f>'(B.) Opyt'' non-urb lands'!BG36</f>
        <v>915457.9660944842</v>
      </c>
      <c r="G163" s="212">
        <f t="shared" si="30"/>
        <v>13663.551732753496</v>
      </c>
      <c r="I163" s="210">
        <v>13</v>
      </c>
      <c r="J163" s="210">
        <v>13</v>
      </c>
      <c r="M163" s="259">
        <f>(IF($J163-$I163=0,VLOOKUP($C163,'(C.) Private owners, 6 estates'!$D$10:$DR$60,26+$I163,0),IF($J163-$I163=1,VLOOKUP($C163,'(C.) Private owners, 6 estates'!$D$10:$DR$60,26+$I163,0)+VLOOKUP($C163,'(C.) Private owners, 6 estates'!$D$10:$DR$60,27+$I163,0),VLOOKUP($C163,'(C.) Private owners, 6 estates'!$D$10:$DR$60,26+$I163,0)+VLOOKUP($C163,'(C.) Private owners, 6 estates'!$D$10:$DR$60,27+$I163,0)+VLOOKUP($C163,'(C.) Private owners, 6 estates'!$D$10:$DR$60,28+$I163,0)))) /(IF($J163-$I163=0,VLOOKUP($C163,'(C.) Private owners, 6 estates'!$D$10:$DR$60,7+$I163,0),IF($J163-$I163=1,VLOOKUP($C163,'(C.) Private owners, 6 estates'!$D$10:$DR$60,7+$I163,0)+VLOOKUP($C163,'(C.) Private owners, 6 estates'!$D$10:$DR$60,8+$I163,0),VLOOKUP($C163,'(C.) Private owners, 6 estates'!$D$10:$DR$60,7+$I163,0)+VLOOKUP($C163,'(C.) Private owners, 6 estates'!$D$10:$DR$60,8+$I163,0)+VLOOKUP($C163,'(C.) Private owners, 6 estates'!$D$10:$DR$60,9+$I163,0))))</f>
        <v>0.46666666666666667</v>
      </c>
      <c r="N163" s="259">
        <f>(IF($J163-$I163=0,VLOOKUP($C163,'(C.) Private owners, 6 estates'!$D$10:$DR$60,45+$I163,0),IF($J163-$I163=1,VLOOKUP($C163,'(C.) Private owners, 6 estates'!$D$10:$DR$60,45+$I163,0)+VLOOKUP($C163,'(C.) Private owners, 6 estates'!$D$10:$DR$60,46+$I163,0),VLOOKUP($C163,'(C.) Private owners, 6 estates'!$D$10:$DR$60,45+$I163,0)+VLOOKUP($C163,'(C.) Private owners, 6 estates'!$D$10:$DR$60,46+$I163,0)+VLOOKUP($C163,'(C.) Private owners, 6 estates'!$D$10:$DR$60,47+$I163,0)))) /(IF($J163-$I163=0,VLOOKUP($C163,'(C.) Private owners, 6 estates'!$D$10:$DR$60,7+$I163,0),IF($J163-$I163=1,VLOOKUP($C163,'(C.) Private owners, 6 estates'!$D$10:$DR$60,7+$I163,0)+VLOOKUP($C163,'(C.) Private owners, 6 estates'!$D$10:$DR$60,8+$I163,0),VLOOKUP($C163,'(C.) Private owners, 6 estates'!$D$10:$DR$60,7+$I163,0)+VLOOKUP($C163,'(C.) Private owners, 6 estates'!$D$10:$DR$60,8+$I163,0)+VLOOKUP($C163,'(C.) Private owners, 6 estates'!$D$10:$DR$60,9+$I163,0))))</f>
        <v>0</v>
      </c>
      <c r="O163" s="259">
        <f>(IF($J163-$I163=0,VLOOKUP($C163,'(C.) Private owners, 6 estates'!$D$10:$DR$60,64+$I163,0),IF($J163-$I163=1,VLOOKUP($C163,'(C.) Private owners, 6 estates'!$D$10:$DR$60,64+$I163,0)+VLOOKUP($C163,'(C.) Private owners, 6 estates'!$D$10:$DR$60,65+$I163,0),VLOOKUP($C163,'(C.) Private owners, 6 estates'!$D$10:$DR$60,64+$I163,0)+VLOOKUP($C163,'(C.) Private owners, 6 estates'!$D$10:$DR$60,65+$I163,0)+VLOOKUP($C163,'(C.) Private owners, 6 estates'!$D$10:$DR$60,66+$I163,0)))) /(IF($J163-$I163=0,VLOOKUP($C163,'(C.) Private owners, 6 estates'!$D$10:$DR$60,7+$I163,0),IF($J163-$I163=1,VLOOKUP($C163,'(C.) Private owners, 6 estates'!$D$10:$DR$60,7+$I163,0)+VLOOKUP($C163,'(C.) Private owners, 6 estates'!$D$10:$DR$60,8+$I163,0),VLOOKUP($C163,'(C.) Private owners, 6 estates'!$D$10:$DR$60,7+$I163,0)+VLOOKUP($C163,'(C.) Private owners, 6 estates'!$D$10:$DR$60,8+$I163,0)+VLOOKUP($C163,'(C.) Private owners, 6 estates'!$D$10:$DR$60,9+$I163,0))))</f>
        <v>0.4</v>
      </c>
      <c r="P163" s="259">
        <f>(IF($J163-$I163=0,VLOOKUP($C163,'(C.) Private owners, 6 estates'!$D$10:$DR$60,83+$I163,0),IF($J163-$I163=1,VLOOKUP($C163,'(C.) Private owners, 6 estates'!$D$10:$DR$60,83+$I163,0)+VLOOKUP($C163,'(C.) Private owners, 6 estates'!$D$10:$DR$60,84+$I163,0),VLOOKUP($C163,'(C.) Private owners, 6 estates'!$D$10:$DR$60,83+$I163,0)+VLOOKUP($C163,'(C.) Private owners, 6 estates'!$D$10:$DR$60,84+$I163,0)+VLOOKUP($C163,'(C.) Private owners, 6 estates'!$D$10:$DR$60,85+$I163,0)))) /(IF($J163-$I163=0,VLOOKUP($C163,'(C.) Private owners, 6 estates'!$D$10:$DR$60,7+$I163,0),IF($J163-$I163=1,VLOOKUP($C163,'(C.) Private owners, 6 estates'!$D$10:$DR$60,7+$I163,0)+VLOOKUP($C163,'(C.) Private owners, 6 estates'!$D$10:$DR$60,8+$I163,0),VLOOKUP($C163,'(C.) Private owners, 6 estates'!$D$10:$DR$60,7+$I163,0)+VLOOKUP($C163,'(C.) Private owners, 6 estates'!$D$10:$DR$60,8+$I163,0)+VLOOKUP($C163,'(C.) Private owners, 6 estates'!$D$10:$DR$60,9+$I163,0))))</f>
        <v>0</v>
      </c>
      <c r="Q163" s="259">
        <f>(IF($J163-$I163=0,VLOOKUP($C163,'(C.) Private owners, 6 estates'!$D$10:$DR$60,102+$I163,0),IF($J163-$I163=1,VLOOKUP($C163,'(C.) Private owners, 6 estates'!$D$10:$DR$60,102+$I163,0)+VLOOKUP($C163,'(C.) Private owners, 6 estates'!$D$10:$DR$60,103+$I163,0),VLOOKUP($C163,'(C.) Private owners, 6 estates'!$D$10:$DR$60,102+$I163,0)+VLOOKUP($C163,'(C.) Private owners, 6 estates'!$D$10:$DR$60,103+$I163,0)+VLOOKUP($C163,'(C.) Private owners, 6 estates'!$D$10:$DR$60,104+$I163,0)))) /(IF($J163-$I163=0,VLOOKUP($C163,'(C.) Private owners, 6 estates'!$D$10:$DR$60,7+$I163,0),IF($J163-$I163=1,VLOOKUP($C163,'(C.) Private owners, 6 estates'!$D$10:$DR$60,7+$I163,0)+VLOOKUP($C163,'(C.) Private owners, 6 estates'!$D$10:$DR$60,8+$I163,0),VLOOKUP($C163,'(C.) Private owners, 6 estates'!$D$10:$DR$60,7+$I163,0)+VLOOKUP($C163,'(C.) Private owners, 6 estates'!$D$10:$DR$60,8+$I163,0)+VLOOKUP($C163,'(C.) Private owners, 6 estates'!$D$10:$DR$60,9+$I163,0))))</f>
        <v>0.13333333333333333</v>
      </c>
      <c r="R163" s="414">
        <f t="shared" si="43"/>
        <v>0</v>
      </c>
      <c r="T163" s="210">
        <f t="shared" si="31"/>
        <v>31.266666666666666</v>
      </c>
      <c r="U163" s="210">
        <f t="shared" si="32"/>
        <v>427213.71751075931</v>
      </c>
      <c r="V163" s="281">
        <f t="shared" si="33"/>
        <v>0</v>
      </c>
      <c r="W163" s="281">
        <f t="shared" si="34"/>
        <v>0</v>
      </c>
      <c r="X163" s="210">
        <f t="shared" si="35"/>
        <v>26.8</v>
      </c>
      <c r="Y163" s="210">
        <f t="shared" si="36"/>
        <v>366183.18643779372</v>
      </c>
      <c r="Z163" s="210">
        <f t="shared" si="37"/>
        <v>0</v>
      </c>
      <c r="AA163" s="210">
        <f t="shared" si="38"/>
        <v>0</v>
      </c>
      <c r="AB163" s="210">
        <f t="shared" si="42"/>
        <v>8.9333333333333336</v>
      </c>
      <c r="AC163" s="210">
        <f t="shared" si="39"/>
        <v>122061.06214593124</v>
      </c>
      <c r="AD163" s="369">
        <f t="shared" si="40"/>
        <v>0</v>
      </c>
      <c r="AE163" s="369">
        <f t="shared" si="41"/>
        <v>0</v>
      </c>
    </row>
    <row r="164" spans="1:31">
      <c r="A164" s="49">
        <v>38</v>
      </c>
      <c r="B164" s="279">
        <v>4</v>
      </c>
      <c r="C164" s="28" t="s">
        <v>889</v>
      </c>
      <c r="D164" s="210">
        <f>'(B.) Opyt'' non-urb lands'!BD37</f>
        <v>109</v>
      </c>
      <c r="E164" s="519"/>
      <c r="F164" s="210">
        <f>'(B.) Opyt'' non-urb lands'!BG37</f>
        <v>1503067.1533732633</v>
      </c>
      <c r="G164" s="212">
        <f t="shared" si="30"/>
        <v>13789.606911681314</v>
      </c>
      <c r="I164" s="210">
        <v>13</v>
      </c>
      <c r="J164" s="210">
        <v>14</v>
      </c>
      <c r="M164" s="259">
        <f>(IF($J164-$I164=0,VLOOKUP($C164,'(C.) Private owners, 6 estates'!$D$10:$DR$60,26+$I164,0),IF($J164-$I164=1,VLOOKUP($C164,'(C.) Private owners, 6 estates'!$D$10:$DR$60,26+$I164,0)+VLOOKUP($C164,'(C.) Private owners, 6 estates'!$D$10:$DR$60,27+$I164,0),VLOOKUP($C164,'(C.) Private owners, 6 estates'!$D$10:$DR$60,26+$I164,0)+VLOOKUP($C164,'(C.) Private owners, 6 estates'!$D$10:$DR$60,27+$I164,0)+VLOOKUP($C164,'(C.) Private owners, 6 estates'!$D$10:$DR$60,28+$I164,0)))) /(IF($J164-$I164=0,VLOOKUP($C164,'(C.) Private owners, 6 estates'!$D$10:$DR$60,7+$I164,0),IF($J164-$I164=1,VLOOKUP($C164,'(C.) Private owners, 6 estates'!$D$10:$DR$60,7+$I164,0)+VLOOKUP($C164,'(C.) Private owners, 6 estates'!$D$10:$DR$60,8+$I164,0),VLOOKUP($C164,'(C.) Private owners, 6 estates'!$D$10:$DR$60,7+$I164,0)+VLOOKUP($C164,'(C.) Private owners, 6 estates'!$D$10:$DR$60,8+$I164,0)+VLOOKUP($C164,'(C.) Private owners, 6 estates'!$D$10:$DR$60,9+$I164,0))))</f>
        <v>0.61176470588235299</v>
      </c>
      <c r="N164" s="259">
        <f>(IF($J164-$I164=0,VLOOKUP($C164,'(C.) Private owners, 6 estates'!$D$10:$DR$60,45+$I164,0),IF($J164-$I164=1,VLOOKUP($C164,'(C.) Private owners, 6 estates'!$D$10:$DR$60,45+$I164,0)+VLOOKUP($C164,'(C.) Private owners, 6 estates'!$D$10:$DR$60,46+$I164,0),VLOOKUP($C164,'(C.) Private owners, 6 estates'!$D$10:$DR$60,45+$I164,0)+VLOOKUP($C164,'(C.) Private owners, 6 estates'!$D$10:$DR$60,46+$I164,0)+VLOOKUP($C164,'(C.) Private owners, 6 estates'!$D$10:$DR$60,47+$I164,0)))) /(IF($J164-$I164=0,VLOOKUP($C164,'(C.) Private owners, 6 estates'!$D$10:$DR$60,7+$I164,0),IF($J164-$I164=1,VLOOKUP($C164,'(C.) Private owners, 6 estates'!$D$10:$DR$60,7+$I164,0)+VLOOKUP($C164,'(C.) Private owners, 6 estates'!$D$10:$DR$60,8+$I164,0),VLOOKUP($C164,'(C.) Private owners, 6 estates'!$D$10:$DR$60,7+$I164,0)+VLOOKUP($C164,'(C.) Private owners, 6 estates'!$D$10:$DR$60,8+$I164,0)+VLOOKUP($C164,'(C.) Private owners, 6 estates'!$D$10:$DR$60,9+$I164,0))))</f>
        <v>0</v>
      </c>
      <c r="O164" s="259">
        <f>(IF($J164-$I164=0,VLOOKUP($C164,'(C.) Private owners, 6 estates'!$D$10:$DR$60,64+$I164,0),IF($J164-$I164=1,VLOOKUP($C164,'(C.) Private owners, 6 estates'!$D$10:$DR$60,64+$I164,0)+VLOOKUP($C164,'(C.) Private owners, 6 estates'!$D$10:$DR$60,65+$I164,0),VLOOKUP($C164,'(C.) Private owners, 6 estates'!$D$10:$DR$60,64+$I164,0)+VLOOKUP($C164,'(C.) Private owners, 6 estates'!$D$10:$DR$60,65+$I164,0)+VLOOKUP($C164,'(C.) Private owners, 6 estates'!$D$10:$DR$60,66+$I164,0)))) /(IF($J164-$I164=0,VLOOKUP($C164,'(C.) Private owners, 6 estates'!$D$10:$DR$60,7+$I164,0),IF($J164-$I164=1,VLOOKUP($C164,'(C.) Private owners, 6 estates'!$D$10:$DR$60,7+$I164,0)+VLOOKUP($C164,'(C.) Private owners, 6 estates'!$D$10:$DR$60,8+$I164,0),VLOOKUP($C164,'(C.) Private owners, 6 estates'!$D$10:$DR$60,7+$I164,0)+VLOOKUP($C164,'(C.) Private owners, 6 estates'!$D$10:$DR$60,8+$I164,0)+VLOOKUP($C164,'(C.) Private owners, 6 estates'!$D$10:$DR$60,9+$I164,0))))</f>
        <v>0.28235294117647058</v>
      </c>
      <c r="P164" s="259">
        <f>(IF($J164-$I164=0,VLOOKUP($C164,'(C.) Private owners, 6 estates'!$D$10:$DR$60,83+$I164,0),IF($J164-$I164=1,VLOOKUP($C164,'(C.) Private owners, 6 estates'!$D$10:$DR$60,83+$I164,0)+VLOOKUP($C164,'(C.) Private owners, 6 estates'!$D$10:$DR$60,84+$I164,0),VLOOKUP($C164,'(C.) Private owners, 6 estates'!$D$10:$DR$60,83+$I164,0)+VLOOKUP($C164,'(C.) Private owners, 6 estates'!$D$10:$DR$60,84+$I164,0)+VLOOKUP($C164,'(C.) Private owners, 6 estates'!$D$10:$DR$60,85+$I164,0)))) /(IF($J164-$I164=0,VLOOKUP($C164,'(C.) Private owners, 6 estates'!$D$10:$DR$60,7+$I164,0),IF($J164-$I164=1,VLOOKUP($C164,'(C.) Private owners, 6 estates'!$D$10:$DR$60,7+$I164,0)+VLOOKUP($C164,'(C.) Private owners, 6 estates'!$D$10:$DR$60,8+$I164,0),VLOOKUP($C164,'(C.) Private owners, 6 estates'!$D$10:$DR$60,7+$I164,0)+VLOOKUP($C164,'(C.) Private owners, 6 estates'!$D$10:$DR$60,8+$I164,0)+VLOOKUP($C164,'(C.) Private owners, 6 estates'!$D$10:$DR$60,9+$I164,0))))</f>
        <v>2.3529411764705882E-2</v>
      </c>
      <c r="Q164" s="259">
        <f>(IF($J164-$I164=0,VLOOKUP($C164,'(C.) Private owners, 6 estates'!$D$10:$DR$60,102+$I164,0),IF($J164-$I164=1,VLOOKUP($C164,'(C.) Private owners, 6 estates'!$D$10:$DR$60,102+$I164,0)+VLOOKUP($C164,'(C.) Private owners, 6 estates'!$D$10:$DR$60,103+$I164,0),VLOOKUP($C164,'(C.) Private owners, 6 estates'!$D$10:$DR$60,102+$I164,0)+VLOOKUP($C164,'(C.) Private owners, 6 estates'!$D$10:$DR$60,103+$I164,0)+VLOOKUP($C164,'(C.) Private owners, 6 estates'!$D$10:$DR$60,104+$I164,0)))) /(IF($J164-$I164=0,VLOOKUP($C164,'(C.) Private owners, 6 estates'!$D$10:$DR$60,7+$I164,0),IF($J164-$I164=1,VLOOKUP($C164,'(C.) Private owners, 6 estates'!$D$10:$DR$60,7+$I164,0)+VLOOKUP($C164,'(C.) Private owners, 6 estates'!$D$10:$DR$60,8+$I164,0),VLOOKUP($C164,'(C.) Private owners, 6 estates'!$D$10:$DR$60,7+$I164,0)+VLOOKUP($C164,'(C.) Private owners, 6 estates'!$D$10:$DR$60,8+$I164,0)+VLOOKUP($C164,'(C.) Private owners, 6 estates'!$D$10:$DR$60,9+$I164,0))))</f>
        <v>8.2352941176470587E-2</v>
      </c>
      <c r="R164" s="414">
        <f t="shared" si="43"/>
        <v>0</v>
      </c>
      <c r="T164" s="210">
        <f t="shared" si="31"/>
        <v>66.682352941176475</v>
      </c>
      <c r="U164" s="210">
        <f t="shared" si="32"/>
        <v>919523.43500481988</v>
      </c>
      <c r="V164" s="281">
        <f t="shared" si="33"/>
        <v>0</v>
      </c>
      <c r="W164" s="281">
        <f t="shared" si="34"/>
        <v>0</v>
      </c>
      <c r="X164" s="210">
        <f t="shared" si="35"/>
        <v>30.776470588235295</v>
      </c>
      <c r="Y164" s="210">
        <f t="shared" si="36"/>
        <v>424395.43154068611</v>
      </c>
      <c r="Z164" s="210">
        <f t="shared" si="37"/>
        <v>2.5647058823529409</v>
      </c>
      <c r="AA164" s="210">
        <f t="shared" si="38"/>
        <v>35366.285961723835</v>
      </c>
      <c r="AB164" s="210">
        <f t="shared" si="42"/>
        <v>8.9764705882352942</v>
      </c>
      <c r="AC164" s="210">
        <f t="shared" si="39"/>
        <v>123782.00086603344</v>
      </c>
      <c r="AD164" s="369">
        <f t="shared" si="40"/>
        <v>0</v>
      </c>
      <c r="AE164" s="369">
        <f t="shared" si="41"/>
        <v>0</v>
      </c>
    </row>
    <row r="165" spans="1:31">
      <c r="A165" s="49">
        <v>39</v>
      </c>
      <c r="B165" s="279">
        <v>4</v>
      </c>
      <c r="C165" s="28" t="s">
        <v>366</v>
      </c>
      <c r="D165" s="210">
        <f>'(B.) Opyt'' non-urb lands'!BD38</f>
        <v>45</v>
      </c>
      <c r="E165" s="519"/>
      <c r="F165" s="210">
        <f>'(B.) Opyt'' non-urb lands'!BG38</f>
        <v>642045.55583662388</v>
      </c>
      <c r="G165" s="212">
        <f t="shared" si="30"/>
        <v>14267.679018591642</v>
      </c>
      <c r="I165" s="210">
        <v>13</v>
      </c>
      <c r="J165" s="210">
        <v>14</v>
      </c>
      <c r="M165" s="259">
        <f>(IF($J165-$I165=0,VLOOKUP($C165,'(C.) Private owners, 6 estates'!$D$10:$DR$60,26+$I165,0),IF($J165-$I165=1,VLOOKUP($C165,'(C.) Private owners, 6 estates'!$D$10:$DR$60,26+$I165,0)+VLOOKUP($C165,'(C.) Private owners, 6 estates'!$D$10:$DR$60,27+$I165,0),VLOOKUP($C165,'(C.) Private owners, 6 estates'!$D$10:$DR$60,26+$I165,0)+VLOOKUP($C165,'(C.) Private owners, 6 estates'!$D$10:$DR$60,27+$I165,0)+VLOOKUP($C165,'(C.) Private owners, 6 estates'!$D$10:$DR$60,28+$I165,0)))) /(IF($J165-$I165=0,VLOOKUP($C165,'(C.) Private owners, 6 estates'!$D$10:$DR$60,7+$I165,0),IF($J165-$I165=1,VLOOKUP($C165,'(C.) Private owners, 6 estates'!$D$10:$DR$60,7+$I165,0)+VLOOKUP($C165,'(C.) Private owners, 6 estates'!$D$10:$DR$60,8+$I165,0),VLOOKUP($C165,'(C.) Private owners, 6 estates'!$D$10:$DR$60,7+$I165,0)+VLOOKUP($C165,'(C.) Private owners, 6 estates'!$D$10:$DR$60,8+$I165,0)+VLOOKUP($C165,'(C.) Private owners, 6 estates'!$D$10:$DR$60,9+$I165,0))))</f>
        <v>0.84615384615384615</v>
      </c>
      <c r="N165" s="259">
        <f>(IF($J165-$I165=0,VLOOKUP($C165,'(C.) Private owners, 6 estates'!$D$10:$DR$60,45+$I165,0),IF($J165-$I165=1,VLOOKUP($C165,'(C.) Private owners, 6 estates'!$D$10:$DR$60,45+$I165,0)+VLOOKUP($C165,'(C.) Private owners, 6 estates'!$D$10:$DR$60,46+$I165,0),VLOOKUP($C165,'(C.) Private owners, 6 estates'!$D$10:$DR$60,45+$I165,0)+VLOOKUP($C165,'(C.) Private owners, 6 estates'!$D$10:$DR$60,46+$I165,0)+VLOOKUP($C165,'(C.) Private owners, 6 estates'!$D$10:$DR$60,47+$I165,0)))) /(IF($J165-$I165=0,VLOOKUP($C165,'(C.) Private owners, 6 estates'!$D$10:$DR$60,7+$I165,0),IF($J165-$I165=1,VLOOKUP($C165,'(C.) Private owners, 6 estates'!$D$10:$DR$60,7+$I165,0)+VLOOKUP($C165,'(C.) Private owners, 6 estates'!$D$10:$DR$60,8+$I165,0),VLOOKUP($C165,'(C.) Private owners, 6 estates'!$D$10:$DR$60,7+$I165,0)+VLOOKUP($C165,'(C.) Private owners, 6 estates'!$D$10:$DR$60,8+$I165,0)+VLOOKUP($C165,'(C.) Private owners, 6 estates'!$D$10:$DR$60,9+$I165,0))))</f>
        <v>0</v>
      </c>
      <c r="O165" s="259">
        <f>(IF($J165-$I165=0,VLOOKUP($C165,'(C.) Private owners, 6 estates'!$D$10:$DR$60,64+$I165,0),IF($J165-$I165=1,VLOOKUP($C165,'(C.) Private owners, 6 estates'!$D$10:$DR$60,64+$I165,0)+VLOOKUP($C165,'(C.) Private owners, 6 estates'!$D$10:$DR$60,65+$I165,0),VLOOKUP($C165,'(C.) Private owners, 6 estates'!$D$10:$DR$60,64+$I165,0)+VLOOKUP($C165,'(C.) Private owners, 6 estates'!$D$10:$DR$60,65+$I165,0)+VLOOKUP($C165,'(C.) Private owners, 6 estates'!$D$10:$DR$60,66+$I165,0)))) /(IF($J165-$I165=0,VLOOKUP($C165,'(C.) Private owners, 6 estates'!$D$10:$DR$60,7+$I165,0),IF($J165-$I165=1,VLOOKUP($C165,'(C.) Private owners, 6 estates'!$D$10:$DR$60,7+$I165,0)+VLOOKUP($C165,'(C.) Private owners, 6 estates'!$D$10:$DR$60,8+$I165,0),VLOOKUP($C165,'(C.) Private owners, 6 estates'!$D$10:$DR$60,7+$I165,0)+VLOOKUP($C165,'(C.) Private owners, 6 estates'!$D$10:$DR$60,8+$I165,0)+VLOOKUP($C165,'(C.) Private owners, 6 estates'!$D$10:$DR$60,9+$I165,0))))</f>
        <v>0.13461538461538461</v>
      </c>
      <c r="P165" s="259">
        <f>(IF($J165-$I165=0,VLOOKUP($C165,'(C.) Private owners, 6 estates'!$D$10:$DR$60,83+$I165,0),IF($J165-$I165=1,VLOOKUP($C165,'(C.) Private owners, 6 estates'!$D$10:$DR$60,83+$I165,0)+VLOOKUP($C165,'(C.) Private owners, 6 estates'!$D$10:$DR$60,84+$I165,0),VLOOKUP($C165,'(C.) Private owners, 6 estates'!$D$10:$DR$60,83+$I165,0)+VLOOKUP($C165,'(C.) Private owners, 6 estates'!$D$10:$DR$60,84+$I165,0)+VLOOKUP($C165,'(C.) Private owners, 6 estates'!$D$10:$DR$60,85+$I165,0)))) /(IF($J165-$I165=0,VLOOKUP($C165,'(C.) Private owners, 6 estates'!$D$10:$DR$60,7+$I165,0),IF($J165-$I165=1,VLOOKUP($C165,'(C.) Private owners, 6 estates'!$D$10:$DR$60,7+$I165,0)+VLOOKUP($C165,'(C.) Private owners, 6 estates'!$D$10:$DR$60,8+$I165,0),VLOOKUP($C165,'(C.) Private owners, 6 estates'!$D$10:$DR$60,7+$I165,0)+VLOOKUP($C165,'(C.) Private owners, 6 estates'!$D$10:$DR$60,8+$I165,0)+VLOOKUP($C165,'(C.) Private owners, 6 estates'!$D$10:$DR$60,9+$I165,0))))</f>
        <v>0</v>
      </c>
      <c r="Q165" s="259">
        <f>(IF($J165-$I165=0,VLOOKUP($C165,'(C.) Private owners, 6 estates'!$D$10:$DR$60,102+$I165,0),IF($J165-$I165=1,VLOOKUP($C165,'(C.) Private owners, 6 estates'!$D$10:$DR$60,102+$I165,0)+VLOOKUP($C165,'(C.) Private owners, 6 estates'!$D$10:$DR$60,103+$I165,0),VLOOKUP($C165,'(C.) Private owners, 6 estates'!$D$10:$DR$60,102+$I165,0)+VLOOKUP($C165,'(C.) Private owners, 6 estates'!$D$10:$DR$60,103+$I165,0)+VLOOKUP($C165,'(C.) Private owners, 6 estates'!$D$10:$DR$60,104+$I165,0)))) /(IF($J165-$I165=0,VLOOKUP($C165,'(C.) Private owners, 6 estates'!$D$10:$DR$60,7+$I165,0),IF($J165-$I165=1,VLOOKUP($C165,'(C.) Private owners, 6 estates'!$D$10:$DR$60,7+$I165,0)+VLOOKUP($C165,'(C.) Private owners, 6 estates'!$D$10:$DR$60,8+$I165,0),VLOOKUP($C165,'(C.) Private owners, 6 estates'!$D$10:$DR$60,7+$I165,0)+VLOOKUP($C165,'(C.) Private owners, 6 estates'!$D$10:$DR$60,8+$I165,0)+VLOOKUP($C165,'(C.) Private owners, 6 estates'!$D$10:$DR$60,9+$I165,0))))</f>
        <v>1.9230769230769232E-2</v>
      </c>
      <c r="R165" s="414">
        <f t="shared" si="43"/>
        <v>0</v>
      </c>
      <c r="T165" s="210">
        <f t="shared" si="31"/>
        <v>38.076923076923073</v>
      </c>
      <c r="U165" s="210">
        <f t="shared" si="32"/>
        <v>543269.31647714321</v>
      </c>
      <c r="V165" s="281">
        <f t="shared" si="33"/>
        <v>0</v>
      </c>
      <c r="W165" s="281">
        <f t="shared" si="34"/>
        <v>0</v>
      </c>
      <c r="X165" s="210">
        <f t="shared" si="35"/>
        <v>6.0576923076923075</v>
      </c>
      <c r="Y165" s="210">
        <f t="shared" si="36"/>
        <v>86429.209439545521</v>
      </c>
      <c r="Z165" s="210">
        <f t="shared" si="37"/>
        <v>0</v>
      </c>
      <c r="AA165" s="210">
        <f t="shared" si="38"/>
        <v>0</v>
      </c>
      <c r="AB165" s="210">
        <f t="shared" si="42"/>
        <v>0.86538461538461542</v>
      </c>
      <c r="AC165" s="210">
        <f t="shared" si="39"/>
        <v>12347.029919935076</v>
      </c>
      <c r="AD165" s="369">
        <f t="shared" si="40"/>
        <v>0</v>
      </c>
      <c r="AE165" s="369">
        <f t="shared" si="41"/>
        <v>0</v>
      </c>
    </row>
    <row r="166" spans="1:31">
      <c r="A166" s="49">
        <v>42</v>
      </c>
      <c r="B166" s="279">
        <v>4</v>
      </c>
      <c r="C166" s="28" t="s">
        <v>360</v>
      </c>
      <c r="D166" s="210">
        <f>'(B.) Opyt'' non-urb lands'!BD39</f>
        <v>144</v>
      </c>
      <c r="E166" s="519"/>
      <c r="F166" s="210">
        <f>'(B.) Opyt'' non-urb lands'!BG39</f>
        <v>1956010.9131812407</v>
      </c>
      <c r="G166" s="212">
        <f t="shared" si="30"/>
        <v>13583.409119314172</v>
      </c>
      <c r="I166" s="210">
        <v>13</v>
      </c>
      <c r="J166" s="210">
        <v>13</v>
      </c>
      <c r="M166" s="259">
        <f>(IF($J166-$I166=0,VLOOKUP($C166,'(C.) Private owners, 6 estates'!$D$10:$DR$60,26+$I166,0),IF($J166-$I166=1,VLOOKUP($C166,'(C.) Private owners, 6 estates'!$D$10:$DR$60,26+$I166,0)+VLOOKUP($C166,'(C.) Private owners, 6 estates'!$D$10:$DR$60,27+$I166,0),VLOOKUP($C166,'(C.) Private owners, 6 estates'!$D$10:$DR$60,26+$I166,0)+VLOOKUP($C166,'(C.) Private owners, 6 estates'!$D$10:$DR$60,27+$I166,0)+VLOOKUP($C166,'(C.) Private owners, 6 estates'!$D$10:$DR$60,28+$I166,0)))) /(IF($J166-$I166=0,VLOOKUP($C166,'(C.) Private owners, 6 estates'!$D$10:$DR$60,7+$I166,0),IF($J166-$I166=1,VLOOKUP($C166,'(C.) Private owners, 6 estates'!$D$10:$DR$60,7+$I166,0)+VLOOKUP($C166,'(C.) Private owners, 6 estates'!$D$10:$DR$60,8+$I166,0),VLOOKUP($C166,'(C.) Private owners, 6 estates'!$D$10:$DR$60,7+$I166,0)+VLOOKUP($C166,'(C.) Private owners, 6 estates'!$D$10:$DR$60,8+$I166,0)+VLOOKUP($C166,'(C.) Private owners, 6 estates'!$D$10:$DR$60,9+$I166,0))))</f>
        <v>0.6</v>
      </c>
      <c r="N166" s="259">
        <f>(IF($J166-$I166=0,VLOOKUP($C166,'(C.) Private owners, 6 estates'!$D$10:$DR$60,45+$I166,0),IF($J166-$I166=1,VLOOKUP($C166,'(C.) Private owners, 6 estates'!$D$10:$DR$60,45+$I166,0)+VLOOKUP($C166,'(C.) Private owners, 6 estates'!$D$10:$DR$60,46+$I166,0),VLOOKUP($C166,'(C.) Private owners, 6 estates'!$D$10:$DR$60,45+$I166,0)+VLOOKUP($C166,'(C.) Private owners, 6 estates'!$D$10:$DR$60,46+$I166,0)+VLOOKUP($C166,'(C.) Private owners, 6 estates'!$D$10:$DR$60,47+$I166,0)))) /(IF($J166-$I166=0,VLOOKUP($C166,'(C.) Private owners, 6 estates'!$D$10:$DR$60,7+$I166,0),IF($J166-$I166=1,VLOOKUP($C166,'(C.) Private owners, 6 estates'!$D$10:$DR$60,7+$I166,0)+VLOOKUP($C166,'(C.) Private owners, 6 estates'!$D$10:$DR$60,8+$I166,0),VLOOKUP($C166,'(C.) Private owners, 6 estates'!$D$10:$DR$60,7+$I166,0)+VLOOKUP($C166,'(C.) Private owners, 6 estates'!$D$10:$DR$60,8+$I166,0)+VLOOKUP($C166,'(C.) Private owners, 6 estates'!$D$10:$DR$60,9+$I166,0))))</f>
        <v>0</v>
      </c>
      <c r="O166" s="259">
        <f>(IF($J166-$I166=0,VLOOKUP($C166,'(C.) Private owners, 6 estates'!$D$10:$DR$60,64+$I166,0),IF($J166-$I166=1,VLOOKUP($C166,'(C.) Private owners, 6 estates'!$D$10:$DR$60,64+$I166,0)+VLOOKUP($C166,'(C.) Private owners, 6 estates'!$D$10:$DR$60,65+$I166,0),VLOOKUP($C166,'(C.) Private owners, 6 estates'!$D$10:$DR$60,64+$I166,0)+VLOOKUP($C166,'(C.) Private owners, 6 estates'!$D$10:$DR$60,65+$I166,0)+VLOOKUP($C166,'(C.) Private owners, 6 estates'!$D$10:$DR$60,66+$I166,0)))) /(IF($J166-$I166=0,VLOOKUP($C166,'(C.) Private owners, 6 estates'!$D$10:$DR$60,7+$I166,0),IF($J166-$I166=1,VLOOKUP($C166,'(C.) Private owners, 6 estates'!$D$10:$DR$60,7+$I166,0)+VLOOKUP($C166,'(C.) Private owners, 6 estates'!$D$10:$DR$60,8+$I166,0),VLOOKUP($C166,'(C.) Private owners, 6 estates'!$D$10:$DR$60,7+$I166,0)+VLOOKUP($C166,'(C.) Private owners, 6 estates'!$D$10:$DR$60,8+$I166,0)+VLOOKUP($C166,'(C.) Private owners, 6 estates'!$D$10:$DR$60,9+$I166,0))))</f>
        <v>0.38461538461538464</v>
      </c>
      <c r="P166" s="259">
        <f>(IF($J166-$I166=0,VLOOKUP($C166,'(C.) Private owners, 6 estates'!$D$10:$DR$60,83+$I166,0),IF($J166-$I166=1,VLOOKUP($C166,'(C.) Private owners, 6 estates'!$D$10:$DR$60,83+$I166,0)+VLOOKUP($C166,'(C.) Private owners, 6 estates'!$D$10:$DR$60,84+$I166,0),VLOOKUP($C166,'(C.) Private owners, 6 estates'!$D$10:$DR$60,83+$I166,0)+VLOOKUP($C166,'(C.) Private owners, 6 estates'!$D$10:$DR$60,84+$I166,0)+VLOOKUP($C166,'(C.) Private owners, 6 estates'!$D$10:$DR$60,85+$I166,0)))) /(IF($J166-$I166=0,VLOOKUP($C166,'(C.) Private owners, 6 estates'!$D$10:$DR$60,7+$I166,0),IF($J166-$I166=1,VLOOKUP($C166,'(C.) Private owners, 6 estates'!$D$10:$DR$60,7+$I166,0)+VLOOKUP($C166,'(C.) Private owners, 6 estates'!$D$10:$DR$60,8+$I166,0),VLOOKUP($C166,'(C.) Private owners, 6 estates'!$D$10:$DR$60,7+$I166,0)+VLOOKUP($C166,'(C.) Private owners, 6 estates'!$D$10:$DR$60,8+$I166,0)+VLOOKUP($C166,'(C.) Private owners, 6 estates'!$D$10:$DR$60,9+$I166,0))))</f>
        <v>1.5384615384615385E-2</v>
      </c>
      <c r="Q166" s="259">
        <f>(IF($J166-$I166=0,VLOOKUP($C166,'(C.) Private owners, 6 estates'!$D$10:$DR$60,102+$I166,0),IF($J166-$I166=1,VLOOKUP($C166,'(C.) Private owners, 6 estates'!$D$10:$DR$60,102+$I166,0)+VLOOKUP($C166,'(C.) Private owners, 6 estates'!$D$10:$DR$60,103+$I166,0),VLOOKUP($C166,'(C.) Private owners, 6 estates'!$D$10:$DR$60,102+$I166,0)+VLOOKUP($C166,'(C.) Private owners, 6 estates'!$D$10:$DR$60,103+$I166,0)+VLOOKUP($C166,'(C.) Private owners, 6 estates'!$D$10:$DR$60,104+$I166,0)))) /(IF($J166-$I166=0,VLOOKUP($C166,'(C.) Private owners, 6 estates'!$D$10:$DR$60,7+$I166,0),IF($J166-$I166=1,VLOOKUP($C166,'(C.) Private owners, 6 estates'!$D$10:$DR$60,7+$I166,0)+VLOOKUP($C166,'(C.) Private owners, 6 estates'!$D$10:$DR$60,8+$I166,0),VLOOKUP($C166,'(C.) Private owners, 6 estates'!$D$10:$DR$60,7+$I166,0)+VLOOKUP($C166,'(C.) Private owners, 6 estates'!$D$10:$DR$60,8+$I166,0)+VLOOKUP($C166,'(C.) Private owners, 6 estates'!$D$10:$DR$60,9+$I166,0))))</f>
        <v>0</v>
      </c>
      <c r="R166" s="414">
        <f t="shared" si="43"/>
        <v>0</v>
      </c>
      <c r="T166" s="210">
        <f t="shared" si="31"/>
        <v>86.399999999999991</v>
      </c>
      <c r="U166" s="210">
        <f t="shared" si="32"/>
        <v>1173606.5479087443</v>
      </c>
      <c r="V166" s="281">
        <f t="shared" si="33"/>
        <v>0</v>
      </c>
      <c r="W166" s="281">
        <f t="shared" si="34"/>
        <v>0</v>
      </c>
      <c r="X166" s="210">
        <f t="shared" si="35"/>
        <v>55.384615384615387</v>
      </c>
      <c r="Y166" s="210">
        <f t="shared" si="36"/>
        <v>752311.88968509261</v>
      </c>
      <c r="Z166" s="210">
        <f t="shared" si="37"/>
        <v>2.2153846153846155</v>
      </c>
      <c r="AA166" s="210">
        <f t="shared" si="38"/>
        <v>30092.475587403707</v>
      </c>
      <c r="AB166" s="210">
        <f t="shared" si="42"/>
        <v>0</v>
      </c>
      <c r="AC166" s="210">
        <f t="shared" si="39"/>
        <v>0</v>
      </c>
      <c r="AD166" s="369">
        <f t="shared" si="40"/>
        <v>0</v>
      </c>
      <c r="AE166" s="369">
        <f t="shared" si="41"/>
        <v>0</v>
      </c>
    </row>
    <row r="167" spans="1:31">
      <c r="A167" s="49">
        <v>44</v>
      </c>
      <c r="B167" s="279">
        <v>4</v>
      </c>
      <c r="C167" s="29" t="s">
        <v>414</v>
      </c>
      <c r="D167" s="210">
        <f>'(B.) Opyt'' non-urb lands'!BD40</f>
        <v>72</v>
      </c>
      <c r="E167" s="519"/>
      <c r="F167" s="210">
        <f>'(B.) Opyt'' non-urb lands'!BG40</f>
        <v>962753.8631070269</v>
      </c>
      <c r="G167" s="212">
        <f t="shared" si="30"/>
        <v>13371.58143204204</v>
      </c>
      <c r="I167" s="210">
        <v>12</v>
      </c>
      <c r="J167" s="210">
        <v>13</v>
      </c>
      <c r="M167" s="259">
        <f>(IF($J167-$I167=0,VLOOKUP($C167,'(C.) Private owners, 6 estates'!$D$10:$DR$60,26+$I167,0),IF($J167-$I167=1,VLOOKUP($C167,'(C.) Private owners, 6 estates'!$D$10:$DR$60,26+$I167,0)+VLOOKUP($C167,'(C.) Private owners, 6 estates'!$D$10:$DR$60,27+$I167,0),VLOOKUP($C167,'(C.) Private owners, 6 estates'!$D$10:$DR$60,26+$I167,0)+VLOOKUP($C167,'(C.) Private owners, 6 estates'!$D$10:$DR$60,27+$I167,0)+VLOOKUP($C167,'(C.) Private owners, 6 estates'!$D$10:$DR$60,28+$I167,0)))) /(IF($J167-$I167=0,VLOOKUP($C167,'(C.) Private owners, 6 estates'!$D$10:$DR$60,7+$I167,0),IF($J167-$I167=1,VLOOKUP($C167,'(C.) Private owners, 6 estates'!$D$10:$DR$60,7+$I167,0)+VLOOKUP($C167,'(C.) Private owners, 6 estates'!$D$10:$DR$60,8+$I167,0),VLOOKUP($C167,'(C.) Private owners, 6 estates'!$D$10:$DR$60,7+$I167,0)+VLOOKUP($C167,'(C.) Private owners, 6 estates'!$D$10:$DR$60,8+$I167,0)+VLOOKUP($C167,'(C.) Private owners, 6 estates'!$D$10:$DR$60,9+$I167,0))))</f>
        <v>0.81751824817518248</v>
      </c>
      <c r="N167" s="259">
        <f>(IF($J167-$I167=0,VLOOKUP($C167,'(C.) Private owners, 6 estates'!$D$10:$DR$60,45+$I167,0),IF($J167-$I167=1,VLOOKUP($C167,'(C.) Private owners, 6 estates'!$D$10:$DR$60,45+$I167,0)+VLOOKUP($C167,'(C.) Private owners, 6 estates'!$D$10:$DR$60,46+$I167,0),VLOOKUP($C167,'(C.) Private owners, 6 estates'!$D$10:$DR$60,45+$I167,0)+VLOOKUP($C167,'(C.) Private owners, 6 estates'!$D$10:$DR$60,46+$I167,0)+VLOOKUP($C167,'(C.) Private owners, 6 estates'!$D$10:$DR$60,47+$I167,0)))) /(IF($J167-$I167=0,VLOOKUP($C167,'(C.) Private owners, 6 estates'!$D$10:$DR$60,7+$I167,0),IF($J167-$I167=1,VLOOKUP($C167,'(C.) Private owners, 6 estates'!$D$10:$DR$60,7+$I167,0)+VLOOKUP($C167,'(C.) Private owners, 6 estates'!$D$10:$DR$60,8+$I167,0),VLOOKUP($C167,'(C.) Private owners, 6 estates'!$D$10:$DR$60,7+$I167,0)+VLOOKUP($C167,'(C.) Private owners, 6 estates'!$D$10:$DR$60,8+$I167,0)+VLOOKUP($C167,'(C.) Private owners, 6 estates'!$D$10:$DR$60,9+$I167,0))))</f>
        <v>0</v>
      </c>
      <c r="O167" s="259">
        <f>(IF($J167-$I167=0,VLOOKUP($C167,'(C.) Private owners, 6 estates'!$D$10:$DR$60,64+$I167,0),IF($J167-$I167=1,VLOOKUP($C167,'(C.) Private owners, 6 estates'!$D$10:$DR$60,64+$I167,0)+VLOOKUP($C167,'(C.) Private owners, 6 estates'!$D$10:$DR$60,65+$I167,0),VLOOKUP($C167,'(C.) Private owners, 6 estates'!$D$10:$DR$60,64+$I167,0)+VLOOKUP($C167,'(C.) Private owners, 6 estates'!$D$10:$DR$60,65+$I167,0)+VLOOKUP($C167,'(C.) Private owners, 6 estates'!$D$10:$DR$60,66+$I167,0)))) /(IF($J167-$I167=0,VLOOKUP($C167,'(C.) Private owners, 6 estates'!$D$10:$DR$60,7+$I167,0),IF($J167-$I167=1,VLOOKUP($C167,'(C.) Private owners, 6 estates'!$D$10:$DR$60,7+$I167,0)+VLOOKUP($C167,'(C.) Private owners, 6 estates'!$D$10:$DR$60,8+$I167,0),VLOOKUP($C167,'(C.) Private owners, 6 estates'!$D$10:$DR$60,7+$I167,0)+VLOOKUP($C167,'(C.) Private owners, 6 estates'!$D$10:$DR$60,8+$I167,0)+VLOOKUP($C167,'(C.) Private owners, 6 estates'!$D$10:$DR$60,9+$I167,0))))</f>
        <v>0.18248175182481752</v>
      </c>
      <c r="P167" s="259">
        <f>(IF($J167-$I167=0,VLOOKUP($C167,'(C.) Private owners, 6 estates'!$D$10:$DR$60,83+$I167,0),IF($J167-$I167=1,VLOOKUP($C167,'(C.) Private owners, 6 estates'!$D$10:$DR$60,83+$I167,0)+VLOOKUP($C167,'(C.) Private owners, 6 estates'!$D$10:$DR$60,84+$I167,0),VLOOKUP($C167,'(C.) Private owners, 6 estates'!$D$10:$DR$60,83+$I167,0)+VLOOKUP($C167,'(C.) Private owners, 6 estates'!$D$10:$DR$60,84+$I167,0)+VLOOKUP($C167,'(C.) Private owners, 6 estates'!$D$10:$DR$60,85+$I167,0)))) /(IF($J167-$I167=0,VLOOKUP($C167,'(C.) Private owners, 6 estates'!$D$10:$DR$60,7+$I167,0),IF($J167-$I167=1,VLOOKUP($C167,'(C.) Private owners, 6 estates'!$D$10:$DR$60,7+$I167,0)+VLOOKUP($C167,'(C.) Private owners, 6 estates'!$D$10:$DR$60,8+$I167,0),VLOOKUP($C167,'(C.) Private owners, 6 estates'!$D$10:$DR$60,7+$I167,0)+VLOOKUP($C167,'(C.) Private owners, 6 estates'!$D$10:$DR$60,8+$I167,0)+VLOOKUP($C167,'(C.) Private owners, 6 estates'!$D$10:$DR$60,9+$I167,0))))</f>
        <v>0</v>
      </c>
      <c r="Q167" s="259">
        <f>(IF($J167-$I167=0,VLOOKUP($C167,'(C.) Private owners, 6 estates'!$D$10:$DR$60,102+$I167,0),IF($J167-$I167=1,VLOOKUP($C167,'(C.) Private owners, 6 estates'!$D$10:$DR$60,102+$I167,0)+VLOOKUP($C167,'(C.) Private owners, 6 estates'!$D$10:$DR$60,103+$I167,0),VLOOKUP($C167,'(C.) Private owners, 6 estates'!$D$10:$DR$60,102+$I167,0)+VLOOKUP($C167,'(C.) Private owners, 6 estates'!$D$10:$DR$60,103+$I167,0)+VLOOKUP($C167,'(C.) Private owners, 6 estates'!$D$10:$DR$60,104+$I167,0)))) /(IF($J167-$I167=0,VLOOKUP($C167,'(C.) Private owners, 6 estates'!$D$10:$DR$60,7+$I167,0),IF($J167-$I167=1,VLOOKUP($C167,'(C.) Private owners, 6 estates'!$D$10:$DR$60,7+$I167,0)+VLOOKUP($C167,'(C.) Private owners, 6 estates'!$D$10:$DR$60,8+$I167,0),VLOOKUP($C167,'(C.) Private owners, 6 estates'!$D$10:$DR$60,7+$I167,0)+VLOOKUP($C167,'(C.) Private owners, 6 estates'!$D$10:$DR$60,8+$I167,0)+VLOOKUP($C167,'(C.) Private owners, 6 estates'!$D$10:$DR$60,9+$I167,0))))</f>
        <v>0</v>
      </c>
      <c r="R167" s="414">
        <f t="shared" si="43"/>
        <v>0</v>
      </c>
      <c r="T167" s="210">
        <f t="shared" si="31"/>
        <v>58.861313868613138</v>
      </c>
      <c r="U167" s="210">
        <f t="shared" si="32"/>
        <v>787068.85159114597</v>
      </c>
      <c r="V167" s="281">
        <f t="shared" si="33"/>
        <v>0</v>
      </c>
      <c r="W167" s="281">
        <f t="shared" si="34"/>
        <v>0</v>
      </c>
      <c r="X167" s="210">
        <f t="shared" si="35"/>
        <v>13.138686131386862</v>
      </c>
      <c r="Y167" s="210">
        <f t="shared" si="36"/>
        <v>175685.01151588082</v>
      </c>
      <c r="Z167" s="210">
        <f t="shared" si="37"/>
        <v>0</v>
      </c>
      <c r="AA167" s="210">
        <f t="shared" si="38"/>
        <v>0</v>
      </c>
      <c r="AB167" s="210">
        <f t="shared" si="42"/>
        <v>0</v>
      </c>
      <c r="AC167" s="210">
        <f t="shared" si="39"/>
        <v>0</v>
      </c>
      <c r="AD167" s="369">
        <f t="shared" si="40"/>
        <v>0</v>
      </c>
      <c r="AE167" s="369">
        <f t="shared" si="41"/>
        <v>0</v>
      </c>
    </row>
    <row r="168" spans="1:31">
      <c r="A168" s="49">
        <v>33</v>
      </c>
      <c r="B168" s="279">
        <v>5</v>
      </c>
      <c r="C168" s="28" t="s">
        <v>1234</v>
      </c>
      <c r="D168" s="210">
        <f>'(B.) Opyt'' non-urb lands'!BD41</f>
        <v>126</v>
      </c>
      <c r="E168" s="519"/>
      <c r="F168" s="210">
        <f>'(B.) Opyt'' non-urb lands'!BG41</f>
        <v>1657242.0420446002</v>
      </c>
      <c r="G168" s="212">
        <f t="shared" si="30"/>
        <v>13152.71461940159</v>
      </c>
      <c r="I168" s="210">
        <v>12</v>
      </c>
      <c r="J168" s="210">
        <v>12</v>
      </c>
      <c r="M168" s="259">
        <f>(IF($J168-$I168=0,VLOOKUP($C168,'(C.) Private owners, 6 estates'!$D$10:$DR$60,26+$I168,0),IF($J168-$I168=1,VLOOKUP($C168,'(C.) Private owners, 6 estates'!$D$10:$DR$60,26+$I168,0)+VLOOKUP($C168,'(C.) Private owners, 6 estates'!$D$10:$DR$60,27+$I168,0),VLOOKUP($C168,'(C.) Private owners, 6 estates'!$D$10:$DR$60,26+$I168,0)+VLOOKUP($C168,'(C.) Private owners, 6 estates'!$D$10:$DR$60,27+$I168,0)+VLOOKUP($C168,'(C.) Private owners, 6 estates'!$D$10:$DR$60,28+$I168,0)))) /(IF($J168-$I168=0,VLOOKUP($C168,'(C.) Private owners, 6 estates'!$D$10:$DR$60,7+$I168,0),IF($J168-$I168=1,VLOOKUP($C168,'(C.) Private owners, 6 estates'!$D$10:$DR$60,7+$I168,0)+VLOOKUP($C168,'(C.) Private owners, 6 estates'!$D$10:$DR$60,8+$I168,0),VLOOKUP($C168,'(C.) Private owners, 6 estates'!$D$10:$DR$60,7+$I168,0)+VLOOKUP($C168,'(C.) Private owners, 6 estates'!$D$10:$DR$60,8+$I168,0)+VLOOKUP($C168,'(C.) Private owners, 6 estates'!$D$10:$DR$60,9+$I168,0))))</f>
        <v>0.79856115107913672</v>
      </c>
      <c r="N168" s="259">
        <f>(IF($J168-$I168=0,VLOOKUP($C168,'(C.) Private owners, 6 estates'!$D$10:$DR$60,45+$I168,0),IF($J168-$I168=1,VLOOKUP($C168,'(C.) Private owners, 6 estates'!$D$10:$DR$60,45+$I168,0)+VLOOKUP($C168,'(C.) Private owners, 6 estates'!$D$10:$DR$60,46+$I168,0),VLOOKUP($C168,'(C.) Private owners, 6 estates'!$D$10:$DR$60,45+$I168,0)+VLOOKUP($C168,'(C.) Private owners, 6 estates'!$D$10:$DR$60,46+$I168,0)+VLOOKUP($C168,'(C.) Private owners, 6 estates'!$D$10:$DR$60,47+$I168,0)))) /(IF($J168-$I168=0,VLOOKUP($C168,'(C.) Private owners, 6 estates'!$D$10:$DR$60,7+$I168,0),IF($J168-$I168=1,VLOOKUP($C168,'(C.) Private owners, 6 estates'!$D$10:$DR$60,7+$I168,0)+VLOOKUP($C168,'(C.) Private owners, 6 estates'!$D$10:$DR$60,8+$I168,0),VLOOKUP($C168,'(C.) Private owners, 6 estates'!$D$10:$DR$60,7+$I168,0)+VLOOKUP($C168,'(C.) Private owners, 6 estates'!$D$10:$DR$60,8+$I168,0)+VLOOKUP($C168,'(C.) Private owners, 6 estates'!$D$10:$DR$60,9+$I168,0))))</f>
        <v>0</v>
      </c>
      <c r="O168" s="259">
        <f>(IF($J168-$I168=0,VLOOKUP($C168,'(C.) Private owners, 6 estates'!$D$10:$DR$60,64+$I168,0),IF($J168-$I168=1,VLOOKUP($C168,'(C.) Private owners, 6 estates'!$D$10:$DR$60,64+$I168,0)+VLOOKUP($C168,'(C.) Private owners, 6 estates'!$D$10:$DR$60,65+$I168,0),VLOOKUP($C168,'(C.) Private owners, 6 estates'!$D$10:$DR$60,64+$I168,0)+VLOOKUP($C168,'(C.) Private owners, 6 estates'!$D$10:$DR$60,65+$I168,0)+VLOOKUP($C168,'(C.) Private owners, 6 estates'!$D$10:$DR$60,66+$I168,0)))) /(IF($J168-$I168=0,VLOOKUP($C168,'(C.) Private owners, 6 estates'!$D$10:$DR$60,7+$I168,0),IF($J168-$I168=1,VLOOKUP($C168,'(C.) Private owners, 6 estates'!$D$10:$DR$60,7+$I168,0)+VLOOKUP($C168,'(C.) Private owners, 6 estates'!$D$10:$DR$60,8+$I168,0),VLOOKUP($C168,'(C.) Private owners, 6 estates'!$D$10:$DR$60,7+$I168,0)+VLOOKUP($C168,'(C.) Private owners, 6 estates'!$D$10:$DR$60,8+$I168,0)+VLOOKUP($C168,'(C.) Private owners, 6 estates'!$D$10:$DR$60,9+$I168,0))))</f>
        <v>0.15827338129496402</v>
      </c>
      <c r="P168" s="259">
        <f>(IF($J168-$I168=0,VLOOKUP($C168,'(C.) Private owners, 6 estates'!$D$10:$DR$60,83+$I168,0),IF($J168-$I168=1,VLOOKUP($C168,'(C.) Private owners, 6 estates'!$D$10:$DR$60,83+$I168,0)+VLOOKUP($C168,'(C.) Private owners, 6 estates'!$D$10:$DR$60,84+$I168,0),VLOOKUP($C168,'(C.) Private owners, 6 estates'!$D$10:$DR$60,83+$I168,0)+VLOOKUP($C168,'(C.) Private owners, 6 estates'!$D$10:$DR$60,84+$I168,0)+VLOOKUP($C168,'(C.) Private owners, 6 estates'!$D$10:$DR$60,85+$I168,0)))) /(IF($J168-$I168=0,VLOOKUP($C168,'(C.) Private owners, 6 estates'!$D$10:$DR$60,7+$I168,0),IF($J168-$I168=1,VLOOKUP($C168,'(C.) Private owners, 6 estates'!$D$10:$DR$60,7+$I168,0)+VLOOKUP($C168,'(C.) Private owners, 6 estates'!$D$10:$DR$60,8+$I168,0),VLOOKUP($C168,'(C.) Private owners, 6 estates'!$D$10:$DR$60,7+$I168,0)+VLOOKUP($C168,'(C.) Private owners, 6 estates'!$D$10:$DR$60,8+$I168,0)+VLOOKUP($C168,'(C.) Private owners, 6 estates'!$D$10:$DR$60,9+$I168,0))))</f>
        <v>0</v>
      </c>
      <c r="Q168" s="259">
        <f>(IF($J168-$I168=0,VLOOKUP($C168,'(C.) Private owners, 6 estates'!$D$10:$DR$60,102+$I168,0),IF($J168-$I168=1,VLOOKUP($C168,'(C.) Private owners, 6 estates'!$D$10:$DR$60,102+$I168,0)+VLOOKUP($C168,'(C.) Private owners, 6 estates'!$D$10:$DR$60,103+$I168,0),VLOOKUP($C168,'(C.) Private owners, 6 estates'!$D$10:$DR$60,102+$I168,0)+VLOOKUP($C168,'(C.) Private owners, 6 estates'!$D$10:$DR$60,103+$I168,0)+VLOOKUP($C168,'(C.) Private owners, 6 estates'!$D$10:$DR$60,104+$I168,0)))) /(IF($J168-$I168=0,VLOOKUP($C168,'(C.) Private owners, 6 estates'!$D$10:$DR$60,7+$I168,0),IF($J168-$I168=1,VLOOKUP($C168,'(C.) Private owners, 6 estates'!$D$10:$DR$60,7+$I168,0)+VLOOKUP($C168,'(C.) Private owners, 6 estates'!$D$10:$DR$60,8+$I168,0),VLOOKUP($C168,'(C.) Private owners, 6 estates'!$D$10:$DR$60,7+$I168,0)+VLOOKUP($C168,'(C.) Private owners, 6 estates'!$D$10:$DR$60,8+$I168,0)+VLOOKUP($C168,'(C.) Private owners, 6 estates'!$D$10:$DR$60,9+$I168,0))))</f>
        <v>4.3165467625899283E-2</v>
      </c>
      <c r="R168" s="414">
        <f t="shared" si="43"/>
        <v>0</v>
      </c>
      <c r="T168" s="210">
        <f t="shared" si="31"/>
        <v>100.61870503597123</v>
      </c>
      <c r="U168" s="210">
        <f t="shared" si="32"/>
        <v>1323409.1127118752</v>
      </c>
      <c r="V168" s="281">
        <f t="shared" si="33"/>
        <v>0</v>
      </c>
      <c r="W168" s="281">
        <f t="shared" si="34"/>
        <v>0</v>
      </c>
      <c r="X168" s="210">
        <f t="shared" si="35"/>
        <v>19.942446043165464</v>
      </c>
      <c r="Y168" s="210">
        <f t="shared" si="36"/>
        <v>262297.30161856976</v>
      </c>
      <c r="Z168" s="210">
        <f t="shared" si="37"/>
        <v>0</v>
      </c>
      <c r="AA168" s="210">
        <f t="shared" si="38"/>
        <v>0</v>
      </c>
      <c r="AB168" s="210">
        <f t="shared" si="42"/>
        <v>5.4388489208633093</v>
      </c>
      <c r="AC168" s="210">
        <f t="shared" si="39"/>
        <v>71535.627714155402</v>
      </c>
      <c r="AD168" s="369">
        <f t="shared" si="40"/>
        <v>0</v>
      </c>
      <c r="AE168" s="369">
        <f t="shared" si="41"/>
        <v>0</v>
      </c>
    </row>
    <row r="169" spans="1:31">
      <c r="A169" s="49">
        <v>46</v>
      </c>
      <c r="B169" s="279">
        <v>5</v>
      </c>
      <c r="C169" s="28" t="s">
        <v>713</v>
      </c>
      <c r="D169" s="210">
        <f>'(B.) Opyt'' non-urb lands'!BD42</f>
        <v>136</v>
      </c>
      <c r="E169" s="519"/>
      <c r="F169" s="210">
        <f>'(B.) Opyt'' non-urb lands'!BG42</f>
        <v>1895570.3836432979</v>
      </c>
      <c r="G169" s="212">
        <f t="shared" si="30"/>
        <v>13938.017526788955</v>
      </c>
      <c r="I169" s="210">
        <v>13</v>
      </c>
      <c r="J169" s="210">
        <v>13</v>
      </c>
      <c r="M169" s="259">
        <f>(IF($J169-$I169=0,VLOOKUP($C169,'(C.) Private owners, 6 estates'!$D$10:$DR$60,26+$I169,0),IF($J169-$I169=1,VLOOKUP($C169,'(C.) Private owners, 6 estates'!$D$10:$DR$60,26+$I169,0)+VLOOKUP($C169,'(C.) Private owners, 6 estates'!$D$10:$DR$60,27+$I169,0),VLOOKUP($C169,'(C.) Private owners, 6 estates'!$D$10:$DR$60,26+$I169,0)+VLOOKUP($C169,'(C.) Private owners, 6 estates'!$D$10:$DR$60,27+$I169,0)+VLOOKUP($C169,'(C.) Private owners, 6 estates'!$D$10:$DR$60,28+$I169,0)))) /(IF($J169-$I169=0,VLOOKUP($C169,'(C.) Private owners, 6 estates'!$D$10:$DR$60,7+$I169,0),IF($J169-$I169=1,VLOOKUP($C169,'(C.) Private owners, 6 estates'!$D$10:$DR$60,7+$I169,0)+VLOOKUP($C169,'(C.) Private owners, 6 estates'!$D$10:$DR$60,8+$I169,0),VLOOKUP($C169,'(C.) Private owners, 6 estates'!$D$10:$DR$60,7+$I169,0)+VLOOKUP($C169,'(C.) Private owners, 6 estates'!$D$10:$DR$60,8+$I169,0)+VLOOKUP($C169,'(C.) Private owners, 6 estates'!$D$10:$DR$60,9+$I169,0))))</f>
        <v>0.77551020408163263</v>
      </c>
      <c r="N169" s="259">
        <f>(IF($J169-$I169=0,VLOOKUP($C169,'(C.) Private owners, 6 estates'!$D$10:$DR$60,45+$I169,0),IF($J169-$I169=1,VLOOKUP($C169,'(C.) Private owners, 6 estates'!$D$10:$DR$60,45+$I169,0)+VLOOKUP($C169,'(C.) Private owners, 6 estates'!$D$10:$DR$60,46+$I169,0),VLOOKUP($C169,'(C.) Private owners, 6 estates'!$D$10:$DR$60,45+$I169,0)+VLOOKUP($C169,'(C.) Private owners, 6 estates'!$D$10:$DR$60,46+$I169,0)+VLOOKUP($C169,'(C.) Private owners, 6 estates'!$D$10:$DR$60,47+$I169,0)))) /(IF($J169-$I169=0,VLOOKUP($C169,'(C.) Private owners, 6 estates'!$D$10:$DR$60,7+$I169,0),IF($J169-$I169=1,VLOOKUP($C169,'(C.) Private owners, 6 estates'!$D$10:$DR$60,7+$I169,0)+VLOOKUP($C169,'(C.) Private owners, 6 estates'!$D$10:$DR$60,8+$I169,0),VLOOKUP($C169,'(C.) Private owners, 6 estates'!$D$10:$DR$60,7+$I169,0)+VLOOKUP($C169,'(C.) Private owners, 6 estates'!$D$10:$DR$60,8+$I169,0)+VLOOKUP($C169,'(C.) Private owners, 6 estates'!$D$10:$DR$60,9+$I169,0))))</f>
        <v>0</v>
      </c>
      <c r="O169" s="259">
        <f>(IF($J169-$I169=0,VLOOKUP($C169,'(C.) Private owners, 6 estates'!$D$10:$DR$60,64+$I169,0),IF($J169-$I169=1,VLOOKUP($C169,'(C.) Private owners, 6 estates'!$D$10:$DR$60,64+$I169,0)+VLOOKUP($C169,'(C.) Private owners, 6 estates'!$D$10:$DR$60,65+$I169,0),VLOOKUP($C169,'(C.) Private owners, 6 estates'!$D$10:$DR$60,64+$I169,0)+VLOOKUP($C169,'(C.) Private owners, 6 estates'!$D$10:$DR$60,65+$I169,0)+VLOOKUP($C169,'(C.) Private owners, 6 estates'!$D$10:$DR$60,66+$I169,0)))) /(IF($J169-$I169=0,VLOOKUP($C169,'(C.) Private owners, 6 estates'!$D$10:$DR$60,7+$I169,0),IF($J169-$I169=1,VLOOKUP($C169,'(C.) Private owners, 6 estates'!$D$10:$DR$60,7+$I169,0)+VLOOKUP($C169,'(C.) Private owners, 6 estates'!$D$10:$DR$60,8+$I169,0),VLOOKUP($C169,'(C.) Private owners, 6 estates'!$D$10:$DR$60,7+$I169,0)+VLOOKUP($C169,'(C.) Private owners, 6 estates'!$D$10:$DR$60,8+$I169,0)+VLOOKUP($C169,'(C.) Private owners, 6 estates'!$D$10:$DR$60,9+$I169,0))))</f>
        <v>0.14285714285714285</v>
      </c>
      <c r="P169" s="259">
        <f>(IF($J169-$I169=0,VLOOKUP($C169,'(C.) Private owners, 6 estates'!$D$10:$DR$60,83+$I169,0),IF($J169-$I169=1,VLOOKUP($C169,'(C.) Private owners, 6 estates'!$D$10:$DR$60,83+$I169,0)+VLOOKUP($C169,'(C.) Private owners, 6 estates'!$D$10:$DR$60,84+$I169,0),VLOOKUP($C169,'(C.) Private owners, 6 estates'!$D$10:$DR$60,83+$I169,0)+VLOOKUP($C169,'(C.) Private owners, 6 estates'!$D$10:$DR$60,84+$I169,0)+VLOOKUP($C169,'(C.) Private owners, 6 estates'!$D$10:$DR$60,85+$I169,0)))) /(IF($J169-$I169=0,VLOOKUP($C169,'(C.) Private owners, 6 estates'!$D$10:$DR$60,7+$I169,0),IF($J169-$I169=1,VLOOKUP($C169,'(C.) Private owners, 6 estates'!$D$10:$DR$60,7+$I169,0)+VLOOKUP($C169,'(C.) Private owners, 6 estates'!$D$10:$DR$60,8+$I169,0),VLOOKUP($C169,'(C.) Private owners, 6 estates'!$D$10:$DR$60,7+$I169,0)+VLOOKUP($C169,'(C.) Private owners, 6 estates'!$D$10:$DR$60,8+$I169,0)+VLOOKUP($C169,'(C.) Private owners, 6 estates'!$D$10:$DR$60,9+$I169,0))))</f>
        <v>6.1224489795918366E-2</v>
      </c>
      <c r="Q169" s="259">
        <f>(IF($J169-$I169=0,VLOOKUP($C169,'(C.) Private owners, 6 estates'!$D$10:$DR$60,102+$I169,0),IF($J169-$I169=1,VLOOKUP($C169,'(C.) Private owners, 6 estates'!$D$10:$DR$60,102+$I169,0)+VLOOKUP($C169,'(C.) Private owners, 6 estates'!$D$10:$DR$60,103+$I169,0),VLOOKUP($C169,'(C.) Private owners, 6 estates'!$D$10:$DR$60,102+$I169,0)+VLOOKUP($C169,'(C.) Private owners, 6 estates'!$D$10:$DR$60,103+$I169,0)+VLOOKUP($C169,'(C.) Private owners, 6 estates'!$D$10:$DR$60,104+$I169,0)))) /(IF($J169-$I169=0,VLOOKUP($C169,'(C.) Private owners, 6 estates'!$D$10:$DR$60,7+$I169,0),IF($J169-$I169=1,VLOOKUP($C169,'(C.) Private owners, 6 estates'!$D$10:$DR$60,7+$I169,0)+VLOOKUP($C169,'(C.) Private owners, 6 estates'!$D$10:$DR$60,8+$I169,0),VLOOKUP($C169,'(C.) Private owners, 6 estates'!$D$10:$DR$60,7+$I169,0)+VLOOKUP($C169,'(C.) Private owners, 6 estates'!$D$10:$DR$60,8+$I169,0)+VLOOKUP($C169,'(C.) Private owners, 6 estates'!$D$10:$DR$60,9+$I169,0))))</f>
        <v>2.0408163265306121E-2</v>
      </c>
      <c r="R169" s="414">
        <f t="shared" si="43"/>
        <v>0</v>
      </c>
      <c r="T169" s="210">
        <f t="shared" si="31"/>
        <v>105.46938775510203</v>
      </c>
      <c r="U169" s="210">
        <f t="shared" si="32"/>
        <v>1470034.1750703126</v>
      </c>
      <c r="V169" s="281">
        <f t="shared" si="33"/>
        <v>0</v>
      </c>
      <c r="W169" s="281">
        <f t="shared" si="34"/>
        <v>0</v>
      </c>
      <c r="X169" s="210">
        <f t="shared" si="35"/>
        <v>19.428571428571427</v>
      </c>
      <c r="Y169" s="210">
        <f t="shared" si="36"/>
        <v>270795.76909189968</v>
      </c>
      <c r="Z169" s="210">
        <f t="shared" si="37"/>
        <v>8.3265306122448983</v>
      </c>
      <c r="AA169" s="210">
        <f t="shared" si="38"/>
        <v>116055.32961081417</v>
      </c>
      <c r="AB169" s="210">
        <f t="shared" si="42"/>
        <v>2.7755102040816326</v>
      </c>
      <c r="AC169" s="210">
        <f t="shared" si="39"/>
        <v>38685.109870271386</v>
      </c>
      <c r="AD169" s="369">
        <f t="shared" si="40"/>
        <v>0</v>
      </c>
      <c r="AE169" s="369">
        <f t="shared" si="41"/>
        <v>0</v>
      </c>
    </row>
    <row r="170" spans="1:31">
      <c r="A170" s="49">
        <v>48</v>
      </c>
      <c r="B170" s="279">
        <v>5</v>
      </c>
      <c r="C170" s="29" t="s">
        <v>425</v>
      </c>
      <c r="D170" s="210">
        <f>'(B.) Opyt'' non-urb lands'!BD43</f>
        <v>63</v>
      </c>
      <c r="E170" s="519"/>
      <c r="F170" s="210">
        <f>'(B.) Opyt'' non-urb lands'!BG43</f>
        <v>867075.25865758059</v>
      </c>
      <c r="G170" s="212">
        <f t="shared" si="30"/>
        <v>13763.09934377112</v>
      </c>
      <c r="I170" s="210">
        <v>13</v>
      </c>
      <c r="J170" s="210">
        <v>13</v>
      </c>
      <c r="M170" s="259">
        <f>(IF($J170-$I170=0,VLOOKUP($C170,'(C.) Private owners, 6 estates'!$D$10:$DR$60,26+$I170,0),IF($J170-$I170=1,VLOOKUP($C170,'(C.) Private owners, 6 estates'!$D$10:$DR$60,26+$I170,0)+VLOOKUP($C170,'(C.) Private owners, 6 estates'!$D$10:$DR$60,27+$I170,0),VLOOKUP($C170,'(C.) Private owners, 6 estates'!$D$10:$DR$60,26+$I170,0)+VLOOKUP($C170,'(C.) Private owners, 6 estates'!$D$10:$DR$60,27+$I170,0)+VLOOKUP($C170,'(C.) Private owners, 6 estates'!$D$10:$DR$60,28+$I170,0)))) /(IF($J170-$I170=0,VLOOKUP($C170,'(C.) Private owners, 6 estates'!$D$10:$DR$60,7+$I170,0),IF($J170-$I170=1,VLOOKUP($C170,'(C.) Private owners, 6 estates'!$D$10:$DR$60,7+$I170,0)+VLOOKUP($C170,'(C.) Private owners, 6 estates'!$D$10:$DR$60,8+$I170,0),VLOOKUP($C170,'(C.) Private owners, 6 estates'!$D$10:$DR$60,7+$I170,0)+VLOOKUP($C170,'(C.) Private owners, 6 estates'!$D$10:$DR$60,8+$I170,0)+VLOOKUP($C170,'(C.) Private owners, 6 estates'!$D$10:$DR$60,9+$I170,0))))</f>
        <v>0.8125</v>
      </c>
      <c r="N170" s="259">
        <f>(IF($J170-$I170=0,VLOOKUP($C170,'(C.) Private owners, 6 estates'!$D$10:$DR$60,45+$I170,0),IF($J170-$I170=1,VLOOKUP($C170,'(C.) Private owners, 6 estates'!$D$10:$DR$60,45+$I170,0)+VLOOKUP($C170,'(C.) Private owners, 6 estates'!$D$10:$DR$60,46+$I170,0),VLOOKUP($C170,'(C.) Private owners, 6 estates'!$D$10:$DR$60,45+$I170,0)+VLOOKUP($C170,'(C.) Private owners, 6 estates'!$D$10:$DR$60,46+$I170,0)+VLOOKUP($C170,'(C.) Private owners, 6 estates'!$D$10:$DR$60,47+$I170,0)))) /(IF($J170-$I170=0,VLOOKUP($C170,'(C.) Private owners, 6 estates'!$D$10:$DR$60,7+$I170,0),IF($J170-$I170=1,VLOOKUP($C170,'(C.) Private owners, 6 estates'!$D$10:$DR$60,7+$I170,0)+VLOOKUP($C170,'(C.) Private owners, 6 estates'!$D$10:$DR$60,8+$I170,0),VLOOKUP($C170,'(C.) Private owners, 6 estates'!$D$10:$DR$60,7+$I170,0)+VLOOKUP($C170,'(C.) Private owners, 6 estates'!$D$10:$DR$60,8+$I170,0)+VLOOKUP($C170,'(C.) Private owners, 6 estates'!$D$10:$DR$60,9+$I170,0))))</f>
        <v>0</v>
      </c>
      <c r="O170" s="259">
        <f>(IF($J170-$I170=0,VLOOKUP($C170,'(C.) Private owners, 6 estates'!$D$10:$DR$60,64+$I170,0),IF($J170-$I170=1,VLOOKUP($C170,'(C.) Private owners, 6 estates'!$D$10:$DR$60,64+$I170,0)+VLOOKUP($C170,'(C.) Private owners, 6 estates'!$D$10:$DR$60,65+$I170,0),VLOOKUP($C170,'(C.) Private owners, 6 estates'!$D$10:$DR$60,64+$I170,0)+VLOOKUP($C170,'(C.) Private owners, 6 estates'!$D$10:$DR$60,65+$I170,0)+VLOOKUP($C170,'(C.) Private owners, 6 estates'!$D$10:$DR$60,66+$I170,0)))) /(IF($J170-$I170=0,VLOOKUP($C170,'(C.) Private owners, 6 estates'!$D$10:$DR$60,7+$I170,0),IF($J170-$I170=1,VLOOKUP($C170,'(C.) Private owners, 6 estates'!$D$10:$DR$60,7+$I170,0)+VLOOKUP($C170,'(C.) Private owners, 6 estates'!$D$10:$DR$60,8+$I170,0),VLOOKUP($C170,'(C.) Private owners, 6 estates'!$D$10:$DR$60,7+$I170,0)+VLOOKUP($C170,'(C.) Private owners, 6 estates'!$D$10:$DR$60,8+$I170,0)+VLOOKUP($C170,'(C.) Private owners, 6 estates'!$D$10:$DR$60,9+$I170,0))))</f>
        <v>0.1875</v>
      </c>
      <c r="P170" s="259">
        <f>(IF($J170-$I170=0,VLOOKUP($C170,'(C.) Private owners, 6 estates'!$D$10:$DR$60,83+$I170,0),IF($J170-$I170=1,VLOOKUP($C170,'(C.) Private owners, 6 estates'!$D$10:$DR$60,83+$I170,0)+VLOOKUP($C170,'(C.) Private owners, 6 estates'!$D$10:$DR$60,84+$I170,0),VLOOKUP($C170,'(C.) Private owners, 6 estates'!$D$10:$DR$60,83+$I170,0)+VLOOKUP($C170,'(C.) Private owners, 6 estates'!$D$10:$DR$60,84+$I170,0)+VLOOKUP($C170,'(C.) Private owners, 6 estates'!$D$10:$DR$60,85+$I170,0)))) /(IF($J170-$I170=0,VLOOKUP($C170,'(C.) Private owners, 6 estates'!$D$10:$DR$60,7+$I170,0),IF($J170-$I170=1,VLOOKUP($C170,'(C.) Private owners, 6 estates'!$D$10:$DR$60,7+$I170,0)+VLOOKUP($C170,'(C.) Private owners, 6 estates'!$D$10:$DR$60,8+$I170,0),VLOOKUP($C170,'(C.) Private owners, 6 estates'!$D$10:$DR$60,7+$I170,0)+VLOOKUP($C170,'(C.) Private owners, 6 estates'!$D$10:$DR$60,8+$I170,0)+VLOOKUP($C170,'(C.) Private owners, 6 estates'!$D$10:$DR$60,9+$I170,0))))</f>
        <v>0</v>
      </c>
      <c r="Q170" s="259">
        <f>(IF($J170-$I170=0,VLOOKUP($C170,'(C.) Private owners, 6 estates'!$D$10:$DR$60,102+$I170,0),IF($J170-$I170=1,VLOOKUP($C170,'(C.) Private owners, 6 estates'!$D$10:$DR$60,102+$I170,0)+VLOOKUP($C170,'(C.) Private owners, 6 estates'!$D$10:$DR$60,103+$I170,0),VLOOKUP($C170,'(C.) Private owners, 6 estates'!$D$10:$DR$60,102+$I170,0)+VLOOKUP($C170,'(C.) Private owners, 6 estates'!$D$10:$DR$60,103+$I170,0)+VLOOKUP($C170,'(C.) Private owners, 6 estates'!$D$10:$DR$60,104+$I170,0)))) /(IF($J170-$I170=0,VLOOKUP($C170,'(C.) Private owners, 6 estates'!$D$10:$DR$60,7+$I170,0),IF($J170-$I170=1,VLOOKUP($C170,'(C.) Private owners, 6 estates'!$D$10:$DR$60,7+$I170,0)+VLOOKUP($C170,'(C.) Private owners, 6 estates'!$D$10:$DR$60,8+$I170,0),VLOOKUP($C170,'(C.) Private owners, 6 estates'!$D$10:$DR$60,7+$I170,0)+VLOOKUP($C170,'(C.) Private owners, 6 estates'!$D$10:$DR$60,8+$I170,0)+VLOOKUP($C170,'(C.) Private owners, 6 estates'!$D$10:$DR$60,9+$I170,0))))</f>
        <v>0</v>
      </c>
      <c r="R170" s="414">
        <f t="shared" si="43"/>
        <v>0</v>
      </c>
      <c r="T170" s="210">
        <f t="shared" si="31"/>
        <v>51.1875</v>
      </c>
      <c r="U170" s="210">
        <f t="shared" si="32"/>
        <v>704498.64765928418</v>
      </c>
      <c r="V170" s="281">
        <f t="shared" si="33"/>
        <v>0</v>
      </c>
      <c r="W170" s="281">
        <f t="shared" si="34"/>
        <v>0</v>
      </c>
      <c r="X170" s="210">
        <f t="shared" si="35"/>
        <v>11.8125</v>
      </c>
      <c r="Y170" s="210">
        <f t="shared" si="36"/>
        <v>162576.61099829635</v>
      </c>
      <c r="Z170" s="210">
        <f t="shared" si="37"/>
        <v>0</v>
      </c>
      <c r="AA170" s="210">
        <f t="shared" si="38"/>
        <v>0</v>
      </c>
      <c r="AB170" s="210">
        <f t="shared" si="42"/>
        <v>0</v>
      </c>
      <c r="AC170" s="210">
        <f t="shared" si="39"/>
        <v>0</v>
      </c>
      <c r="AD170" s="369">
        <f t="shared" si="40"/>
        <v>0</v>
      </c>
      <c r="AE170" s="369">
        <f t="shared" si="41"/>
        <v>0</v>
      </c>
    </row>
    <row r="171" spans="1:31">
      <c r="A171" s="49">
        <v>19</v>
      </c>
      <c r="B171" s="279">
        <v>6</v>
      </c>
      <c r="C171" s="28" t="s">
        <v>471</v>
      </c>
      <c r="D171" s="210">
        <f>'(B.) Opyt'' non-urb lands'!BD44</f>
        <v>56</v>
      </c>
      <c r="E171" s="519"/>
      <c r="F171" s="210">
        <f>'(B.) Opyt'' non-urb lands'!BG44</f>
        <v>811592.14880769223</v>
      </c>
      <c r="G171" s="212">
        <f t="shared" si="30"/>
        <v>14492.716942994504</v>
      </c>
      <c r="I171" s="210">
        <v>14</v>
      </c>
      <c r="J171" s="210">
        <v>15</v>
      </c>
      <c r="M171" s="259">
        <f>(IF($J171-$I171=0,VLOOKUP($C171,'(C.) Private owners, 6 estates'!$D$10:$DR$60,26+$I171,0),IF($J171-$I171=1,VLOOKUP($C171,'(C.) Private owners, 6 estates'!$D$10:$DR$60,26+$I171,0)+VLOOKUP($C171,'(C.) Private owners, 6 estates'!$D$10:$DR$60,27+$I171,0),VLOOKUP($C171,'(C.) Private owners, 6 estates'!$D$10:$DR$60,26+$I171,0)+VLOOKUP($C171,'(C.) Private owners, 6 estates'!$D$10:$DR$60,27+$I171,0)+VLOOKUP($C171,'(C.) Private owners, 6 estates'!$D$10:$DR$60,28+$I171,0)))) /(IF($J171-$I171=0,VLOOKUP($C171,'(C.) Private owners, 6 estates'!$D$10:$DR$60,7+$I171,0),IF($J171-$I171=1,VLOOKUP($C171,'(C.) Private owners, 6 estates'!$D$10:$DR$60,7+$I171,0)+VLOOKUP($C171,'(C.) Private owners, 6 estates'!$D$10:$DR$60,8+$I171,0),VLOOKUP($C171,'(C.) Private owners, 6 estates'!$D$10:$DR$60,7+$I171,0)+VLOOKUP($C171,'(C.) Private owners, 6 estates'!$D$10:$DR$60,8+$I171,0)+VLOOKUP($C171,'(C.) Private owners, 6 estates'!$D$10:$DR$60,9+$I171,0))))</f>
        <v>0.93023255813953487</v>
      </c>
      <c r="N171" s="259">
        <f>(IF($J171-$I171=0,VLOOKUP($C171,'(C.) Private owners, 6 estates'!$D$10:$DR$60,45+$I171,0),IF($J171-$I171=1,VLOOKUP($C171,'(C.) Private owners, 6 estates'!$D$10:$DR$60,45+$I171,0)+VLOOKUP($C171,'(C.) Private owners, 6 estates'!$D$10:$DR$60,46+$I171,0),VLOOKUP($C171,'(C.) Private owners, 6 estates'!$D$10:$DR$60,45+$I171,0)+VLOOKUP($C171,'(C.) Private owners, 6 estates'!$D$10:$DR$60,46+$I171,0)+VLOOKUP($C171,'(C.) Private owners, 6 estates'!$D$10:$DR$60,47+$I171,0)))) /(IF($J171-$I171=0,VLOOKUP($C171,'(C.) Private owners, 6 estates'!$D$10:$DR$60,7+$I171,0),IF($J171-$I171=1,VLOOKUP($C171,'(C.) Private owners, 6 estates'!$D$10:$DR$60,7+$I171,0)+VLOOKUP($C171,'(C.) Private owners, 6 estates'!$D$10:$DR$60,8+$I171,0),VLOOKUP($C171,'(C.) Private owners, 6 estates'!$D$10:$DR$60,7+$I171,0)+VLOOKUP($C171,'(C.) Private owners, 6 estates'!$D$10:$DR$60,8+$I171,0)+VLOOKUP($C171,'(C.) Private owners, 6 estates'!$D$10:$DR$60,9+$I171,0))))</f>
        <v>0</v>
      </c>
      <c r="O171" s="259">
        <f>(IF($J171-$I171=0,VLOOKUP($C171,'(C.) Private owners, 6 estates'!$D$10:$DR$60,64+$I171,0),IF($J171-$I171=1,VLOOKUP($C171,'(C.) Private owners, 6 estates'!$D$10:$DR$60,64+$I171,0)+VLOOKUP($C171,'(C.) Private owners, 6 estates'!$D$10:$DR$60,65+$I171,0),VLOOKUP($C171,'(C.) Private owners, 6 estates'!$D$10:$DR$60,64+$I171,0)+VLOOKUP($C171,'(C.) Private owners, 6 estates'!$D$10:$DR$60,65+$I171,0)+VLOOKUP($C171,'(C.) Private owners, 6 estates'!$D$10:$DR$60,66+$I171,0)))) /(IF($J171-$I171=0,VLOOKUP($C171,'(C.) Private owners, 6 estates'!$D$10:$DR$60,7+$I171,0),IF($J171-$I171=1,VLOOKUP($C171,'(C.) Private owners, 6 estates'!$D$10:$DR$60,7+$I171,0)+VLOOKUP($C171,'(C.) Private owners, 6 estates'!$D$10:$DR$60,8+$I171,0),VLOOKUP($C171,'(C.) Private owners, 6 estates'!$D$10:$DR$60,7+$I171,0)+VLOOKUP($C171,'(C.) Private owners, 6 estates'!$D$10:$DR$60,8+$I171,0)+VLOOKUP($C171,'(C.) Private owners, 6 estates'!$D$10:$DR$60,9+$I171,0))))</f>
        <v>6.9767441860465115E-2</v>
      </c>
      <c r="P171" s="259">
        <f>(IF($J171-$I171=0,VLOOKUP($C171,'(C.) Private owners, 6 estates'!$D$10:$DR$60,83+$I171,0),IF($J171-$I171=1,VLOOKUP($C171,'(C.) Private owners, 6 estates'!$D$10:$DR$60,83+$I171,0)+VLOOKUP($C171,'(C.) Private owners, 6 estates'!$D$10:$DR$60,84+$I171,0),VLOOKUP($C171,'(C.) Private owners, 6 estates'!$D$10:$DR$60,83+$I171,0)+VLOOKUP($C171,'(C.) Private owners, 6 estates'!$D$10:$DR$60,84+$I171,0)+VLOOKUP($C171,'(C.) Private owners, 6 estates'!$D$10:$DR$60,85+$I171,0)))) /(IF($J171-$I171=0,VLOOKUP($C171,'(C.) Private owners, 6 estates'!$D$10:$DR$60,7+$I171,0),IF($J171-$I171=1,VLOOKUP($C171,'(C.) Private owners, 6 estates'!$D$10:$DR$60,7+$I171,0)+VLOOKUP($C171,'(C.) Private owners, 6 estates'!$D$10:$DR$60,8+$I171,0),VLOOKUP($C171,'(C.) Private owners, 6 estates'!$D$10:$DR$60,7+$I171,0)+VLOOKUP($C171,'(C.) Private owners, 6 estates'!$D$10:$DR$60,8+$I171,0)+VLOOKUP($C171,'(C.) Private owners, 6 estates'!$D$10:$DR$60,9+$I171,0))))</f>
        <v>0</v>
      </c>
      <c r="Q171" s="259">
        <f>(IF($J171-$I171=0,VLOOKUP($C171,'(C.) Private owners, 6 estates'!$D$10:$DR$60,102+$I171,0),IF($J171-$I171=1,VLOOKUP($C171,'(C.) Private owners, 6 estates'!$D$10:$DR$60,102+$I171,0)+VLOOKUP($C171,'(C.) Private owners, 6 estates'!$D$10:$DR$60,103+$I171,0),VLOOKUP($C171,'(C.) Private owners, 6 estates'!$D$10:$DR$60,102+$I171,0)+VLOOKUP($C171,'(C.) Private owners, 6 estates'!$D$10:$DR$60,103+$I171,0)+VLOOKUP($C171,'(C.) Private owners, 6 estates'!$D$10:$DR$60,104+$I171,0)))) /(IF($J171-$I171=0,VLOOKUP($C171,'(C.) Private owners, 6 estates'!$D$10:$DR$60,7+$I171,0),IF($J171-$I171=1,VLOOKUP($C171,'(C.) Private owners, 6 estates'!$D$10:$DR$60,7+$I171,0)+VLOOKUP($C171,'(C.) Private owners, 6 estates'!$D$10:$DR$60,8+$I171,0),VLOOKUP($C171,'(C.) Private owners, 6 estates'!$D$10:$DR$60,7+$I171,0)+VLOOKUP($C171,'(C.) Private owners, 6 estates'!$D$10:$DR$60,8+$I171,0)+VLOOKUP($C171,'(C.) Private owners, 6 estates'!$D$10:$DR$60,9+$I171,0))))</f>
        <v>0</v>
      </c>
      <c r="R171" s="414">
        <f t="shared" si="43"/>
        <v>0</v>
      </c>
      <c r="T171" s="210">
        <f t="shared" si="31"/>
        <v>52.093023255813954</v>
      </c>
      <c r="U171" s="210">
        <f t="shared" si="32"/>
        <v>754969.44075134164</v>
      </c>
      <c r="V171" s="281">
        <f t="shared" si="33"/>
        <v>0</v>
      </c>
      <c r="W171" s="281">
        <f t="shared" si="34"/>
        <v>0</v>
      </c>
      <c r="X171" s="210">
        <f t="shared" si="35"/>
        <v>3.9069767441860463</v>
      </c>
      <c r="Y171" s="210">
        <f t="shared" si="36"/>
        <v>56622.708056350617</v>
      </c>
      <c r="Z171" s="210">
        <f t="shared" si="37"/>
        <v>0</v>
      </c>
      <c r="AA171" s="210">
        <f t="shared" si="38"/>
        <v>0</v>
      </c>
      <c r="AB171" s="210">
        <f t="shared" si="42"/>
        <v>0</v>
      </c>
      <c r="AC171" s="210">
        <f t="shared" si="39"/>
        <v>0</v>
      </c>
      <c r="AD171" s="369">
        <f t="shared" si="40"/>
        <v>0</v>
      </c>
      <c r="AE171" s="369">
        <f t="shared" si="41"/>
        <v>0</v>
      </c>
    </row>
    <row r="172" spans="1:31">
      <c r="A172" s="49">
        <v>21</v>
      </c>
      <c r="B172" s="279">
        <v>6</v>
      </c>
      <c r="C172" s="28" t="s">
        <v>597</v>
      </c>
      <c r="D172" s="210">
        <f>'(B.) Opyt'' non-urb lands'!BD45</f>
        <v>81</v>
      </c>
      <c r="E172" s="519"/>
      <c r="F172" s="210">
        <f>'(B.) Opyt'' non-urb lands'!BG45</f>
        <v>1137383.9256672161</v>
      </c>
      <c r="G172" s="212">
        <f t="shared" si="30"/>
        <v>14041.776860089087</v>
      </c>
      <c r="I172" s="210">
        <v>14</v>
      </c>
      <c r="J172" s="210">
        <v>15</v>
      </c>
      <c r="M172" s="259">
        <f>(IF($J172-$I172=0,VLOOKUP($C172,'(C.) Private owners, 6 estates'!$D$10:$DR$60,26+$I172,0),IF($J172-$I172=1,VLOOKUP($C172,'(C.) Private owners, 6 estates'!$D$10:$DR$60,26+$I172,0)+VLOOKUP($C172,'(C.) Private owners, 6 estates'!$D$10:$DR$60,27+$I172,0),VLOOKUP($C172,'(C.) Private owners, 6 estates'!$D$10:$DR$60,26+$I172,0)+VLOOKUP($C172,'(C.) Private owners, 6 estates'!$D$10:$DR$60,27+$I172,0)+VLOOKUP($C172,'(C.) Private owners, 6 estates'!$D$10:$DR$60,28+$I172,0)))) /(IF($J172-$I172=0,VLOOKUP($C172,'(C.) Private owners, 6 estates'!$D$10:$DR$60,7+$I172,0),IF($J172-$I172=1,VLOOKUP($C172,'(C.) Private owners, 6 estates'!$D$10:$DR$60,7+$I172,0)+VLOOKUP($C172,'(C.) Private owners, 6 estates'!$D$10:$DR$60,8+$I172,0),VLOOKUP($C172,'(C.) Private owners, 6 estates'!$D$10:$DR$60,7+$I172,0)+VLOOKUP($C172,'(C.) Private owners, 6 estates'!$D$10:$DR$60,8+$I172,0)+VLOOKUP($C172,'(C.) Private owners, 6 estates'!$D$10:$DR$60,9+$I172,0))))</f>
        <v>0.98550724637681164</v>
      </c>
      <c r="N172" s="259">
        <f>(IF($J172-$I172=0,VLOOKUP($C172,'(C.) Private owners, 6 estates'!$D$10:$DR$60,45+$I172,0),IF($J172-$I172=1,VLOOKUP($C172,'(C.) Private owners, 6 estates'!$D$10:$DR$60,45+$I172,0)+VLOOKUP($C172,'(C.) Private owners, 6 estates'!$D$10:$DR$60,46+$I172,0),VLOOKUP($C172,'(C.) Private owners, 6 estates'!$D$10:$DR$60,45+$I172,0)+VLOOKUP($C172,'(C.) Private owners, 6 estates'!$D$10:$DR$60,46+$I172,0)+VLOOKUP($C172,'(C.) Private owners, 6 estates'!$D$10:$DR$60,47+$I172,0)))) /(IF($J172-$I172=0,VLOOKUP($C172,'(C.) Private owners, 6 estates'!$D$10:$DR$60,7+$I172,0),IF($J172-$I172=1,VLOOKUP($C172,'(C.) Private owners, 6 estates'!$D$10:$DR$60,7+$I172,0)+VLOOKUP($C172,'(C.) Private owners, 6 estates'!$D$10:$DR$60,8+$I172,0),VLOOKUP($C172,'(C.) Private owners, 6 estates'!$D$10:$DR$60,7+$I172,0)+VLOOKUP($C172,'(C.) Private owners, 6 estates'!$D$10:$DR$60,8+$I172,0)+VLOOKUP($C172,'(C.) Private owners, 6 estates'!$D$10:$DR$60,9+$I172,0))))</f>
        <v>0</v>
      </c>
      <c r="O172" s="259">
        <f>(IF($J172-$I172=0,VLOOKUP($C172,'(C.) Private owners, 6 estates'!$D$10:$DR$60,64+$I172,0),IF($J172-$I172=1,VLOOKUP($C172,'(C.) Private owners, 6 estates'!$D$10:$DR$60,64+$I172,0)+VLOOKUP($C172,'(C.) Private owners, 6 estates'!$D$10:$DR$60,65+$I172,0),VLOOKUP($C172,'(C.) Private owners, 6 estates'!$D$10:$DR$60,64+$I172,0)+VLOOKUP($C172,'(C.) Private owners, 6 estates'!$D$10:$DR$60,65+$I172,0)+VLOOKUP($C172,'(C.) Private owners, 6 estates'!$D$10:$DR$60,66+$I172,0)))) /(IF($J172-$I172=0,VLOOKUP($C172,'(C.) Private owners, 6 estates'!$D$10:$DR$60,7+$I172,0),IF($J172-$I172=1,VLOOKUP($C172,'(C.) Private owners, 6 estates'!$D$10:$DR$60,7+$I172,0)+VLOOKUP($C172,'(C.) Private owners, 6 estates'!$D$10:$DR$60,8+$I172,0),VLOOKUP($C172,'(C.) Private owners, 6 estates'!$D$10:$DR$60,7+$I172,0)+VLOOKUP($C172,'(C.) Private owners, 6 estates'!$D$10:$DR$60,8+$I172,0)+VLOOKUP($C172,'(C.) Private owners, 6 estates'!$D$10:$DR$60,9+$I172,0))))</f>
        <v>1.4492753623188406E-2</v>
      </c>
      <c r="P172" s="259">
        <f>(IF($J172-$I172=0,VLOOKUP($C172,'(C.) Private owners, 6 estates'!$D$10:$DR$60,83+$I172,0),IF($J172-$I172=1,VLOOKUP($C172,'(C.) Private owners, 6 estates'!$D$10:$DR$60,83+$I172,0)+VLOOKUP($C172,'(C.) Private owners, 6 estates'!$D$10:$DR$60,84+$I172,0),VLOOKUP($C172,'(C.) Private owners, 6 estates'!$D$10:$DR$60,83+$I172,0)+VLOOKUP($C172,'(C.) Private owners, 6 estates'!$D$10:$DR$60,84+$I172,0)+VLOOKUP($C172,'(C.) Private owners, 6 estates'!$D$10:$DR$60,85+$I172,0)))) /(IF($J172-$I172=0,VLOOKUP($C172,'(C.) Private owners, 6 estates'!$D$10:$DR$60,7+$I172,0),IF($J172-$I172=1,VLOOKUP($C172,'(C.) Private owners, 6 estates'!$D$10:$DR$60,7+$I172,0)+VLOOKUP($C172,'(C.) Private owners, 6 estates'!$D$10:$DR$60,8+$I172,0),VLOOKUP($C172,'(C.) Private owners, 6 estates'!$D$10:$DR$60,7+$I172,0)+VLOOKUP($C172,'(C.) Private owners, 6 estates'!$D$10:$DR$60,8+$I172,0)+VLOOKUP($C172,'(C.) Private owners, 6 estates'!$D$10:$DR$60,9+$I172,0))))</f>
        <v>0</v>
      </c>
      <c r="Q172" s="259">
        <f>(IF($J172-$I172=0,VLOOKUP($C172,'(C.) Private owners, 6 estates'!$D$10:$DR$60,102+$I172,0),IF($J172-$I172=1,VLOOKUP($C172,'(C.) Private owners, 6 estates'!$D$10:$DR$60,102+$I172,0)+VLOOKUP($C172,'(C.) Private owners, 6 estates'!$D$10:$DR$60,103+$I172,0),VLOOKUP($C172,'(C.) Private owners, 6 estates'!$D$10:$DR$60,102+$I172,0)+VLOOKUP($C172,'(C.) Private owners, 6 estates'!$D$10:$DR$60,103+$I172,0)+VLOOKUP($C172,'(C.) Private owners, 6 estates'!$D$10:$DR$60,104+$I172,0)))) /(IF($J172-$I172=0,VLOOKUP($C172,'(C.) Private owners, 6 estates'!$D$10:$DR$60,7+$I172,0),IF($J172-$I172=1,VLOOKUP($C172,'(C.) Private owners, 6 estates'!$D$10:$DR$60,7+$I172,0)+VLOOKUP($C172,'(C.) Private owners, 6 estates'!$D$10:$DR$60,8+$I172,0),VLOOKUP($C172,'(C.) Private owners, 6 estates'!$D$10:$DR$60,7+$I172,0)+VLOOKUP($C172,'(C.) Private owners, 6 estates'!$D$10:$DR$60,8+$I172,0)+VLOOKUP($C172,'(C.) Private owners, 6 estates'!$D$10:$DR$60,9+$I172,0))))</f>
        <v>0</v>
      </c>
      <c r="R172" s="414">
        <f t="shared" si="43"/>
        <v>0</v>
      </c>
      <c r="T172" s="210">
        <f t="shared" si="31"/>
        <v>79.826086956521749</v>
      </c>
      <c r="U172" s="210">
        <f t="shared" si="32"/>
        <v>1120900.1006575464</v>
      </c>
      <c r="V172" s="281">
        <f t="shared" si="33"/>
        <v>0</v>
      </c>
      <c r="W172" s="281">
        <f t="shared" si="34"/>
        <v>0</v>
      </c>
      <c r="X172" s="210">
        <f t="shared" si="35"/>
        <v>1.173913043478261</v>
      </c>
      <c r="Y172" s="210">
        <f t="shared" si="36"/>
        <v>16483.825009669799</v>
      </c>
      <c r="Z172" s="210">
        <f t="shared" si="37"/>
        <v>0</v>
      </c>
      <c r="AA172" s="210">
        <f t="shared" si="38"/>
        <v>0</v>
      </c>
      <c r="AB172" s="210">
        <f t="shared" si="42"/>
        <v>0</v>
      </c>
      <c r="AC172" s="210">
        <f t="shared" si="39"/>
        <v>0</v>
      </c>
      <c r="AD172" s="369">
        <f t="shared" si="40"/>
        <v>0</v>
      </c>
      <c r="AE172" s="369">
        <f t="shared" si="41"/>
        <v>0</v>
      </c>
    </row>
    <row r="173" spans="1:31">
      <c r="A173" s="49">
        <v>49</v>
      </c>
      <c r="B173" s="279">
        <v>6</v>
      </c>
      <c r="C173" s="29" t="s">
        <v>953</v>
      </c>
      <c r="D173" s="210">
        <f>'(B.) Opyt'' non-urb lands'!BD46</f>
        <v>41</v>
      </c>
      <c r="E173" s="519"/>
      <c r="F173" s="210">
        <f>'(B.) Opyt'' non-urb lands'!BG46</f>
        <v>554077.58548446756</v>
      </c>
      <c r="G173" s="212">
        <f t="shared" si="30"/>
        <v>13514.087450840672</v>
      </c>
      <c r="I173" s="210">
        <v>16</v>
      </c>
      <c r="J173" s="210">
        <v>16</v>
      </c>
      <c r="M173" s="259">
        <f>(IF($J173-$I173=0,VLOOKUP($C173,'(C.) Private owners, 6 estates'!$D$10:$DR$60,26+$I173,0),IF($J173-$I173=1,VLOOKUP($C173,'(C.) Private owners, 6 estates'!$D$10:$DR$60,26+$I173,0)+VLOOKUP($C173,'(C.) Private owners, 6 estates'!$D$10:$DR$60,27+$I173,0),VLOOKUP($C173,'(C.) Private owners, 6 estates'!$D$10:$DR$60,26+$I173,0)+VLOOKUP($C173,'(C.) Private owners, 6 estates'!$D$10:$DR$60,27+$I173,0)+VLOOKUP($C173,'(C.) Private owners, 6 estates'!$D$10:$DR$60,28+$I173,0)))) /(IF($J173-$I173=0,VLOOKUP($C173,'(C.) Private owners, 6 estates'!$D$10:$DR$60,7+$I173,0),IF($J173-$I173=1,VLOOKUP($C173,'(C.) Private owners, 6 estates'!$D$10:$DR$60,7+$I173,0)+VLOOKUP($C173,'(C.) Private owners, 6 estates'!$D$10:$DR$60,8+$I173,0),VLOOKUP($C173,'(C.) Private owners, 6 estates'!$D$10:$DR$60,7+$I173,0)+VLOOKUP($C173,'(C.) Private owners, 6 estates'!$D$10:$DR$60,8+$I173,0)+VLOOKUP($C173,'(C.) Private owners, 6 estates'!$D$10:$DR$60,9+$I173,0))))</f>
        <v>0.94230769230769229</v>
      </c>
      <c r="N173" s="259">
        <f>(IF($J173-$I173=0,VLOOKUP($C173,'(C.) Private owners, 6 estates'!$D$10:$DR$60,45+$I173,0),IF($J173-$I173=1,VLOOKUP($C173,'(C.) Private owners, 6 estates'!$D$10:$DR$60,45+$I173,0)+VLOOKUP($C173,'(C.) Private owners, 6 estates'!$D$10:$DR$60,46+$I173,0),VLOOKUP($C173,'(C.) Private owners, 6 estates'!$D$10:$DR$60,45+$I173,0)+VLOOKUP($C173,'(C.) Private owners, 6 estates'!$D$10:$DR$60,46+$I173,0)+VLOOKUP($C173,'(C.) Private owners, 6 estates'!$D$10:$DR$60,47+$I173,0)))) /(IF($J173-$I173=0,VLOOKUP($C173,'(C.) Private owners, 6 estates'!$D$10:$DR$60,7+$I173,0),IF($J173-$I173=1,VLOOKUP($C173,'(C.) Private owners, 6 estates'!$D$10:$DR$60,7+$I173,0)+VLOOKUP($C173,'(C.) Private owners, 6 estates'!$D$10:$DR$60,8+$I173,0),VLOOKUP($C173,'(C.) Private owners, 6 estates'!$D$10:$DR$60,7+$I173,0)+VLOOKUP($C173,'(C.) Private owners, 6 estates'!$D$10:$DR$60,8+$I173,0)+VLOOKUP($C173,'(C.) Private owners, 6 estates'!$D$10:$DR$60,9+$I173,0))))</f>
        <v>0</v>
      </c>
      <c r="O173" s="259">
        <f>(IF($J173-$I173=0,VLOOKUP($C173,'(C.) Private owners, 6 estates'!$D$10:$DR$60,64+$I173,0),IF($J173-$I173=1,VLOOKUP($C173,'(C.) Private owners, 6 estates'!$D$10:$DR$60,64+$I173,0)+VLOOKUP($C173,'(C.) Private owners, 6 estates'!$D$10:$DR$60,65+$I173,0),VLOOKUP($C173,'(C.) Private owners, 6 estates'!$D$10:$DR$60,64+$I173,0)+VLOOKUP($C173,'(C.) Private owners, 6 estates'!$D$10:$DR$60,65+$I173,0)+VLOOKUP($C173,'(C.) Private owners, 6 estates'!$D$10:$DR$60,66+$I173,0)))) /(IF($J173-$I173=0,VLOOKUP($C173,'(C.) Private owners, 6 estates'!$D$10:$DR$60,7+$I173,0),IF($J173-$I173=1,VLOOKUP($C173,'(C.) Private owners, 6 estates'!$D$10:$DR$60,7+$I173,0)+VLOOKUP($C173,'(C.) Private owners, 6 estates'!$D$10:$DR$60,8+$I173,0),VLOOKUP($C173,'(C.) Private owners, 6 estates'!$D$10:$DR$60,7+$I173,0)+VLOOKUP($C173,'(C.) Private owners, 6 estates'!$D$10:$DR$60,8+$I173,0)+VLOOKUP($C173,'(C.) Private owners, 6 estates'!$D$10:$DR$60,9+$I173,0))))</f>
        <v>5.7692307692307696E-2</v>
      </c>
      <c r="P173" s="259">
        <f>(IF($J173-$I173=0,VLOOKUP($C173,'(C.) Private owners, 6 estates'!$D$10:$DR$60,83+$I173,0),IF($J173-$I173=1,VLOOKUP($C173,'(C.) Private owners, 6 estates'!$D$10:$DR$60,83+$I173,0)+VLOOKUP($C173,'(C.) Private owners, 6 estates'!$D$10:$DR$60,84+$I173,0),VLOOKUP($C173,'(C.) Private owners, 6 estates'!$D$10:$DR$60,83+$I173,0)+VLOOKUP($C173,'(C.) Private owners, 6 estates'!$D$10:$DR$60,84+$I173,0)+VLOOKUP($C173,'(C.) Private owners, 6 estates'!$D$10:$DR$60,85+$I173,0)))) /(IF($J173-$I173=0,VLOOKUP($C173,'(C.) Private owners, 6 estates'!$D$10:$DR$60,7+$I173,0),IF($J173-$I173=1,VLOOKUP($C173,'(C.) Private owners, 6 estates'!$D$10:$DR$60,7+$I173,0)+VLOOKUP($C173,'(C.) Private owners, 6 estates'!$D$10:$DR$60,8+$I173,0),VLOOKUP($C173,'(C.) Private owners, 6 estates'!$D$10:$DR$60,7+$I173,0)+VLOOKUP($C173,'(C.) Private owners, 6 estates'!$D$10:$DR$60,8+$I173,0)+VLOOKUP($C173,'(C.) Private owners, 6 estates'!$D$10:$DR$60,9+$I173,0))))</f>
        <v>0</v>
      </c>
      <c r="Q173" s="259">
        <f>(IF($J173-$I173=0,VLOOKUP($C173,'(C.) Private owners, 6 estates'!$D$10:$DR$60,102+$I173,0),IF($J173-$I173=1,VLOOKUP($C173,'(C.) Private owners, 6 estates'!$D$10:$DR$60,102+$I173,0)+VLOOKUP($C173,'(C.) Private owners, 6 estates'!$D$10:$DR$60,103+$I173,0),VLOOKUP($C173,'(C.) Private owners, 6 estates'!$D$10:$DR$60,102+$I173,0)+VLOOKUP($C173,'(C.) Private owners, 6 estates'!$D$10:$DR$60,103+$I173,0)+VLOOKUP($C173,'(C.) Private owners, 6 estates'!$D$10:$DR$60,104+$I173,0)))) /(IF($J173-$I173=0,VLOOKUP($C173,'(C.) Private owners, 6 estates'!$D$10:$DR$60,7+$I173,0),IF($J173-$I173=1,VLOOKUP($C173,'(C.) Private owners, 6 estates'!$D$10:$DR$60,7+$I173,0)+VLOOKUP($C173,'(C.) Private owners, 6 estates'!$D$10:$DR$60,8+$I173,0),VLOOKUP($C173,'(C.) Private owners, 6 estates'!$D$10:$DR$60,7+$I173,0)+VLOOKUP($C173,'(C.) Private owners, 6 estates'!$D$10:$DR$60,8+$I173,0)+VLOOKUP($C173,'(C.) Private owners, 6 estates'!$D$10:$DR$60,9+$I173,0))))</f>
        <v>0</v>
      </c>
      <c r="R173" s="414">
        <f t="shared" si="43"/>
        <v>0</v>
      </c>
      <c r="T173" s="210">
        <f t="shared" si="31"/>
        <v>38.634615384615387</v>
      </c>
      <c r="U173" s="210">
        <f t="shared" si="32"/>
        <v>522111.57093728677</v>
      </c>
      <c r="V173" s="281">
        <f t="shared" si="33"/>
        <v>0</v>
      </c>
      <c r="W173" s="281">
        <f t="shared" si="34"/>
        <v>0</v>
      </c>
      <c r="X173" s="210">
        <f t="shared" si="35"/>
        <v>2.3653846153846154</v>
      </c>
      <c r="Y173" s="210">
        <f t="shared" si="36"/>
        <v>31966.014547180821</v>
      </c>
      <c r="Z173" s="210">
        <f t="shared" si="37"/>
        <v>0</v>
      </c>
      <c r="AA173" s="210">
        <f t="shared" si="38"/>
        <v>0</v>
      </c>
      <c r="AB173" s="210">
        <f t="shared" si="42"/>
        <v>0</v>
      </c>
      <c r="AC173" s="210">
        <f t="shared" si="39"/>
        <v>0</v>
      </c>
      <c r="AD173" s="369">
        <f t="shared" si="40"/>
        <v>0</v>
      </c>
      <c r="AE173" s="369">
        <f t="shared" si="41"/>
        <v>0</v>
      </c>
    </row>
    <row r="174" spans="1:31">
      <c r="A174" s="49">
        <v>4</v>
      </c>
      <c r="B174" s="279">
        <v>7</v>
      </c>
      <c r="C174" s="28" t="s">
        <v>954</v>
      </c>
      <c r="D174" s="210">
        <f>'(B.) Opyt'' non-urb lands'!BD47</f>
        <v>49</v>
      </c>
      <c r="E174" s="519"/>
      <c r="F174" s="210">
        <f>'(B.) Opyt'' non-urb lands'!BG47</f>
        <v>673971.97756115417</v>
      </c>
      <c r="G174" s="212">
        <f t="shared" si="30"/>
        <v>13754.530154309268</v>
      </c>
      <c r="I174" s="210">
        <v>13</v>
      </c>
      <c r="J174" s="210">
        <v>14</v>
      </c>
      <c r="M174" s="259">
        <f>(IF($J174-$I174=0,VLOOKUP($C174,'(C.) Private owners, 6 estates'!$D$10:$DR$60,26+$I174,0),IF($J174-$I174=1,VLOOKUP($C174,'(C.) Private owners, 6 estates'!$D$10:$DR$60,26+$I174,0)+VLOOKUP($C174,'(C.) Private owners, 6 estates'!$D$10:$DR$60,27+$I174,0),VLOOKUP($C174,'(C.) Private owners, 6 estates'!$D$10:$DR$60,26+$I174,0)+VLOOKUP($C174,'(C.) Private owners, 6 estates'!$D$10:$DR$60,27+$I174,0)+VLOOKUP($C174,'(C.) Private owners, 6 estates'!$D$10:$DR$60,28+$I174,0)))) /(IF($J174-$I174=0,VLOOKUP($C174,'(C.) Private owners, 6 estates'!$D$10:$DR$60,7+$I174,0),IF($J174-$I174=1,VLOOKUP($C174,'(C.) Private owners, 6 estates'!$D$10:$DR$60,7+$I174,0)+VLOOKUP($C174,'(C.) Private owners, 6 estates'!$D$10:$DR$60,8+$I174,0),VLOOKUP($C174,'(C.) Private owners, 6 estates'!$D$10:$DR$60,7+$I174,0)+VLOOKUP($C174,'(C.) Private owners, 6 estates'!$D$10:$DR$60,8+$I174,0)+VLOOKUP($C174,'(C.) Private owners, 6 estates'!$D$10:$DR$60,9+$I174,0))))</f>
        <v>0.92957746478873238</v>
      </c>
      <c r="N174" s="259">
        <f>(IF($J174-$I174=0,VLOOKUP($C174,'(C.) Private owners, 6 estates'!$D$10:$DR$60,45+$I174,0),IF($J174-$I174=1,VLOOKUP($C174,'(C.) Private owners, 6 estates'!$D$10:$DR$60,45+$I174,0)+VLOOKUP($C174,'(C.) Private owners, 6 estates'!$D$10:$DR$60,46+$I174,0),VLOOKUP($C174,'(C.) Private owners, 6 estates'!$D$10:$DR$60,45+$I174,0)+VLOOKUP($C174,'(C.) Private owners, 6 estates'!$D$10:$DR$60,46+$I174,0)+VLOOKUP($C174,'(C.) Private owners, 6 estates'!$D$10:$DR$60,47+$I174,0)))) /(IF($J174-$I174=0,VLOOKUP($C174,'(C.) Private owners, 6 estates'!$D$10:$DR$60,7+$I174,0),IF($J174-$I174=1,VLOOKUP($C174,'(C.) Private owners, 6 estates'!$D$10:$DR$60,7+$I174,0)+VLOOKUP($C174,'(C.) Private owners, 6 estates'!$D$10:$DR$60,8+$I174,0),VLOOKUP($C174,'(C.) Private owners, 6 estates'!$D$10:$DR$60,7+$I174,0)+VLOOKUP($C174,'(C.) Private owners, 6 estates'!$D$10:$DR$60,8+$I174,0)+VLOOKUP($C174,'(C.) Private owners, 6 estates'!$D$10:$DR$60,9+$I174,0))))</f>
        <v>0</v>
      </c>
      <c r="O174" s="259">
        <f>(IF($J174-$I174=0,VLOOKUP($C174,'(C.) Private owners, 6 estates'!$D$10:$DR$60,64+$I174,0),IF($J174-$I174=1,VLOOKUP($C174,'(C.) Private owners, 6 estates'!$D$10:$DR$60,64+$I174,0)+VLOOKUP($C174,'(C.) Private owners, 6 estates'!$D$10:$DR$60,65+$I174,0),VLOOKUP($C174,'(C.) Private owners, 6 estates'!$D$10:$DR$60,64+$I174,0)+VLOOKUP($C174,'(C.) Private owners, 6 estates'!$D$10:$DR$60,65+$I174,0)+VLOOKUP($C174,'(C.) Private owners, 6 estates'!$D$10:$DR$60,66+$I174,0)))) /(IF($J174-$I174=0,VLOOKUP($C174,'(C.) Private owners, 6 estates'!$D$10:$DR$60,7+$I174,0),IF($J174-$I174=1,VLOOKUP($C174,'(C.) Private owners, 6 estates'!$D$10:$DR$60,7+$I174,0)+VLOOKUP($C174,'(C.) Private owners, 6 estates'!$D$10:$DR$60,8+$I174,0),VLOOKUP($C174,'(C.) Private owners, 6 estates'!$D$10:$DR$60,7+$I174,0)+VLOOKUP($C174,'(C.) Private owners, 6 estates'!$D$10:$DR$60,8+$I174,0)+VLOOKUP($C174,'(C.) Private owners, 6 estates'!$D$10:$DR$60,9+$I174,0))))</f>
        <v>4.2253521126760563E-2</v>
      </c>
      <c r="P174" s="259">
        <f>(IF($J174-$I174=0,VLOOKUP($C174,'(C.) Private owners, 6 estates'!$D$10:$DR$60,83+$I174,0),IF($J174-$I174=1,VLOOKUP($C174,'(C.) Private owners, 6 estates'!$D$10:$DR$60,83+$I174,0)+VLOOKUP($C174,'(C.) Private owners, 6 estates'!$D$10:$DR$60,84+$I174,0),VLOOKUP($C174,'(C.) Private owners, 6 estates'!$D$10:$DR$60,83+$I174,0)+VLOOKUP($C174,'(C.) Private owners, 6 estates'!$D$10:$DR$60,84+$I174,0)+VLOOKUP($C174,'(C.) Private owners, 6 estates'!$D$10:$DR$60,85+$I174,0)))) /(IF($J174-$I174=0,VLOOKUP($C174,'(C.) Private owners, 6 estates'!$D$10:$DR$60,7+$I174,0),IF($J174-$I174=1,VLOOKUP($C174,'(C.) Private owners, 6 estates'!$D$10:$DR$60,7+$I174,0)+VLOOKUP($C174,'(C.) Private owners, 6 estates'!$D$10:$DR$60,8+$I174,0),VLOOKUP($C174,'(C.) Private owners, 6 estates'!$D$10:$DR$60,7+$I174,0)+VLOOKUP($C174,'(C.) Private owners, 6 estates'!$D$10:$DR$60,8+$I174,0)+VLOOKUP($C174,'(C.) Private owners, 6 estates'!$D$10:$DR$60,9+$I174,0))))</f>
        <v>0</v>
      </c>
      <c r="Q174" s="259">
        <f>(IF($J174-$I174=0,VLOOKUP($C174,'(C.) Private owners, 6 estates'!$D$10:$DR$60,102+$I174,0),IF($J174-$I174=1,VLOOKUP($C174,'(C.) Private owners, 6 estates'!$D$10:$DR$60,102+$I174,0)+VLOOKUP($C174,'(C.) Private owners, 6 estates'!$D$10:$DR$60,103+$I174,0),VLOOKUP($C174,'(C.) Private owners, 6 estates'!$D$10:$DR$60,102+$I174,0)+VLOOKUP($C174,'(C.) Private owners, 6 estates'!$D$10:$DR$60,103+$I174,0)+VLOOKUP($C174,'(C.) Private owners, 6 estates'!$D$10:$DR$60,104+$I174,0)))) /(IF($J174-$I174=0,VLOOKUP($C174,'(C.) Private owners, 6 estates'!$D$10:$DR$60,7+$I174,0),IF($J174-$I174=1,VLOOKUP($C174,'(C.) Private owners, 6 estates'!$D$10:$DR$60,7+$I174,0)+VLOOKUP($C174,'(C.) Private owners, 6 estates'!$D$10:$DR$60,8+$I174,0),VLOOKUP($C174,'(C.) Private owners, 6 estates'!$D$10:$DR$60,7+$I174,0)+VLOOKUP($C174,'(C.) Private owners, 6 estates'!$D$10:$DR$60,8+$I174,0)+VLOOKUP($C174,'(C.) Private owners, 6 estates'!$D$10:$DR$60,9+$I174,0))))</f>
        <v>2.8169014084507043E-2</v>
      </c>
      <c r="R174" s="414">
        <f t="shared" si="43"/>
        <v>0</v>
      </c>
      <c r="T174" s="210">
        <f t="shared" si="31"/>
        <v>45.549295774647888</v>
      </c>
      <c r="U174" s="210">
        <f t="shared" si="32"/>
        <v>626509.16223994608</v>
      </c>
      <c r="V174" s="281">
        <f t="shared" si="33"/>
        <v>0</v>
      </c>
      <c r="W174" s="281">
        <f t="shared" si="34"/>
        <v>0</v>
      </c>
      <c r="X174" s="210">
        <f t="shared" si="35"/>
        <v>2.0704225352112675</v>
      </c>
      <c r="Y174" s="210">
        <f t="shared" si="36"/>
        <v>28477.689192724822</v>
      </c>
      <c r="Z174" s="210">
        <f t="shared" si="37"/>
        <v>0</v>
      </c>
      <c r="AA174" s="210">
        <f t="shared" si="38"/>
        <v>0</v>
      </c>
      <c r="AB174" s="210">
        <f t="shared" si="42"/>
        <v>1.380281690140845</v>
      </c>
      <c r="AC174" s="210">
        <f t="shared" si="39"/>
        <v>18985.126128483214</v>
      </c>
      <c r="AD174" s="369">
        <f t="shared" si="40"/>
        <v>0</v>
      </c>
      <c r="AE174" s="369">
        <f t="shared" si="41"/>
        <v>0</v>
      </c>
    </row>
    <row r="175" spans="1:31">
      <c r="A175" s="49">
        <v>5</v>
      </c>
      <c r="B175" s="279">
        <v>7</v>
      </c>
      <c r="C175" s="28" t="s">
        <v>955</v>
      </c>
      <c r="D175" s="210">
        <f>'(B.) Opyt'' non-urb lands'!BD48</f>
        <v>59</v>
      </c>
      <c r="E175" s="519"/>
      <c r="F175" s="210">
        <f>'(B.) Opyt'' non-urb lands'!BG48</f>
        <v>807464.72799393081</v>
      </c>
      <c r="G175" s="212">
        <f t="shared" si="30"/>
        <v>13685.842847354759</v>
      </c>
      <c r="I175" s="210">
        <v>14</v>
      </c>
      <c r="J175" s="210">
        <v>15</v>
      </c>
      <c r="M175" s="259">
        <f>(IF($J175-$I175=0,VLOOKUP($C175,'(C.) Private owners, 6 estates'!$D$10:$DR$60,26+$I175,0),IF($J175-$I175=1,VLOOKUP($C175,'(C.) Private owners, 6 estates'!$D$10:$DR$60,26+$I175,0)+VLOOKUP($C175,'(C.) Private owners, 6 estates'!$D$10:$DR$60,27+$I175,0),VLOOKUP($C175,'(C.) Private owners, 6 estates'!$D$10:$DR$60,26+$I175,0)+VLOOKUP($C175,'(C.) Private owners, 6 estates'!$D$10:$DR$60,27+$I175,0)+VLOOKUP($C175,'(C.) Private owners, 6 estates'!$D$10:$DR$60,28+$I175,0)))) /(IF($J175-$I175=0,VLOOKUP($C175,'(C.) Private owners, 6 estates'!$D$10:$DR$60,7+$I175,0),IF($J175-$I175=1,VLOOKUP($C175,'(C.) Private owners, 6 estates'!$D$10:$DR$60,7+$I175,0)+VLOOKUP($C175,'(C.) Private owners, 6 estates'!$D$10:$DR$60,8+$I175,0),VLOOKUP($C175,'(C.) Private owners, 6 estates'!$D$10:$DR$60,7+$I175,0)+VLOOKUP($C175,'(C.) Private owners, 6 estates'!$D$10:$DR$60,8+$I175,0)+VLOOKUP($C175,'(C.) Private owners, 6 estates'!$D$10:$DR$60,9+$I175,0))))</f>
        <v>0.83870967741935487</v>
      </c>
      <c r="N175" s="259">
        <f>(IF($J175-$I175=0,VLOOKUP($C175,'(C.) Private owners, 6 estates'!$D$10:$DR$60,45+$I175,0),IF($J175-$I175=1,VLOOKUP($C175,'(C.) Private owners, 6 estates'!$D$10:$DR$60,45+$I175,0)+VLOOKUP($C175,'(C.) Private owners, 6 estates'!$D$10:$DR$60,46+$I175,0),VLOOKUP($C175,'(C.) Private owners, 6 estates'!$D$10:$DR$60,45+$I175,0)+VLOOKUP($C175,'(C.) Private owners, 6 estates'!$D$10:$DR$60,46+$I175,0)+VLOOKUP($C175,'(C.) Private owners, 6 estates'!$D$10:$DR$60,47+$I175,0)))) /(IF($J175-$I175=0,VLOOKUP($C175,'(C.) Private owners, 6 estates'!$D$10:$DR$60,7+$I175,0),IF($J175-$I175=1,VLOOKUP($C175,'(C.) Private owners, 6 estates'!$D$10:$DR$60,7+$I175,0)+VLOOKUP($C175,'(C.) Private owners, 6 estates'!$D$10:$DR$60,8+$I175,0),VLOOKUP($C175,'(C.) Private owners, 6 estates'!$D$10:$DR$60,7+$I175,0)+VLOOKUP($C175,'(C.) Private owners, 6 estates'!$D$10:$DR$60,8+$I175,0)+VLOOKUP($C175,'(C.) Private owners, 6 estates'!$D$10:$DR$60,9+$I175,0))))</f>
        <v>0</v>
      </c>
      <c r="O175" s="259">
        <f>(IF($J175-$I175=0,VLOOKUP($C175,'(C.) Private owners, 6 estates'!$D$10:$DR$60,64+$I175,0),IF($J175-$I175=1,VLOOKUP($C175,'(C.) Private owners, 6 estates'!$D$10:$DR$60,64+$I175,0)+VLOOKUP($C175,'(C.) Private owners, 6 estates'!$D$10:$DR$60,65+$I175,0),VLOOKUP($C175,'(C.) Private owners, 6 estates'!$D$10:$DR$60,64+$I175,0)+VLOOKUP($C175,'(C.) Private owners, 6 estates'!$D$10:$DR$60,65+$I175,0)+VLOOKUP($C175,'(C.) Private owners, 6 estates'!$D$10:$DR$60,66+$I175,0)))) /(IF($J175-$I175=0,VLOOKUP($C175,'(C.) Private owners, 6 estates'!$D$10:$DR$60,7+$I175,0),IF($J175-$I175=1,VLOOKUP($C175,'(C.) Private owners, 6 estates'!$D$10:$DR$60,7+$I175,0)+VLOOKUP($C175,'(C.) Private owners, 6 estates'!$D$10:$DR$60,8+$I175,0),VLOOKUP($C175,'(C.) Private owners, 6 estates'!$D$10:$DR$60,7+$I175,0)+VLOOKUP($C175,'(C.) Private owners, 6 estates'!$D$10:$DR$60,8+$I175,0)+VLOOKUP($C175,'(C.) Private owners, 6 estates'!$D$10:$DR$60,9+$I175,0))))</f>
        <v>0.14516129032258066</v>
      </c>
      <c r="P175" s="259">
        <f>(IF($J175-$I175=0,VLOOKUP($C175,'(C.) Private owners, 6 estates'!$D$10:$DR$60,83+$I175,0),IF($J175-$I175=1,VLOOKUP($C175,'(C.) Private owners, 6 estates'!$D$10:$DR$60,83+$I175,0)+VLOOKUP($C175,'(C.) Private owners, 6 estates'!$D$10:$DR$60,84+$I175,0),VLOOKUP($C175,'(C.) Private owners, 6 estates'!$D$10:$DR$60,83+$I175,0)+VLOOKUP($C175,'(C.) Private owners, 6 estates'!$D$10:$DR$60,84+$I175,0)+VLOOKUP($C175,'(C.) Private owners, 6 estates'!$D$10:$DR$60,85+$I175,0)))) /(IF($J175-$I175=0,VLOOKUP($C175,'(C.) Private owners, 6 estates'!$D$10:$DR$60,7+$I175,0),IF($J175-$I175=1,VLOOKUP($C175,'(C.) Private owners, 6 estates'!$D$10:$DR$60,7+$I175,0)+VLOOKUP($C175,'(C.) Private owners, 6 estates'!$D$10:$DR$60,8+$I175,0),VLOOKUP($C175,'(C.) Private owners, 6 estates'!$D$10:$DR$60,7+$I175,0)+VLOOKUP($C175,'(C.) Private owners, 6 estates'!$D$10:$DR$60,8+$I175,0)+VLOOKUP($C175,'(C.) Private owners, 6 estates'!$D$10:$DR$60,9+$I175,0))))</f>
        <v>1.6129032258064516E-2</v>
      </c>
      <c r="Q175" s="259">
        <f>(IF($J175-$I175=0,VLOOKUP($C175,'(C.) Private owners, 6 estates'!$D$10:$DR$60,102+$I175,0),IF($J175-$I175=1,VLOOKUP($C175,'(C.) Private owners, 6 estates'!$D$10:$DR$60,102+$I175,0)+VLOOKUP($C175,'(C.) Private owners, 6 estates'!$D$10:$DR$60,103+$I175,0),VLOOKUP($C175,'(C.) Private owners, 6 estates'!$D$10:$DR$60,102+$I175,0)+VLOOKUP($C175,'(C.) Private owners, 6 estates'!$D$10:$DR$60,103+$I175,0)+VLOOKUP($C175,'(C.) Private owners, 6 estates'!$D$10:$DR$60,104+$I175,0)))) /(IF($J175-$I175=0,VLOOKUP($C175,'(C.) Private owners, 6 estates'!$D$10:$DR$60,7+$I175,0),IF($J175-$I175=1,VLOOKUP($C175,'(C.) Private owners, 6 estates'!$D$10:$DR$60,7+$I175,0)+VLOOKUP($C175,'(C.) Private owners, 6 estates'!$D$10:$DR$60,8+$I175,0),VLOOKUP($C175,'(C.) Private owners, 6 estates'!$D$10:$DR$60,7+$I175,0)+VLOOKUP($C175,'(C.) Private owners, 6 estates'!$D$10:$DR$60,8+$I175,0)+VLOOKUP($C175,'(C.) Private owners, 6 estates'!$D$10:$DR$60,9+$I175,0))))</f>
        <v>0</v>
      </c>
      <c r="R175" s="414">
        <f t="shared" si="43"/>
        <v>0</v>
      </c>
      <c r="T175" s="210">
        <f t="shared" si="31"/>
        <v>49.483870967741936</v>
      </c>
      <c r="U175" s="210">
        <f t="shared" si="32"/>
        <v>677228.48154329683</v>
      </c>
      <c r="V175" s="281">
        <f t="shared" si="33"/>
        <v>0</v>
      </c>
      <c r="W175" s="281">
        <f t="shared" si="34"/>
        <v>0</v>
      </c>
      <c r="X175" s="210">
        <f t="shared" si="35"/>
        <v>8.564516129032258</v>
      </c>
      <c r="Y175" s="210">
        <f t="shared" si="36"/>
        <v>117212.6218055706</v>
      </c>
      <c r="Z175" s="210">
        <f t="shared" si="37"/>
        <v>0.95161290322580638</v>
      </c>
      <c r="AA175" s="210">
        <f t="shared" si="38"/>
        <v>13023.624645063399</v>
      </c>
      <c r="AB175" s="210">
        <f t="shared" si="42"/>
        <v>0</v>
      </c>
      <c r="AC175" s="210">
        <f t="shared" si="39"/>
        <v>0</v>
      </c>
      <c r="AD175" s="369">
        <f t="shared" si="40"/>
        <v>0</v>
      </c>
      <c r="AE175" s="369">
        <f t="shared" si="41"/>
        <v>0</v>
      </c>
    </row>
    <row r="176" spans="1:31">
      <c r="A176" s="49">
        <v>11</v>
      </c>
      <c r="B176" s="279">
        <v>7</v>
      </c>
      <c r="C176" s="28" t="s">
        <v>844</v>
      </c>
      <c r="D176" s="210">
        <f>'(B.) Opyt'' non-urb lands'!BD49</f>
        <v>48</v>
      </c>
      <c r="E176" s="519"/>
      <c r="F176" s="210">
        <f>'(B.) Opyt'' non-urb lands'!BG49</f>
        <v>691032.6414114536</v>
      </c>
      <c r="G176" s="212">
        <f t="shared" si="30"/>
        <v>14396.513362738617</v>
      </c>
      <c r="I176" s="210">
        <v>13</v>
      </c>
      <c r="J176" s="210">
        <v>15</v>
      </c>
      <c r="M176" s="259">
        <f>(IF($J176-$I176=0,VLOOKUP($C176,'(C.) Private owners, 6 estates'!$D$10:$DR$60,26+$I176,0),IF($J176-$I176=1,VLOOKUP($C176,'(C.) Private owners, 6 estates'!$D$10:$DR$60,26+$I176,0)+VLOOKUP($C176,'(C.) Private owners, 6 estates'!$D$10:$DR$60,27+$I176,0),VLOOKUP($C176,'(C.) Private owners, 6 estates'!$D$10:$DR$60,26+$I176,0)+VLOOKUP($C176,'(C.) Private owners, 6 estates'!$D$10:$DR$60,27+$I176,0)+VLOOKUP($C176,'(C.) Private owners, 6 estates'!$D$10:$DR$60,28+$I176,0)))) /(IF($J176-$I176=0,VLOOKUP($C176,'(C.) Private owners, 6 estates'!$D$10:$DR$60,7+$I176,0),IF($J176-$I176=1,VLOOKUP($C176,'(C.) Private owners, 6 estates'!$D$10:$DR$60,7+$I176,0)+VLOOKUP($C176,'(C.) Private owners, 6 estates'!$D$10:$DR$60,8+$I176,0),VLOOKUP($C176,'(C.) Private owners, 6 estates'!$D$10:$DR$60,7+$I176,0)+VLOOKUP($C176,'(C.) Private owners, 6 estates'!$D$10:$DR$60,8+$I176,0)+VLOOKUP($C176,'(C.) Private owners, 6 estates'!$D$10:$DR$60,9+$I176,0))))</f>
        <v>0.8867924528301887</v>
      </c>
      <c r="N176" s="259">
        <f>(IF($J176-$I176=0,VLOOKUP($C176,'(C.) Private owners, 6 estates'!$D$10:$DR$60,45+$I176,0),IF($J176-$I176=1,VLOOKUP($C176,'(C.) Private owners, 6 estates'!$D$10:$DR$60,45+$I176,0)+VLOOKUP($C176,'(C.) Private owners, 6 estates'!$D$10:$DR$60,46+$I176,0),VLOOKUP($C176,'(C.) Private owners, 6 estates'!$D$10:$DR$60,45+$I176,0)+VLOOKUP($C176,'(C.) Private owners, 6 estates'!$D$10:$DR$60,46+$I176,0)+VLOOKUP($C176,'(C.) Private owners, 6 estates'!$D$10:$DR$60,47+$I176,0)))) /(IF($J176-$I176=0,VLOOKUP($C176,'(C.) Private owners, 6 estates'!$D$10:$DR$60,7+$I176,0),IF($J176-$I176=1,VLOOKUP($C176,'(C.) Private owners, 6 estates'!$D$10:$DR$60,7+$I176,0)+VLOOKUP($C176,'(C.) Private owners, 6 estates'!$D$10:$DR$60,8+$I176,0),VLOOKUP($C176,'(C.) Private owners, 6 estates'!$D$10:$DR$60,7+$I176,0)+VLOOKUP($C176,'(C.) Private owners, 6 estates'!$D$10:$DR$60,8+$I176,0)+VLOOKUP($C176,'(C.) Private owners, 6 estates'!$D$10:$DR$60,9+$I176,0))))</f>
        <v>0</v>
      </c>
      <c r="O176" s="259">
        <f>(IF($J176-$I176=0,VLOOKUP($C176,'(C.) Private owners, 6 estates'!$D$10:$DR$60,64+$I176,0),IF($J176-$I176=1,VLOOKUP($C176,'(C.) Private owners, 6 estates'!$D$10:$DR$60,64+$I176,0)+VLOOKUP($C176,'(C.) Private owners, 6 estates'!$D$10:$DR$60,65+$I176,0),VLOOKUP($C176,'(C.) Private owners, 6 estates'!$D$10:$DR$60,64+$I176,0)+VLOOKUP($C176,'(C.) Private owners, 6 estates'!$D$10:$DR$60,65+$I176,0)+VLOOKUP($C176,'(C.) Private owners, 6 estates'!$D$10:$DR$60,66+$I176,0)))) /(IF($J176-$I176=0,VLOOKUP($C176,'(C.) Private owners, 6 estates'!$D$10:$DR$60,7+$I176,0),IF($J176-$I176=1,VLOOKUP($C176,'(C.) Private owners, 6 estates'!$D$10:$DR$60,7+$I176,0)+VLOOKUP($C176,'(C.) Private owners, 6 estates'!$D$10:$DR$60,8+$I176,0),VLOOKUP($C176,'(C.) Private owners, 6 estates'!$D$10:$DR$60,7+$I176,0)+VLOOKUP($C176,'(C.) Private owners, 6 estates'!$D$10:$DR$60,8+$I176,0)+VLOOKUP($C176,'(C.) Private owners, 6 estates'!$D$10:$DR$60,9+$I176,0))))</f>
        <v>0</v>
      </c>
      <c r="P176" s="259">
        <f>(IF($J176-$I176=0,VLOOKUP($C176,'(C.) Private owners, 6 estates'!$D$10:$DR$60,83+$I176,0),IF($J176-$I176=1,VLOOKUP($C176,'(C.) Private owners, 6 estates'!$D$10:$DR$60,83+$I176,0)+VLOOKUP($C176,'(C.) Private owners, 6 estates'!$D$10:$DR$60,84+$I176,0),VLOOKUP($C176,'(C.) Private owners, 6 estates'!$D$10:$DR$60,83+$I176,0)+VLOOKUP($C176,'(C.) Private owners, 6 estates'!$D$10:$DR$60,84+$I176,0)+VLOOKUP($C176,'(C.) Private owners, 6 estates'!$D$10:$DR$60,85+$I176,0)))) /(IF($J176-$I176=0,VLOOKUP($C176,'(C.) Private owners, 6 estates'!$D$10:$DR$60,7+$I176,0),IF($J176-$I176=1,VLOOKUP($C176,'(C.) Private owners, 6 estates'!$D$10:$DR$60,7+$I176,0)+VLOOKUP($C176,'(C.) Private owners, 6 estates'!$D$10:$DR$60,8+$I176,0),VLOOKUP($C176,'(C.) Private owners, 6 estates'!$D$10:$DR$60,7+$I176,0)+VLOOKUP($C176,'(C.) Private owners, 6 estates'!$D$10:$DR$60,8+$I176,0)+VLOOKUP($C176,'(C.) Private owners, 6 estates'!$D$10:$DR$60,9+$I176,0))))</f>
        <v>0.11320754716981132</v>
      </c>
      <c r="Q176" s="259">
        <f>(IF($J176-$I176=0,VLOOKUP($C176,'(C.) Private owners, 6 estates'!$D$10:$DR$60,102+$I176,0),IF($J176-$I176=1,VLOOKUP($C176,'(C.) Private owners, 6 estates'!$D$10:$DR$60,102+$I176,0)+VLOOKUP($C176,'(C.) Private owners, 6 estates'!$D$10:$DR$60,103+$I176,0),VLOOKUP($C176,'(C.) Private owners, 6 estates'!$D$10:$DR$60,102+$I176,0)+VLOOKUP($C176,'(C.) Private owners, 6 estates'!$D$10:$DR$60,103+$I176,0)+VLOOKUP($C176,'(C.) Private owners, 6 estates'!$D$10:$DR$60,104+$I176,0)))) /(IF($J176-$I176=0,VLOOKUP($C176,'(C.) Private owners, 6 estates'!$D$10:$DR$60,7+$I176,0),IF($J176-$I176=1,VLOOKUP($C176,'(C.) Private owners, 6 estates'!$D$10:$DR$60,7+$I176,0)+VLOOKUP($C176,'(C.) Private owners, 6 estates'!$D$10:$DR$60,8+$I176,0),VLOOKUP($C176,'(C.) Private owners, 6 estates'!$D$10:$DR$60,7+$I176,0)+VLOOKUP($C176,'(C.) Private owners, 6 estates'!$D$10:$DR$60,8+$I176,0)+VLOOKUP($C176,'(C.) Private owners, 6 estates'!$D$10:$DR$60,9+$I176,0))))</f>
        <v>0</v>
      </c>
      <c r="R176" s="414">
        <f t="shared" si="43"/>
        <v>0</v>
      </c>
      <c r="T176" s="210">
        <f t="shared" si="31"/>
        <v>42.566037735849058</v>
      </c>
      <c r="U176" s="210">
        <f t="shared" si="32"/>
        <v>612802.53106298717</v>
      </c>
      <c r="V176" s="281">
        <f t="shared" si="33"/>
        <v>0</v>
      </c>
      <c r="W176" s="281">
        <f t="shared" si="34"/>
        <v>0</v>
      </c>
      <c r="X176" s="210">
        <f t="shared" si="35"/>
        <v>0</v>
      </c>
      <c r="Y176" s="210">
        <f t="shared" si="36"/>
        <v>0</v>
      </c>
      <c r="Z176" s="210">
        <f t="shared" si="37"/>
        <v>5.433962264150944</v>
      </c>
      <c r="AA176" s="210">
        <f t="shared" si="38"/>
        <v>78230.110348466449</v>
      </c>
      <c r="AB176" s="210">
        <f t="shared" si="42"/>
        <v>0</v>
      </c>
      <c r="AC176" s="210">
        <f t="shared" si="39"/>
        <v>0</v>
      </c>
      <c r="AD176" s="369">
        <f t="shared" si="40"/>
        <v>0</v>
      </c>
      <c r="AE176" s="369">
        <f t="shared" si="41"/>
        <v>0</v>
      </c>
    </row>
    <row r="177" spans="1:31">
      <c r="A177" s="49">
        <v>17</v>
      </c>
      <c r="B177" s="279">
        <v>7</v>
      </c>
      <c r="C177" s="28" t="s">
        <v>459</v>
      </c>
      <c r="D177" s="210">
        <f>'(B.) Opyt'' non-urb lands'!BD50</f>
        <v>47</v>
      </c>
      <c r="E177" s="519"/>
      <c r="F177" s="210">
        <f>'(B.) Opyt'' non-urb lands'!BG50</f>
        <v>675117.65259970457</v>
      </c>
      <c r="G177" s="212">
        <f t="shared" si="30"/>
        <v>14364.205374461799</v>
      </c>
      <c r="I177" s="210">
        <v>14</v>
      </c>
      <c r="J177" s="210">
        <v>14</v>
      </c>
      <c r="M177" s="259">
        <f>(IF($J177-$I177=0,VLOOKUP($C177,'(C.) Private owners, 6 estates'!$D$10:$DR$60,26+$I177,0),IF($J177-$I177=1,VLOOKUP($C177,'(C.) Private owners, 6 estates'!$D$10:$DR$60,26+$I177,0)+VLOOKUP($C177,'(C.) Private owners, 6 estates'!$D$10:$DR$60,27+$I177,0),VLOOKUP($C177,'(C.) Private owners, 6 estates'!$D$10:$DR$60,26+$I177,0)+VLOOKUP($C177,'(C.) Private owners, 6 estates'!$D$10:$DR$60,27+$I177,0)+VLOOKUP($C177,'(C.) Private owners, 6 estates'!$D$10:$DR$60,28+$I177,0)))) /(IF($J177-$I177=0,VLOOKUP($C177,'(C.) Private owners, 6 estates'!$D$10:$DR$60,7+$I177,0),IF($J177-$I177=1,VLOOKUP($C177,'(C.) Private owners, 6 estates'!$D$10:$DR$60,7+$I177,0)+VLOOKUP($C177,'(C.) Private owners, 6 estates'!$D$10:$DR$60,8+$I177,0),VLOOKUP($C177,'(C.) Private owners, 6 estates'!$D$10:$DR$60,7+$I177,0)+VLOOKUP($C177,'(C.) Private owners, 6 estates'!$D$10:$DR$60,8+$I177,0)+VLOOKUP($C177,'(C.) Private owners, 6 estates'!$D$10:$DR$60,9+$I177,0))))</f>
        <v>0.96969696969696972</v>
      </c>
      <c r="N177" s="259">
        <f>(IF($J177-$I177=0,VLOOKUP($C177,'(C.) Private owners, 6 estates'!$D$10:$DR$60,45+$I177,0),IF($J177-$I177=1,VLOOKUP($C177,'(C.) Private owners, 6 estates'!$D$10:$DR$60,45+$I177,0)+VLOOKUP($C177,'(C.) Private owners, 6 estates'!$D$10:$DR$60,46+$I177,0),VLOOKUP($C177,'(C.) Private owners, 6 estates'!$D$10:$DR$60,45+$I177,0)+VLOOKUP($C177,'(C.) Private owners, 6 estates'!$D$10:$DR$60,46+$I177,0)+VLOOKUP($C177,'(C.) Private owners, 6 estates'!$D$10:$DR$60,47+$I177,0)))) /(IF($J177-$I177=0,VLOOKUP($C177,'(C.) Private owners, 6 estates'!$D$10:$DR$60,7+$I177,0),IF($J177-$I177=1,VLOOKUP($C177,'(C.) Private owners, 6 estates'!$D$10:$DR$60,7+$I177,0)+VLOOKUP($C177,'(C.) Private owners, 6 estates'!$D$10:$DR$60,8+$I177,0),VLOOKUP($C177,'(C.) Private owners, 6 estates'!$D$10:$DR$60,7+$I177,0)+VLOOKUP($C177,'(C.) Private owners, 6 estates'!$D$10:$DR$60,8+$I177,0)+VLOOKUP($C177,'(C.) Private owners, 6 estates'!$D$10:$DR$60,9+$I177,0))))</f>
        <v>0</v>
      </c>
      <c r="O177" s="259">
        <f>(IF($J177-$I177=0,VLOOKUP($C177,'(C.) Private owners, 6 estates'!$D$10:$DR$60,64+$I177,0),IF($J177-$I177=1,VLOOKUP($C177,'(C.) Private owners, 6 estates'!$D$10:$DR$60,64+$I177,0)+VLOOKUP($C177,'(C.) Private owners, 6 estates'!$D$10:$DR$60,65+$I177,0),VLOOKUP($C177,'(C.) Private owners, 6 estates'!$D$10:$DR$60,64+$I177,0)+VLOOKUP($C177,'(C.) Private owners, 6 estates'!$D$10:$DR$60,65+$I177,0)+VLOOKUP($C177,'(C.) Private owners, 6 estates'!$D$10:$DR$60,66+$I177,0)))) /(IF($J177-$I177=0,VLOOKUP($C177,'(C.) Private owners, 6 estates'!$D$10:$DR$60,7+$I177,0),IF($J177-$I177=1,VLOOKUP($C177,'(C.) Private owners, 6 estates'!$D$10:$DR$60,7+$I177,0)+VLOOKUP($C177,'(C.) Private owners, 6 estates'!$D$10:$DR$60,8+$I177,0),VLOOKUP($C177,'(C.) Private owners, 6 estates'!$D$10:$DR$60,7+$I177,0)+VLOOKUP($C177,'(C.) Private owners, 6 estates'!$D$10:$DR$60,8+$I177,0)+VLOOKUP($C177,'(C.) Private owners, 6 estates'!$D$10:$DR$60,9+$I177,0))))</f>
        <v>0</v>
      </c>
      <c r="P177" s="259">
        <f>(IF($J177-$I177=0,VLOOKUP($C177,'(C.) Private owners, 6 estates'!$D$10:$DR$60,83+$I177,0),IF($J177-$I177=1,VLOOKUP($C177,'(C.) Private owners, 6 estates'!$D$10:$DR$60,83+$I177,0)+VLOOKUP($C177,'(C.) Private owners, 6 estates'!$D$10:$DR$60,84+$I177,0),VLOOKUP($C177,'(C.) Private owners, 6 estates'!$D$10:$DR$60,83+$I177,0)+VLOOKUP($C177,'(C.) Private owners, 6 estates'!$D$10:$DR$60,84+$I177,0)+VLOOKUP($C177,'(C.) Private owners, 6 estates'!$D$10:$DR$60,85+$I177,0)))) /(IF($J177-$I177=0,VLOOKUP($C177,'(C.) Private owners, 6 estates'!$D$10:$DR$60,7+$I177,0),IF($J177-$I177=1,VLOOKUP($C177,'(C.) Private owners, 6 estates'!$D$10:$DR$60,7+$I177,0)+VLOOKUP($C177,'(C.) Private owners, 6 estates'!$D$10:$DR$60,8+$I177,0),VLOOKUP($C177,'(C.) Private owners, 6 estates'!$D$10:$DR$60,7+$I177,0)+VLOOKUP($C177,'(C.) Private owners, 6 estates'!$D$10:$DR$60,8+$I177,0)+VLOOKUP($C177,'(C.) Private owners, 6 estates'!$D$10:$DR$60,9+$I177,0))))</f>
        <v>3.0303030303030304E-2</v>
      </c>
      <c r="Q177" s="259">
        <f>(IF($J177-$I177=0,VLOOKUP($C177,'(C.) Private owners, 6 estates'!$D$10:$DR$60,102+$I177,0),IF($J177-$I177=1,VLOOKUP($C177,'(C.) Private owners, 6 estates'!$D$10:$DR$60,102+$I177,0)+VLOOKUP($C177,'(C.) Private owners, 6 estates'!$D$10:$DR$60,103+$I177,0),VLOOKUP($C177,'(C.) Private owners, 6 estates'!$D$10:$DR$60,102+$I177,0)+VLOOKUP($C177,'(C.) Private owners, 6 estates'!$D$10:$DR$60,103+$I177,0)+VLOOKUP($C177,'(C.) Private owners, 6 estates'!$D$10:$DR$60,104+$I177,0)))) /(IF($J177-$I177=0,VLOOKUP($C177,'(C.) Private owners, 6 estates'!$D$10:$DR$60,7+$I177,0),IF($J177-$I177=1,VLOOKUP($C177,'(C.) Private owners, 6 estates'!$D$10:$DR$60,7+$I177,0)+VLOOKUP($C177,'(C.) Private owners, 6 estates'!$D$10:$DR$60,8+$I177,0),VLOOKUP($C177,'(C.) Private owners, 6 estates'!$D$10:$DR$60,7+$I177,0)+VLOOKUP($C177,'(C.) Private owners, 6 estates'!$D$10:$DR$60,8+$I177,0)+VLOOKUP($C177,'(C.) Private owners, 6 estates'!$D$10:$DR$60,9+$I177,0))))</f>
        <v>0</v>
      </c>
      <c r="R177" s="414">
        <f t="shared" si="43"/>
        <v>0</v>
      </c>
      <c r="T177" s="210">
        <f t="shared" si="31"/>
        <v>45.575757575757578</v>
      </c>
      <c r="U177" s="210">
        <f t="shared" si="32"/>
        <v>654659.54191486503</v>
      </c>
      <c r="V177" s="281">
        <f t="shared" si="33"/>
        <v>0</v>
      </c>
      <c r="W177" s="281">
        <f t="shared" si="34"/>
        <v>0</v>
      </c>
      <c r="X177" s="210">
        <f t="shared" si="35"/>
        <v>0</v>
      </c>
      <c r="Y177" s="210">
        <f t="shared" si="36"/>
        <v>0</v>
      </c>
      <c r="Z177" s="210">
        <f t="shared" si="37"/>
        <v>1.4242424242424243</v>
      </c>
      <c r="AA177" s="210">
        <f t="shared" si="38"/>
        <v>20458.110684839532</v>
      </c>
      <c r="AB177" s="210">
        <f t="shared" si="42"/>
        <v>0</v>
      </c>
      <c r="AC177" s="210">
        <f t="shared" si="39"/>
        <v>0</v>
      </c>
      <c r="AD177" s="369">
        <f t="shared" si="40"/>
        <v>0</v>
      </c>
      <c r="AE177" s="369">
        <f t="shared" si="41"/>
        <v>0</v>
      </c>
    </row>
    <row r="178" spans="1:31">
      <c r="A178" s="49">
        <v>22</v>
      </c>
      <c r="B178" s="279">
        <v>7</v>
      </c>
      <c r="C178" s="28" t="s">
        <v>1058</v>
      </c>
      <c r="D178" s="210">
        <f>'(B.) Opyt'' non-urb lands'!BD51</f>
        <v>61</v>
      </c>
      <c r="E178" s="519"/>
      <c r="F178" s="210">
        <f>'(B.) Opyt'' non-urb lands'!BG51</f>
        <v>840392.65652941715</v>
      </c>
      <c r="G178" s="212">
        <f t="shared" si="30"/>
        <v>13776.928795564216</v>
      </c>
      <c r="I178" s="210">
        <v>16</v>
      </c>
      <c r="J178" s="210">
        <v>17</v>
      </c>
      <c r="M178" s="259">
        <f>(IF($J178-$I178=0,VLOOKUP($C178,'(C.) Private owners, 6 estates'!$D$10:$DR$60,26+$I178,0),IF($J178-$I178=1,VLOOKUP($C178,'(C.) Private owners, 6 estates'!$D$10:$DR$60,26+$I178,0)+VLOOKUP($C178,'(C.) Private owners, 6 estates'!$D$10:$DR$60,27+$I178,0),VLOOKUP($C178,'(C.) Private owners, 6 estates'!$D$10:$DR$60,26+$I178,0)+VLOOKUP($C178,'(C.) Private owners, 6 estates'!$D$10:$DR$60,27+$I178,0)+VLOOKUP($C178,'(C.) Private owners, 6 estates'!$D$10:$DR$60,28+$I178,0)))) /(IF($J178-$I178=0,VLOOKUP($C178,'(C.) Private owners, 6 estates'!$D$10:$DR$60,7+$I178,0),IF($J178-$I178=1,VLOOKUP($C178,'(C.) Private owners, 6 estates'!$D$10:$DR$60,7+$I178,0)+VLOOKUP($C178,'(C.) Private owners, 6 estates'!$D$10:$DR$60,8+$I178,0),VLOOKUP($C178,'(C.) Private owners, 6 estates'!$D$10:$DR$60,7+$I178,0)+VLOOKUP($C178,'(C.) Private owners, 6 estates'!$D$10:$DR$60,8+$I178,0)+VLOOKUP($C178,'(C.) Private owners, 6 estates'!$D$10:$DR$60,9+$I178,0))))</f>
        <v>0.92352941176470593</v>
      </c>
      <c r="N178" s="259">
        <f>(IF($J178-$I178=0,VLOOKUP($C178,'(C.) Private owners, 6 estates'!$D$10:$DR$60,45+$I178,0),IF($J178-$I178=1,VLOOKUP($C178,'(C.) Private owners, 6 estates'!$D$10:$DR$60,45+$I178,0)+VLOOKUP($C178,'(C.) Private owners, 6 estates'!$D$10:$DR$60,46+$I178,0),VLOOKUP($C178,'(C.) Private owners, 6 estates'!$D$10:$DR$60,45+$I178,0)+VLOOKUP($C178,'(C.) Private owners, 6 estates'!$D$10:$DR$60,46+$I178,0)+VLOOKUP($C178,'(C.) Private owners, 6 estates'!$D$10:$DR$60,47+$I178,0)))) /(IF($J178-$I178=0,VLOOKUP($C178,'(C.) Private owners, 6 estates'!$D$10:$DR$60,7+$I178,0),IF($J178-$I178=1,VLOOKUP($C178,'(C.) Private owners, 6 estates'!$D$10:$DR$60,7+$I178,0)+VLOOKUP($C178,'(C.) Private owners, 6 estates'!$D$10:$DR$60,8+$I178,0),VLOOKUP($C178,'(C.) Private owners, 6 estates'!$D$10:$DR$60,7+$I178,0)+VLOOKUP($C178,'(C.) Private owners, 6 estates'!$D$10:$DR$60,8+$I178,0)+VLOOKUP($C178,'(C.) Private owners, 6 estates'!$D$10:$DR$60,9+$I178,0))))</f>
        <v>0</v>
      </c>
      <c r="O178" s="259">
        <f>(IF($J178-$I178=0,VLOOKUP($C178,'(C.) Private owners, 6 estates'!$D$10:$DR$60,64+$I178,0),IF($J178-$I178=1,VLOOKUP($C178,'(C.) Private owners, 6 estates'!$D$10:$DR$60,64+$I178,0)+VLOOKUP($C178,'(C.) Private owners, 6 estates'!$D$10:$DR$60,65+$I178,0),VLOOKUP($C178,'(C.) Private owners, 6 estates'!$D$10:$DR$60,64+$I178,0)+VLOOKUP($C178,'(C.) Private owners, 6 estates'!$D$10:$DR$60,65+$I178,0)+VLOOKUP($C178,'(C.) Private owners, 6 estates'!$D$10:$DR$60,66+$I178,0)))) /(IF($J178-$I178=0,VLOOKUP($C178,'(C.) Private owners, 6 estates'!$D$10:$DR$60,7+$I178,0),IF($J178-$I178=1,VLOOKUP($C178,'(C.) Private owners, 6 estates'!$D$10:$DR$60,7+$I178,0)+VLOOKUP($C178,'(C.) Private owners, 6 estates'!$D$10:$DR$60,8+$I178,0),VLOOKUP($C178,'(C.) Private owners, 6 estates'!$D$10:$DR$60,7+$I178,0)+VLOOKUP($C178,'(C.) Private owners, 6 estates'!$D$10:$DR$60,8+$I178,0)+VLOOKUP($C178,'(C.) Private owners, 6 estates'!$D$10:$DR$60,9+$I178,0))))</f>
        <v>7.6470588235294124E-2</v>
      </c>
      <c r="P178" s="259">
        <f>(IF($J178-$I178=0,VLOOKUP($C178,'(C.) Private owners, 6 estates'!$D$10:$DR$60,83+$I178,0),IF($J178-$I178=1,VLOOKUP($C178,'(C.) Private owners, 6 estates'!$D$10:$DR$60,83+$I178,0)+VLOOKUP($C178,'(C.) Private owners, 6 estates'!$D$10:$DR$60,84+$I178,0),VLOOKUP($C178,'(C.) Private owners, 6 estates'!$D$10:$DR$60,83+$I178,0)+VLOOKUP($C178,'(C.) Private owners, 6 estates'!$D$10:$DR$60,84+$I178,0)+VLOOKUP($C178,'(C.) Private owners, 6 estates'!$D$10:$DR$60,85+$I178,0)))) /(IF($J178-$I178=0,VLOOKUP($C178,'(C.) Private owners, 6 estates'!$D$10:$DR$60,7+$I178,0),IF($J178-$I178=1,VLOOKUP($C178,'(C.) Private owners, 6 estates'!$D$10:$DR$60,7+$I178,0)+VLOOKUP($C178,'(C.) Private owners, 6 estates'!$D$10:$DR$60,8+$I178,0),VLOOKUP($C178,'(C.) Private owners, 6 estates'!$D$10:$DR$60,7+$I178,0)+VLOOKUP($C178,'(C.) Private owners, 6 estates'!$D$10:$DR$60,8+$I178,0)+VLOOKUP($C178,'(C.) Private owners, 6 estates'!$D$10:$DR$60,9+$I178,0))))</f>
        <v>0</v>
      </c>
      <c r="Q178" s="259">
        <f>(IF($J178-$I178=0,VLOOKUP($C178,'(C.) Private owners, 6 estates'!$D$10:$DR$60,102+$I178,0),IF($J178-$I178=1,VLOOKUP($C178,'(C.) Private owners, 6 estates'!$D$10:$DR$60,102+$I178,0)+VLOOKUP($C178,'(C.) Private owners, 6 estates'!$D$10:$DR$60,103+$I178,0),VLOOKUP($C178,'(C.) Private owners, 6 estates'!$D$10:$DR$60,102+$I178,0)+VLOOKUP($C178,'(C.) Private owners, 6 estates'!$D$10:$DR$60,103+$I178,0)+VLOOKUP($C178,'(C.) Private owners, 6 estates'!$D$10:$DR$60,104+$I178,0)))) /(IF($J178-$I178=0,VLOOKUP($C178,'(C.) Private owners, 6 estates'!$D$10:$DR$60,7+$I178,0),IF($J178-$I178=1,VLOOKUP($C178,'(C.) Private owners, 6 estates'!$D$10:$DR$60,7+$I178,0)+VLOOKUP($C178,'(C.) Private owners, 6 estates'!$D$10:$DR$60,8+$I178,0),VLOOKUP($C178,'(C.) Private owners, 6 estates'!$D$10:$DR$60,7+$I178,0)+VLOOKUP($C178,'(C.) Private owners, 6 estates'!$D$10:$DR$60,8+$I178,0)+VLOOKUP($C178,'(C.) Private owners, 6 estates'!$D$10:$DR$60,9+$I178,0))))</f>
        <v>0</v>
      </c>
      <c r="R178" s="414">
        <f t="shared" si="43"/>
        <v>0</v>
      </c>
      <c r="T178" s="210">
        <f t="shared" si="31"/>
        <v>56.335294117647059</v>
      </c>
      <c r="U178" s="210">
        <f t="shared" si="32"/>
        <v>776127.33573599113</v>
      </c>
      <c r="V178" s="281">
        <f t="shared" si="33"/>
        <v>0</v>
      </c>
      <c r="W178" s="281">
        <f t="shared" si="34"/>
        <v>0</v>
      </c>
      <c r="X178" s="210">
        <f t="shared" si="35"/>
        <v>4.6647058823529415</v>
      </c>
      <c r="Y178" s="210">
        <f t="shared" si="36"/>
        <v>64265.320793426021</v>
      </c>
      <c r="Z178" s="210">
        <f t="shared" si="37"/>
        <v>0</v>
      </c>
      <c r="AA178" s="210">
        <f t="shared" si="38"/>
        <v>0</v>
      </c>
      <c r="AB178" s="210">
        <f t="shared" si="42"/>
        <v>0</v>
      </c>
      <c r="AC178" s="210">
        <f t="shared" si="39"/>
        <v>0</v>
      </c>
      <c r="AD178" s="369">
        <f t="shared" si="40"/>
        <v>0</v>
      </c>
      <c r="AE178" s="369">
        <f t="shared" si="41"/>
        <v>0</v>
      </c>
    </row>
    <row r="179" spans="1:31">
      <c r="A179" s="49">
        <v>23</v>
      </c>
      <c r="B179" s="279">
        <v>7</v>
      </c>
      <c r="C179" s="29" t="s">
        <v>813</v>
      </c>
      <c r="D179" s="210">
        <f>'(B.) Opyt'' non-urb lands'!BD52</f>
        <v>54</v>
      </c>
      <c r="E179" s="519"/>
      <c r="F179" s="210">
        <f>'(B.) Opyt'' non-urb lands'!BG52</f>
        <v>799504.11476336303</v>
      </c>
      <c r="G179" s="212">
        <f t="shared" si="30"/>
        <v>14805.631754877093</v>
      </c>
      <c r="I179" s="210">
        <v>14</v>
      </c>
      <c r="J179" s="210">
        <v>15</v>
      </c>
      <c r="M179" s="259">
        <f>(IF($J179-$I179=0,VLOOKUP($C179,'(C.) Private owners, 6 estates'!$D$10:$DR$60,26+$I179,0),IF($J179-$I179=1,VLOOKUP($C179,'(C.) Private owners, 6 estates'!$D$10:$DR$60,26+$I179,0)+VLOOKUP($C179,'(C.) Private owners, 6 estates'!$D$10:$DR$60,27+$I179,0),VLOOKUP($C179,'(C.) Private owners, 6 estates'!$D$10:$DR$60,26+$I179,0)+VLOOKUP($C179,'(C.) Private owners, 6 estates'!$D$10:$DR$60,27+$I179,0)+VLOOKUP($C179,'(C.) Private owners, 6 estates'!$D$10:$DR$60,28+$I179,0)))) /(IF($J179-$I179=0,VLOOKUP($C179,'(C.) Private owners, 6 estates'!$D$10:$DR$60,7+$I179,0),IF($J179-$I179=1,VLOOKUP($C179,'(C.) Private owners, 6 estates'!$D$10:$DR$60,7+$I179,0)+VLOOKUP($C179,'(C.) Private owners, 6 estates'!$D$10:$DR$60,8+$I179,0),VLOOKUP($C179,'(C.) Private owners, 6 estates'!$D$10:$DR$60,7+$I179,0)+VLOOKUP($C179,'(C.) Private owners, 6 estates'!$D$10:$DR$60,8+$I179,0)+VLOOKUP($C179,'(C.) Private owners, 6 estates'!$D$10:$DR$60,9+$I179,0))))</f>
        <v>0.95652173913043481</v>
      </c>
      <c r="N179" s="259">
        <f>(IF($J179-$I179=0,VLOOKUP($C179,'(C.) Private owners, 6 estates'!$D$10:$DR$60,45+$I179,0),IF($J179-$I179=1,VLOOKUP($C179,'(C.) Private owners, 6 estates'!$D$10:$DR$60,45+$I179,0)+VLOOKUP($C179,'(C.) Private owners, 6 estates'!$D$10:$DR$60,46+$I179,0),VLOOKUP($C179,'(C.) Private owners, 6 estates'!$D$10:$DR$60,45+$I179,0)+VLOOKUP($C179,'(C.) Private owners, 6 estates'!$D$10:$DR$60,46+$I179,0)+VLOOKUP($C179,'(C.) Private owners, 6 estates'!$D$10:$DR$60,47+$I179,0)))) /(IF($J179-$I179=0,VLOOKUP($C179,'(C.) Private owners, 6 estates'!$D$10:$DR$60,7+$I179,0),IF($J179-$I179=1,VLOOKUP($C179,'(C.) Private owners, 6 estates'!$D$10:$DR$60,7+$I179,0)+VLOOKUP($C179,'(C.) Private owners, 6 estates'!$D$10:$DR$60,8+$I179,0),VLOOKUP($C179,'(C.) Private owners, 6 estates'!$D$10:$DR$60,7+$I179,0)+VLOOKUP($C179,'(C.) Private owners, 6 estates'!$D$10:$DR$60,8+$I179,0)+VLOOKUP($C179,'(C.) Private owners, 6 estates'!$D$10:$DR$60,9+$I179,0))))</f>
        <v>0</v>
      </c>
      <c r="O179" s="259">
        <f>(IF($J179-$I179=0,VLOOKUP($C179,'(C.) Private owners, 6 estates'!$D$10:$DR$60,64+$I179,0),IF($J179-$I179=1,VLOOKUP($C179,'(C.) Private owners, 6 estates'!$D$10:$DR$60,64+$I179,0)+VLOOKUP($C179,'(C.) Private owners, 6 estates'!$D$10:$DR$60,65+$I179,0),VLOOKUP($C179,'(C.) Private owners, 6 estates'!$D$10:$DR$60,64+$I179,0)+VLOOKUP($C179,'(C.) Private owners, 6 estates'!$D$10:$DR$60,65+$I179,0)+VLOOKUP($C179,'(C.) Private owners, 6 estates'!$D$10:$DR$60,66+$I179,0)))) /(IF($J179-$I179=0,VLOOKUP($C179,'(C.) Private owners, 6 estates'!$D$10:$DR$60,7+$I179,0),IF($J179-$I179=1,VLOOKUP($C179,'(C.) Private owners, 6 estates'!$D$10:$DR$60,7+$I179,0)+VLOOKUP($C179,'(C.) Private owners, 6 estates'!$D$10:$DR$60,8+$I179,0),VLOOKUP($C179,'(C.) Private owners, 6 estates'!$D$10:$DR$60,7+$I179,0)+VLOOKUP($C179,'(C.) Private owners, 6 estates'!$D$10:$DR$60,8+$I179,0)+VLOOKUP($C179,'(C.) Private owners, 6 estates'!$D$10:$DR$60,9+$I179,0))))</f>
        <v>4.3478260869565216E-2</v>
      </c>
      <c r="P179" s="259">
        <f>(IF($J179-$I179=0,VLOOKUP($C179,'(C.) Private owners, 6 estates'!$D$10:$DR$60,83+$I179,0),IF($J179-$I179=1,VLOOKUP($C179,'(C.) Private owners, 6 estates'!$D$10:$DR$60,83+$I179,0)+VLOOKUP($C179,'(C.) Private owners, 6 estates'!$D$10:$DR$60,84+$I179,0),VLOOKUP($C179,'(C.) Private owners, 6 estates'!$D$10:$DR$60,83+$I179,0)+VLOOKUP($C179,'(C.) Private owners, 6 estates'!$D$10:$DR$60,84+$I179,0)+VLOOKUP($C179,'(C.) Private owners, 6 estates'!$D$10:$DR$60,85+$I179,0)))) /(IF($J179-$I179=0,VLOOKUP($C179,'(C.) Private owners, 6 estates'!$D$10:$DR$60,7+$I179,0),IF($J179-$I179=1,VLOOKUP($C179,'(C.) Private owners, 6 estates'!$D$10:$DR$60,7+$I179,0)+VLOOKUP($C179,'(C.) Private owners, 6 estates'!$D$10:$DR$60,8+$I179,0),VLOOKUP($C179,'(C.) Private owners, 6 estates'!$D$10:$DR$60,7+$I179,0)+VLOOKUP($C179,'(C.) Private owners, 6 estates'!$D$10:$DR$60,8+$I179,0)+VLOOKUP($C179,'(C.) Private owners, 6 estates'!$D$10:$DR$60,9+$I179,0))))</f>
        <v>0</v>
      </c>
      <c r="Q179" s="259">
        <f>(IF($J179-$I179=0,VLOOKUP($C179,'(C.) Private owners, 6 estates'!$D$10:$DR$60,102+$I179,0),IF($J179-$I179=1,VLOOKUP($C179,'(C.) Private owners, 6 estates'!$D$10:$DR$60,102+$I179,0)+VLOOKUP($C179,'(C.) Private owners, 6 estates'!$D$10:$DR$60,103+$I179,0),VLOOKUP($C179,'(C.) Private owners, 6 estates'!$D$10:$DR$60,102+$I179,0)+VLOOKUP($C179,'(C.) Private owners, 6 estates'!$D$10:$DR$60,103+$I179,0)+VLOOKUP($C179,'(C.) Private owners, 6 estates'!$D$10:$DR$60,104+$I179,0)))) /(IF($J179-$I179=0,VLOOKUP($C179,'(C.) Private owners, 6 estates'!$D$10:$DR$60,7+$I179,0),IF($J179-$I179=1,VLOOKUP($C179,'(C.) Private owners, 6 estates'!$D$10:$DR$60,7+$I179,0)+VLOOKUP($C179,'(C.) Private owners, 6 estates'!$D$10:$DR$60,8+$I179,0),VLOOKUP($C179,'(C.) Private owners, 6 estates'!$D$10:$DR$60,7+$I179,0)+VLOOKUP($C179,'(C.) Private owners, 6 estates'!$D$10:$DR$60,8+$I179,0)+VLOOKUP($C179,'(C.) Private owners, 6 estates'!$D$10:$DR$60,9+$I179,0))))</f>
        <v>0</v>
      </c>
      <c r="R179" s="414">
        <f t="shared" si="43"/>
        <v>0</v>
      </c>
      <c r="T179" s="210">
        <f t="shared" si="31"/>
        <v>51.652173913043477</v>
      </c>
      <c r="U179" s="210">
        <f t="shared" si="32"/>
        <v>764743.06629539072</v>
      </c>
      <c r="V179" s="281">
        <f t="shared" si="33"/>
        <v>0</v>
      </c>
      <c r="W179" s="281">
        <f t="shared" si="34"/>
        <v>0</v>
      </c>
      <c r="X179" s="210">
        <f t="shared" si="35"/>
        <v>2.3478260869565215</v>
      </c>
      <c r="Y179" s="210">
        <f t="shared" si="36"/>
        <v>34761.048467972301</v>
      </c>
      <c r="Z179" s="210">
        <f t="shared" si="37"/>
        <v>0</v>
      </c>
      <c r="AA179" s="210">
        <f t="shared" si="38"/>
        <v>0</v>
      </c>
      <c r="AB179" s="210">
        <f t="shared" si="42"/>
        <v>0</v>
      </c>
      <c r="AC179" s="210">
        <f t="shared" si="39"/>
        <v>0</v>
      </c>
      <c r="AD179" s="369">
        <f t="shared" si="40"/>
        <v>0</v>
      </c>
      <c r="AE179" s="369">
        <f t="shared" si="41"/>
        <v>0</v>
      </c>
    </row>
    <row r="180" spans="1:31">
      <c r="A180" s="49">
        <v>8</v>
      </c>
      <c r="B180" s="279">
        <v>8</v>
      </c>
      <c r="C180" s="28" t="s">
        <v>1171</v>
      </c>
      <c r="D180" s="210">
        <f>'(B.) Opyt'' non-urb lands'!BD53</f>
        <v>133</v>
      </c>
      <c r="E180" s="519"/>
      <c r="F180" s="210">
        <f>'(B.) Opyt'' non-urb lands'!BG53</f>
        <v>1685125.823168495</v>
      </c>
      <c r="G180" s="212">
        <f t="shared" si="30"/>
        <v>12670.118971191692</v>
      </c>
      <c r="I180" s="210">
        <v>13</v>
      </c>
      <c r="J180" s="210">
        <v>14</v>
      </c>
      <c r="M180" s="259">
        <f>(IF($J180-$I180=0,VLOOKUP($C180,'(C.) Private owners, 6 estates'!$D$10:$DR$60,26+$I180,0),IF($J180-$I180=1,VLOOKUP($C180,'(C.) Private owners, 6 estates'!$D$10:$DR$60,26+$I180,0)+VLOOKUP($C180,'(C.) Private owners, 6 estates'!$D$10:$DR$60,27+$I180,0),VLOOKUP($C180,'(C.) Private owners, 6 estates'!$D$10:$DR$60,26+$I180,0)+VLOOKUP($C180,'(C.) Private owners, 6 estates'!$D$10:$DR$60,27+$I180,0)+VLOOKUP($C180,'(C.) Private owners, 6 estates'!$D$10:$DR$60,28+$I180,0)))) /(IF($J180-$I180=0,VLOOKUP($C180,'(C.) Private owners, 6 estates'!$D$10:$DR$60,7+$I180,0),IF($J180-$I180=1,VLOOKUP($C180,'(C.) Private owners, 6 estates'!$D$10:$DR$60,7+$I180,0)+VLOOKUP($C180,'(C.) Private owners, 6 estates'!$D$10:$DR$60,8+$I180,0),VLOOKUP($C180,'(C.) Private owners, 6 estates'!$D$10:$DR$60,7+$I180,0)+VLOOKUP($C180,'(C.) Private owners, 6 estates'!$D$10:$DR$60,8+$I180,0)+VLOOKUP($C180,'(C.) Private owners, 6 estates'!$D$10:$DR$60,9+$I180,0))))</f>
        <v>0.93805309734513276</v>
      </c>
      <c r="N180" s="259">
        <f>(IF($J180-$I180=0,VLOOKUP($C180,'(C.) Private owners, 6 estates'!$D$10:$DR$60,45+$I180,0),IF($J180-$I180=1,VLOOKUP($C180,'(C.) Private owners, 6 estates'!$D$10:$DR$60,45+$I180,0)+VLOOKUP($C180,'(C.) Private owners, 6 estates'!$D$10:$DR$60,46+$I180,0),VLOOKUP($C180,'(C.) Private owners, 6 estates'!$D$10:$DR$60,45+$I180,0)+VLOOKUP($C180,'(C.) Private owners, 6 estates'!$D$10:$DR$60,46+$I180,0)+VLOOKUP($C180,'(C.) Private owners, 6 estates'!$D$10:$DR$60,47+$I180,0)))) /(IF($J180-$I180=0,VLOOKUP($C180,'(C.) Private owners, 6 estates'!$D$10:$DR$60,7+$I180,0),IF($J180-$I180=1,VLOOKUP($C180,'(C.) Private owners, 6 estates'!$D$10:$DR$60,7+$I180,0)+VLOOKUP($C180,'(C.) Private owners, 6 estates'!$D$10:$DR$60,8+$I180,0),VLOOKUP($C180,'(C.) Private owners, 6 estates'!$D$10:$DR$60,7+$I180,0)+VLOOKUP($C180,'(C.) Private owners, 6 estates'!$D$10:$DR$60,8+$I180,0)+VLOOKUP($C180,'(C.) Private owners, 6 estates'!$D$10:$DR$60,9+$I180,0))))</f>
        <v>0</v>
      </c>
      <c r="O180" s="259">
        <f>(IF($J180-$I180=0,VLOOKUP($C180,'(C.) Private owners, 6 estates'!$D$10:$DR$60,64+$I180,0),IF($J180-$I180=1,VLOOKUP($C180,'(C.) Private owners, 6 estates'!$D$10:$DR$60,64+$I180,0)+VLOOKUP($C180,'(C.) Private owners, 6 estates'!$D$10:$DR$60,65+$I180,0),VLOOKUP($C180,'(C.) Private owners, 6 estates'!$D$10:$DR$60,64+$I180,0)+VLOOKUP($C180,'(C.) Private owners, 6 estates'!$D$10:$DR$60,65+$I180,0)+VLOOKUP($C180,'(C.) Private owners, 6 estates'!$D$10:$DR$60,66+$I180,0)))) /(IF($J180-$I180=0,VLOOKUP($C180,'(C.) Private owners, 6 estates'!$D$10:$DR$60,7+$I180,0),IF($J180-$I180=1,VLOOKUP($C180,'(C.) Private owners, 6 estates'!$D$10:$DR$60,7+$I180,0)+VLOOKUP($C180,'(C.) Private owners, 6 estates'!$D$10:$DR$60,8+$I180,0),VLOOKUP($C180,'(C.) Private owners, 6 estates'!$D$10:$DR$60,7+$I180,0)+VLOOKUP($C180,'(C.) Private owners, 6 estates'!$D$10:$DR$60,8+$I180,0)+VLOOKUP($C180,'(C.) Private owners, 6 estates'!$D$10:$DR$60,9+$I180,0))))</f>
        <v>5.3097345132743362E-2</v>
      </c>
      <c r="P180" s="259">
        <f>(IF($J180-$I180=0,VLOOKUP($C180,'(C.) Private owners, 6 estates'!$D$10:$DR$60,83+$I180,0),IF($J180-$I180=1,VLOOKUP($C180,'(C.) Private owners, 6 estates'!$D$10:$DR$60,83+$I180,0)+VLOOKUP($C180,'(C.) Private owners, 6 estates'!$D$10:$DR$60,84+$I180,0),VLOOKUP($C180,'(C.) Private owners, 6 estates'!$D$10:$DR$60,83+$I180,0)+VLOOKUP($C180,'(C.) Private owners, 6 estates'!$D$10:$DR$60,84+$I180,0)+VLOOKUP($C180,'(C.) Private owners, 6 estates'!$D$10:$DR$60,85+$I180,0)))) /(IF($J180-$I180=0,VLOOKUP($C180,'(C.) Private owners, 6 estates'!$D$10:$DR$60,7+$I180,0),IF($J180-$I180=1,VLOOKUP($C180,'(C.) Private owners, 6 estates'!$D$10:$DR$60,7+$I180,0)+VLOOKUP($C180,'(C.) Private owners, 6 estates'!$D$10:$DR$60,8+$I180,0),VLOOKUP($C180,'(C.) Private owners, 6 estates'!$D$10:$DR$60,7+$I180,0)+VLOOKUP($C180,'(C.) Private owners, 6 estates'!$D$10:$DR$60,8+$I180,0)+VLOOKUP($C180,'(C.) Private owners, 6 estates'!$D$10:$DR$60,9+$I180,0))))</f>
        <v>8.8495575221238937E-3</v>
      </c>
      <c r="Q180" s="259">
        <f>(IF($J180-$I180=0,VLOOKUP($C180,'(C.) Private owners, 6 estates'!$D$10:$DR$60,102+$I180,0),IF($J180-$I180=1,VLOOKUP($C180,'(C.) Private owners, 6 estates'!$D$10:$DR$60,102+$I180,0)+VLOOKUP($C180,'(C.) Private owners, 6 estates'!$D$10:$DR$60,103+$I180,0),VLOOKUP($C180,'(C.) Private owners, 6 estates'!$D$10:$DR$60,102+$I180,0)+VLOOKUP($C180,'(C.) Private owners, 6 estates'!$D$10:$DR$60,103+$I180,0)+VLOOKUP($C180,'(C.) Private owners, 6 estates'!$D$10:$DR$60,104+$I180,0)))) /(IF($J180-$I180=0,VLOOKUP($C180,'(C.) Private owners, 6 estates'!$D$10:$DR$60,7+$I180,0),IF($J180-$I180=1,VLOOKUP($C180,'(C.) Private owners, 6 estates'!$D$10:$DR$60,7+$I180,0)+VLOOKUP($C180,'(C.) Private owners, 6 estates'!$D$10:$DR$60,8+$I180,0),VLOOKUP($C180,'(C.) Private owners, 6 estates'!$D$10:$DR$60,7+$I180,0)+VLOOKUP($C180,'(C.) Private owners, 6 estates'!$D$10:$DR$60,8+$I180,0)+VLOOKUP($C180,'(C.) Private owners, 6 estates'!$D$10:$DR$60,9+$I180,0))))</f>
        <v>0</v>
      </c>
      <c r="R180" s="414">
        <f t="shared" si="43"/>
        <v>0</v>
      </c>
      <c r="T180" s="210">
        <f t="shared" si="31"/>
        <v>124.76106194690266</v>
      </c>
      <c r="U180" s="210">
        <f t="shared" si="32"/>
        <v>1580737.4978394732</v>
      </c>
      <c r="V180" s="281">
        <f t="shared" si="33"/>
        <v>0</v>
      </c>
      <c r="W180" s="281">
        <f t="shared" si="34"/>
        <v>0</v>
      </c>
      <c r="X180" s="210">
        <f t="shared" si="35"/>
        <v>7.0619469026548671</v>
      </c>
      <c r="Y180" s="210">
        <f t="shared" si="36"/>
        <v>89475.707424875844</v>
      </c>
      <c r="Z180" s="210">
        <f t="shared" si="37"/>
        <v>1.1769911504424779</v>
      </c>
      <c r="AA180" s="210">
        <f t="shared" si="38"/>
        <v>14912.617904145975</v>
      </c>
      <c r="AB180" s="210">
        <f t="shared" si="42"/>
        <v>0</v>
      </c>
      <c r="AC180" s="210">
        <f t="shared" si="39"/>
        <v>0</v>
      </c>
      <c r="AD180" s="369">
        <f t="shared" si="40"/>
        <v>0</v>
      </c>
      <c r="AE180" s="369">
        <f t="shared" si="41"/>
        <v>0</v>
      </c>
    </row>
    <row r="181" spans="1:31">
      <c r="A181" s="49">
        <v>16</v>
      </c>
      <c r="B181" s="279">
        <v>8</v>
      </c>
      <c r="C181" s="28" t="s">
        <v>438</v>
      </c>
      <c r="D181" s="210">
        <f>'(B.) Opyt'' non-urb lands'!BD54</f>
        <v>140</v>
      </c>
      <c r="E181" s="519"/>
      <c r="F181" s="210">
        <f>'(B.) Opyt'' non-urb lands'!BG54</f>
        <v>1900329.4181841637</v>
      </c>
      <c r="G181" s="212">
        <f t="shared" si="30"/>
        <v>13573.781558458313</v>
      </c>
      <c r="I181" s="210">
        <v>12</v>
      </c>
      <c r="J181" s="210">
        <v>12</v>
      </c>
      <c r="M181" s="259">
        <f>(IF($J181-$I181=0,VLOOKUP($C181,'(C.) Private owners, 6 estates'!$D$10:$DR$60,26+$I181,0),IF($J181-$I181=1,VLOOKUP($C181,'(C.) Private owners, 6 estates'!$D$10:$DR$60,26+$I181,0)+VLOOKUP($C181,'(C.) Private owners, 6 estates'!$D$10:$DR$60,27+$I181,0),VLOOKUP($C181,'(C.) Private owners, 6 estates'!$D$10:$DR$60,26+$I181,0)+VLOOKUP($C181,'(C.) Private owners, 6 estates'!$D$10:$DR$60,27+$I181,0)+VLOOKUP($C181,'(C.) Private owners, 6 estates'!$D$10:$DR$60,28+$I181,0)))) /(IF($J181-$I181=0,VLOOKUP($C181,'(C.) Private owners, 6 estates'!$D$10:$DR$60,7+$I181,0),IF($J181-$I181=1,VLOOKUP($C181,'(C.) Private owners, 6 estates'!$D$10:$DR$60,7+$I181,0)+VLOOKUP($C181,'(C.) Private owners, 6 estates'!$D$10:$DR$60,8+$I181,0),VLOOKUP($C181,'(C.) Private owners, 6 estates'!$D$10:$DR$60,7+$I181,0)+VLOOKUP($C181,'(C.) Private owners, 6 estates'!$D$10:$DR$60,8+$I181,0)+VLOOKUP($C181,'(C.) Private owners, 6 estates'!$D$10:$DR$60,9+$I181,0))))</f>
        <v>0.91265060240963858</v>
      </c>
      <c r="N181" s="259">
        <f>(IF($J181-$I181=0,VLOOKUP($C181,'(C.) Private owners, 6 estates'!$D$10:$DR$60,45+$I181,0),IF($J181-$I181=1,VLOOKUP($C181,'(C.) Private owners, 6 estates'!$D$10:$DR$60,45+$I181,0)+VLOOKUP($C181,'(C.) Private owners, 6 estates'!$D$10:$DR$60,46+$I181,0),VLOOKUP($C181,'(C.) Private owners, 6 estates'!$D$10:$DR$60,45+$I181,0)+VLOOKUP($C181,'(C.) Private owners, 6 estates'!$D$10:$DR$60,46+$I181,0)+VLOOKUP($C181,'(C.) Private owners, 6 estates'!$D$10:$DR$60,47+$I181,0)))) /(IF($J181-$I181=0,VLOOKUP($C181,'(C.) Private owners, 6 estates'!$D$10:$DR$60,7+$I181,0),IF($J181-$I181=1,VLOOKUP($C181,'(C.) Private owners, 6 estates'!$D$10:$DR$60,7+$I181,0)+VLOOKUP($C181,'(C.) Private owners, 6 estates'!$D$10:$DR$60,8+$I181,0),VLOOKUP($C181,'(C.) Private owners, 6 estates'!$D$10:$DR$60,7+$I181,0)+VLOOKUP($C181,'(C.) Private owners, 6 estates'!$D$10:$DR$60,8+$I181,0)+VLOOKUP($C181,'(C.) Private owners, 6 estates'!$D$10:$DR$60,9+$I181,0))))</f>
        <v>3.0120481927710845E-3</v>
      </c>
      <c r="O181" s="259">
        <f>(IF($J181-$I181=0,VLOOKUP($C181,'(C.) Private owners, 6 estates'!$D$10:$DR$60,64+$I181,0),IF($J181-$I181=1,VLOOKUP($C181,'(C.) Private owners, 6 estates'!$D$10:$DR$60,64+$I181,0)+VLOOKUP($C181,'(C.) Private owners, 6 estates'!$D$10:$DR$60,65+$I181,0),VLOOKUP($C181,'(C.) Private owners, 6 estates'!$D$10:$DR$60,64+$I181,0)+VLOOKUP($C181,'(C.) Private owners, 6 estates'!$D$10:$DR$60,65+$I181,0)+VLOOKUP($C181,'(C.) Private owners, 6 estates'!$D$10:$DR$60,66+$I181,0)))) /(IF($J181-$I181=0,VLOOKUP($C181,'(C.) Private owners, 6 estates'!$D$10:$DR$60,7+$I181,0),IF($J181-$I181=1,VLOOKUP($C181,'(C.) Private owners, 6 estates'!$D$10:$DR$60,7+$I181,0)+VLOOKUP($C181,'(C.) Private owners, 6 estates'!$D$10:$DR$60,8+$I181,0),VLOOKUP($C181,'(C.) Private owners, 6 estates'!$D$10:$DR$60,7+$I181,0)+VLOOKUP($C181,'(C.) Private owners, 6 estates'!$D$10:$DR$60,8+$I181,0)+VLOOKUP($C181,'(C.) Private owners, 6 estates'!$D$10:$DR$60,9+$I181,0))))</f>
        <v>6.6265060240963861E-2</v>
      </c>
      <c r="P181" s="259">
        <f>(IF($J181-$I181=0,VLOOKUP($C181,'(C.) Private owners, 6 estates'!$D$10:$DR$60,83+$I181,0),IF($J181-$I181=1,VLOOKUP($C181,'(C.) Private owners, 6 estates'!$D$10:$DR$60,83+$I181,0)+VLOOKUP($C181,'(C.) Private owners, 6 estates'!$D$10:$DR$60,84+$I181,0),VLOOKUP($C181,'(C.) Private owners, 6 estates'!$D$10:$DR$60,83+$I181,0)+VLOOKUP($C181,'(C.) Private owners, 6 estates'!$D$10:$DR$60,84+$I181,0)+VLOOKUP($C181,'(C.) Private owners, 6 estates'!$D$10:$DR$60,85+$I181,0)))) /(IF($J181-$I181=0,VLOOKUP($C181,'(C.) Private owners, 6 estates'!$D$10:$DR$60,7+$I181,0),IF($J181-$I181=1,VLOOKUP($C181,'(C.) Private owners, 6 estates'!$D$10:$DR$60,7+$I181,0)+VLOOKUP($C181,'(C.) Private owners, 6 estates'!$D$10:$DR$60,8+$I181,0),VLOOKUP($C181,'(C.) Private owners, 6 estates'!$D$10:$DR$60,7+$I181,0)+VLOOKUP($C181,'(C.) Private owners, 6 estates'!$D$10:$DR$60,8+$I181,0)+VLOOKUP($C181,'(C.) Private owners, 6 estates'!$D$10:$DR$60,9+$I181,0))))</f>
        <v>3.0120481927710845E-3</v>
      </c>
      <c r="Q181" s="259">
        <f>(IF($J181-$I181=0,VLOOKUP($C181,'(C.) Private owners, 6 estates'!$D$10:$DR$60,102+$I181,0),IF($J181-$I181=1,VLOOKUP($C181,'(C.) Private owners, 6 estates'!$D$10:$DR$60,102+$I181,0)+VLOOKUP($C181,'(C.) Private owners, 6 estates'!$D$10:$DR$60,103+$I181,0),VLOOKUP($C181,'(C.) Private owners, 6 estates'!$D$10:$DR$60,102+$I181,0)+VLOOKUP($C181,'(C.) Private owners, 6 estates'!$D$10:$DR$60,103+$I181,0)+VLOOKUP($C181,'(C.) Private owners, 6 estates'!$D$10:$DR$60,104+$I181,0)))) /(IF($J181-$I181=0,VLOOKUP($C181,'(C.) Private owners, 6 estates'!$D$10:$DR$60,7+$I181,0),IF($J181-$I181=1,VLOOKUP($C181,'(C.) Private owners, 6 estates'!$D$10:$DR$60,7+$I181,0)+VLOOKUP($C181,'(C.) Private owners, 6 estates'!$D$10:$DR$60,8+$I181,0),VLOOKUP($C181,'(C.) Private owners, 6 estates'!$D$10:$DR$60,7+$I181,0)+VLOOKUP($C181,'(C.) Private owners, 6 estates'!$D$10:$DR$60,8+$I181,0)+VLOOKUP($C181,'(C.) Private owners, 6 estates'!$D$10:$DR$60,9+$I181,0))))</f>
        <v>1.5060240963855422E-2</v>
      </c>
      <c r="R181" s="414">
        <f t="shared" si="43"/>
        <v>0</v>
      </c>
      <c r="T181" s="210">
        <f t="shared" si="31"/>
        <v>127.77108433734941</v>
      </c>
      <c r="U181" s="210">
        <f t="shared" si="32"/>
        <v>1734336.7882825353</v>
      </c>
      <c r="V181" s="627">
        <f t="shared" si="33"/>
        <v>0.42168674698795183</v>
      </c>
      <c r="W181" s="281">
        <f t="shared" si="34"/>
        <v>5723.8837897113372</v>
      </c>
      <c r="X181" s="210">
        <f t="shared" si="35"/>
        <v>9.2771084337349397</v>
      </c>
      <c r="Y181" s="210">
        <f t="shared" si="36"/>
        <v>125925.44337364941</v>
      </c>
      <c r="Z181" s="210">
        <f t="shared" si="37"/>
        <v>0.42168674698795183</v>
      </c>
      <c r="AA181" s="210">
        <f t="shared" si="38"/>
        <v>5723.8837897113372</v>
      </c>
      <c r="AB181" s="210">
        <f t="shared" si="42"/>
        <v>2.1084337349397591</v>
      </c>
      <c r="AC181" s="210">
        <f t="shared" si="39"/>
        <v>28619.418948556686</v>
      </c>
      <c r="AD181" s="369">
        <f t="shared" si="40"/>
        <v>0</v>
      </c>
      <c r="AE181" s="369">
        <f t="shared" si="41"/>
        <v>0</v>
      </c>
    </row>
    <row r="182" spans="1:31">
      <c r="A182" s="49">
        <v>32</v>
      </c>
      <c r="B182" s="279">
        <v>8</v>
      </c>
      <c r="C182" s="29" t="s">
        <v>364</v>
      </c>
      <c r="D182" s="210">
        <f>'(B.) Opyt'' non-urb lands'!BD55</f>
        <v>233</v>
      </c>
      <c r="E182" s="519"/>
      <c r="F182" s="210">
        <f>'(B.) Opyt'' non-urb lands'!BG55</f>
        <v>3261674.9795348835</v>
      </c>
      <c r="G182" s="212">
        <f t="shared" si="30"/>
        <v>13998.605062381474</v>
      </c>
      <c r="I182" s="210">
        <v>12</v>
      </c>
      <c r="J182" s="210">
        <v>12</v>
      </c>
      <c r="M182" s="259">
        <f>(IF($J182-$I182=0,VLOOKUP($C182,'(C.) Private owners, 6 estates'!$D$10:$DR$60,26+$I182,0),IF($J182-$I182=1,VLOOKUP($C182,'(C.) Private owners, 6 estates'!$D$10:$DR$60,26+$I182,0)+VLOOKUP($C182,'(C.) Private owners, 6 estates'!$D$10:$DR$60,27+$I182,0),VLOOKUP($C182,'(C.) Private owners, 6 estates'!$D$10:$DR$60,26+$I182,0)+VLOOKUP($C182,'(C.) Private owners, 6 estates'!$D$10:$DR$60,27+$I182,0)+VLOOKUP($C182,'(C.) Private owners, 6 estates'!$D$10:$DR$60,28+$I182,0)))) /(IF($J182-$I182=0,VLOOKUP($C182,'(C.) Private owners, 6 estates'!$D$10:$DR$60,7+$I182,0),IF($J182-$I182=1,VLOOKUP($C182,'(C.) Private owners, 6 estates'!$D$10:$DR$60,7+$I182,0)+VLOOKUP($C182,'(C.) Private owners, 6 estates'!$D$10:$DR$60,8+$I182,0),VLOOKUP($C182,'(C.) Private owners, 6 estates'!$D$10:$DR$60,7+$I182,0)+VLOOKUP($C182,'(C.) Private owners, 6 estates'!$D$10:$DR$60,8+$I182,0)+VLOOKUP($C182,'(C.) Private owners, 6 estates'!$D$10:$DR$60,9+$I182,0))))</f>
        <v>0.95471698113207548</v>
      </c>
      <c r="N182" s="259">
        <f>(IF($J182-$I182=0,VLOOKUP($C182,'(C.) Private owners, 6 estates'!$D$10:$DR$60,45+$I182,0),IF($J182-$I182=1,VLOOKUP($C182,'(C.) Private owners, 6 estates'!$D$10:$DR$60,45+$I182,0)+VLOOKUP($C182,'(C.) Private owners, 6 estates'!$D$10:$DR$60,46+$I182,0),VLOOKUP($C182,'(C.) Private owners, 6 estates'!$D$10:$DR$60,45+$I182,0)+VLOOKUP($C182,'(C.) Private owners, 6 estates'!$D$10:$DR$60,46+$I182,0)+VLOOKUP($C182,'(C.) Private owners, 6 estates'!$D$10:$DR$60,47+$I182,0)))) /(IF($J182-$I182=0,VLOOKUP($C182,'(C.) Private owners, 6 estates'!$D$10:$DR$60,7+$I182,0),IF($J182-$I182=1,VLOOKUP($C182,'(C.) Private owners, 6 estates'!$D$10:$DR$60,7+$I182,0)+VLOOKUP($C182,'(C.) Private owners, 6 estates'!$D$10:$DR$60,8+$I182,0),VLOOKUP($C182,'(C.) Private owners, 6 estates'!$D$10:$DR$60,7+$I182,0)+VLOOKUP($C182,'(C.) Private owners, 6 estates'!$D$10:$DR$60,8+$I182,0)+VLOOKUP($C182,'(C.) Private owners, 6 estates'!$D$10:$DR$60,9+$I182,0))))</f>
        <v>0</v>
      </c>
      <c r="O182" s="259">
        <f>(IF($J182-$I182=0,VLOOKUP($C182,'(C.) Private owners, 6 estates'!$D$10:$DR$60,64+$I182,0),IF($J182-$I182=1,VLOOKUP($C182,'(C.) Private owners, 6 estates'!$D$10:$DR$60,64+$I182,0)+VLOOKUP($C182,'(C.) Private owners, 6 estates'!$D$10:$DR$60,65+$I182,0),VLOOKUP($C182,'(C.) Private owners, 6 estates'!$D$10:$DR$60,64+$I182,0)+VLOOKUP($C182,'(C.) Private owners, 6 estates'!$D$10:$DR$60,65+$I182,0)+VLOOKUP($C182,'(C.) Private owners, 6 estates'!$D$10:$DR$60,66+$I182,0)))) /(IF($J182-$I182=0,VLOOKUP($C182,'(C.) Private owners, 6 estates'!$D$10:$DR$60,7+$I182,0),IF($J182-$I182=1,VLOOKUP($C182,'(C.) Private owners, 6 estates'!$D$10:$DR$60,7+$I182,0)+VLOOKUP($C182,'(C.) Private owners, 6 estates'!$D$10:$DR$60,8+$I182,0),VLOOKUP($C182,'(C.) Private owners, 6 estates'!$D$10:$DR$60,7+$I182,0)+VLOOKUP($C182,'(C.) Private owners, 6 estates'!$D$10:$DR$60,8+$I182,0)+VLOOKUP($C182,'(C.) Private owners, 6 estates'!$D$10:$DR$60,9+$I182,0))))</f>
        <v>2.2641509433962263E-2</v>
      </c>
      <c r="P182" s="259">
        <f>(IF($J182-$I182=0,VLOOKUP($C182,'(C.) Private owners, 6 estates'!$D$10:$DR$60,83+$I182,0),IF($J182-$I182=1,VLOOKUP($C182,'(C.) Private owners, 6 estates'!$D$10:$DR$60,83+$I182,0)+VLOOKUP($C182,'(C.) Private owners, 6 estates'!$D$10:$DR$60,84+$I182,0),VLOOKUP($C182,'(C.) Private owners, 6 estates'!$D$10:$DR$60,83+$I182,0)+VLOOKUP($C182,'(C.) Private owners, 6 estates'!$D$10:$DR$60,84+$I182,0)+VLOOKUP($C182,'(C.) Private owners, 6 estates'!$D$10:$DR$60,85+$I182,0)))) /(IF($J182-$I182=0,VLOOKUP($C182,'(C.) Private owners, 6 estates'!$D$10:$DR$60,7+$I182,0),IF($J182-$I182=1,VLOOKUP($C182,'(C.) Private owners, 6 estates'!$D$10:$DR$60,7+$I182,0)+VLOOKUP($C182,'(C.) Private owners, 6 estates'!$D$10:$DR$60,8+$I182,0),VLOOKUP($C182,'(C.) Private owners, 6 estates'!$D$10:$DR$60,7+$I182,0)+VLOOKUP($C182,'(C.) Private owners, 6 estates'!$D$10:$DR$60,8+$I182,0)+VLOOKUP($C182,'(C.) Private owners, 6 estates'!$D$10:$DR$60,9+$I182,0))))</f>
        <v>3.7735849056603774E-3</v>
      </c>
      <c r="Q182" s="259">
        <f>(IF($J182-$I182=0,VLOOKUP($C182,'(C.) Private owners, 6 estates'!$D$10:$DR$60,102+$I182,0),IF($J182-$I182=1,VLOOKUP($C182,'(C.) Private owners, 6 estates'!$D$10:$DR$60,102+$I182,0)+VLOOKUP($C182,'(C.) Private owners, 6 estates'!$D$10:$DR$60,103+$I182,0),VLOOKUP($C182,'(C.) Private owners, 6 estates'!$D$10:$DR$60,102+$I182,0)+VLOOKUP($C182,'(C.) Private owners, 6 estates'!$D$10:$DR$60,103+$I182,0)+VLOOKUP($C182,'(C.) Private owners, 6 estates'!$D$10:$DR$60,104+$I182,0)))) /(IF($J182-$I182=0,VLOOKUP($C182,'(C.) Private owners, 6 estates'!$D$10:$DR$60,7+$I182,0),IF($J182-$I182=1,VLOOKUP($C182,'(C.) Private owners, 6 estates'!$D$10:$DR$60,7+$I182,0)+VLOOKUP($C182,'(C.) Private owners, 6 estates'!$D$10:$DR$60,8+$I182,0),VLOOKUP($C182,'(C.) Private owners, 6 estates'!$D$10:$DR$60,7+$I182,0)+VLOOKUP($C182,'(C.) Private owners, 6 estates'!$D$10:$DR$60,8+$I182,0)+VLOOKUP($C182,'(C.) Private owners, 6 estates'!$D$10:$DR$60,9+$I182,0))))</f>
        <v>1.8867924528301886E-2</v>
      </c>
      <c r="R182" s="414">
        <f t="shared" si="43"/>
        <v>0</v>
      </c>
      <c r="T182" s="210">
        <f t="shared" si="31"/>
        <v>222.44905660377358</v>
      </c>
      <c r="U182" s="210">
        <f t="shared" si="32"/>
        <v>3113976.4898955678</v>
      </c>
      <c r="V182" s="281">
        <f t="shared" si="33"/>
        <v>0</v>
      </c>
      <c r="W182" s="281">
        <f t="shared" si="34"/>
        <v>0</v>
      </c>
      <c r="X182" s="210">
        <f t="shared" si="35"/>
        <v>5.2754716981132068</v>
      </c>
      <c r="Y182" s="210">
        <f t="shared" si="36"/>
        <v>73849.244819657732</v>
      </c>
      <c r="Z182" s="210">
        <f t="shared" si="37"/>
        <v>0.87924528301886795</v>
      </c>
      <c r="AA182" s="210">
        <f t="shared" si="38"/>
        <v>12308.207469942956</v>
      </c>
      <c r="AB182" s="210">
        <f t="shared" si="42"/>
        <v>4.3962264150943398</v>
      </c>
      <c r="AC182" s="210">
        <f t="shared" si="39"/>
        <v>61541.037349714781</v>
      </c>
      <c r="AD182" s="369">
        <f t="shared" si="40"/>
        <v>0</v>
      </c>
      <c r="AE182" s="369">
        <f t="shared" si="41"/>
        <v>0</v>
      </c>
    </row>
    <row r="183" spans="1:31">
      <c r="A183" s="49">
        <v>2</v>
      </c>
      <c r="B183" s="279">
        <v>9</v>
      </c>
      <c r="C183" s="28" t="s">
        <v>365</v>
      </c>
      <c r="D183" s="210">
        <f>'(B.) Opyt'' non-urb lands'!BD56</f>
        <v>5</v>
      </c>
      <c r="E183" s="519"/>
      <c r="F183" s="210">
        <f>'(B.) Opyt'' non-urb lands'!BG56</f>
        <v>73902.976338624328</v>
      </c>
      <c r="G183" s="212">
        <f t="shared" si="30"/>
        <v>14780.595267724866</v>
      </c>
      <c r="I183" s="210">
        <v>15</v>
      </c>
      <c r="J183" s="210">
        <v>15</v>
      </c>
      <c r="M183" s="259">
        <f>(IF($J183-$I183=0,VLOOKUP($C183,'(C.) Private owners, 6 estates'!$D$10:$DR$60,26+$I183,0),IF($J183-$I183=1,VLOOKUP($C183,'(C.) Private owners, 6 estates'!$D$10:$DR$60,26+$I183,0)+VLOOKUP($C183,'(C.) Private owners, 6 estates'!$D$10:$DR$60,27+$I183,0),VLOOKUP($C183,'(C.) Private owners, 6 estates'!$D$10:$DR$60,26+$I183,0)+VLOOKUP($C183,'(C.) Private owners, 6 estates'!$D$10:$DR$60,27+$I183,0)+VLOOKUP($C183,'(C.) Private owners, 6 estates'!$D$10:$DR$60,28+$I183,0)))) /(IF($J183-$I183=0,VLOOKUP($C183,'(C.) Private owners, 6 estates'!$D$10:$DR$60,7+$I183,0),IF($J183-$I183=1,VLOOKUP($C183,'(C.) Private owners, 6 estates'!$D$10:$DR$60,7+$I183,0)+VLOOKUP($C183,'(C.) Private owners, 6 estates'!$D$10:$DR$60,8+$I183,0),VLOOKUP($C183,'(C.) Private owners, 6 estates'!$D$10:$DR$60,7+$I183,0)+VLOOKUP($C183,'(C.) Private owners, 6 estates'!$D$10:$DR$60,8+$I183,0)+VLOOKUP($C183,'(C.) Private owners, 6 estates'!$D$10:$DR$60,9+$I183,0))))</f>
        <v>0</v>
      </c>
      <c r="N183" s="259">
        <f>(IF($J183-$I183=0,VLOOKUP($C183,'(C.) Private owners, 6 estates'!$D$10:$DR$60,45+$I183,0),IF($J183-$I183=1,VLOOKUP($C183,'(C.) Private owners, 6 estates'!$D$10:$DR$60,45+$I183,0)+VLOOKUP($C183,'(C.) Private owners, 6 estates'!$D$10:$DR$60,46+$I183,0),VLOOKUP($C183,'(C.) Private owners, 6 estates'!$D$10:$DR$60,45+$I183,0)+VLOOKUP($C183,'(C.) Private owners, 6 estates'!$D$10:$DR$60,46+$I183,0)+VLOOKUP($C183,'(C.) Private owners, 6 estates'!$D$10:$DR$60,47+$I183,0)))) /(IF($J183-$I183=0,VLOOKUP($C183,'(C.) Private owners, 6 estates'!$D$10:$DR$60,7+$I183,0),IF($J183-$I183=1,VLOOKUP($C183,'(C.) Private owners, 6 estates'!$D$10:$DR$60,7+$I183,0)+VLOOKUP($C183,'(C.) Private owners, 6 estates'!$D$10:$DR$60,8+$I183,0),VLOOKUP($C183,'(C.) Private owners, 6 estates'!$D$10:$DR$60,7+$I183,0)+VLOOKUP($C183,'(C.) Private owners, 6 estates'!$D$10:$DR$60,8+$I183,0)+VLOOKUP($C183,'(C.) Private owners, 6 estates'!$D$10:$DR$60,9+$I183,0))))</f>
        <v>0</v>
      </c>
      <c r="O183" s="259">
        <f>(IF($J183-$I183=0,VLOOKUP($C183,'(C.) Private owners, 6 estates'!$D$10:$DR$60,64+$I183,0),IF($J183-$I183=1,VLOOKUP($C183,'(C.) Private owners, 6 estates'!$D$10:$DR$60,64+$I183,0)+VLOOKUP($C183,'(C.) Private owners, 6 estates'!$D$10:$DR$60,65+$I183,0),VLOOKUP($C183,'(C.) Private owners, 6 estates'!$D$10:$DR$60,64+$I183,0)+VLOOKUP($C183,'(C.) Private owners, 6 estates'!$D$10:$DR$60,65+$I183,0)+VLOOKUP($C183,'(C.) Private owners, 6 estates'!$D$10:$DR$60,66+$I183,0)))) /(IF($J183-$I183=0,VLOOKUP($C183,'(C.) Private owners, 6 estates'!$D$10:$DR$60,7+$I183,0),IF($J183-$I183=1,VLOOKUP($C183,'(C.) Private owners, 6 estates'!$D$10:$DR$60,7+$I183,0)+VLOOKUP($C183,'(C.) Private owners, 6 estates'!$D$10:$DR$60,8+$I183,0),VLOOKUP($C183,'(C.) Private owners, 6 estates'!$D$10:$DR$60,7+$I183,0)+VLOOKUP($C183,'(C.) Private owners, 6 estates'!$D$10:$DR$60,8+$I183,0)+VLOOKUP($C183,'(C.) Private owners, 6 estates'!$D$10:$DR$60,9+$I183,0))))</f>
        <v>1</v>
      </c>
      <c r="P183" s="259">
        <f>(IF($J183-$I183=0,VLOOKUP($C183,'(C.) Private owners, 6 estates'!$D$10:$DR$60,83+$I183,0),IF($J183-$I183=1,VLOOKUP($C183,'(C.) Private owners, 6 estates'!$D$10:$DR$60,83+$I183,0)+VLOOKUP($C183,'(C.) Private owners, 6 estates'!$D$10:$DR$60,84+$I183,0),VLOOKUP($C183,'(C.) Private owners, 6 estates'!$D$10:$DR$60,83+$I183,0)+VLOOKUP($C183,'(C.) Private owners, 6 estates'!$D$10:$DR$60,84+$I183,0)+VLOOKUP($C183,'(C.) Private owners, 6 estates'!$D$10:$DR$60,85+$I183,0)))) /(IF($J183-$I183=0,VLOOKUP($C183,'(C.) Private owners, 6 estates'!$D$10:$DR$60,7+$I183,0),IF($J183-$I183=1,VLOOKUP($C183,'(C.) Private owners, 6 estates'!$D$10:$DR$60,7+$I183,0)+VLOOKUP($C183,'(C.) Private owners, 6 estates'!$D$10:$DR$60,8+$I183,0),VLOOKUP($C183,'(C.) Private owners, 6 estates'!$D$10:$DR$60,7+$I183,0)+VLOOKUP($C183,'(C.) Private owners, 6 estates'!$D$10:$DR$60,8+$I183,0)+VLOOKUP($C183,'(C.) Private owners, 6 estates'!$D$10:$DR$60,9+$I183,0))))</f>
        <v>0</v>
      </c>
      <c r="Q183" s="259">
        <f>(IF($J183-$I183=0,VLOOKUP($C183,'(C.) Private owners, 6 estates'!$D$10:$DR$60,102+$I183,0),IF($J183-$I183=1,VLOOKUP($C183,'(C.) Private owners, 6 estates'!$D$10:$DR$60,102+$I183,0)+VLOOKUP($C183,'(C.) Private owners, 6 estates'!$D$10:$DR$60,103+$I183,0),VLOOKUP($C183,'(C.) Private owners, 6 estates'!$D$10:$DR$60,102+$I183,0)+VLOOKUP($C183,'(C.) Private owners, 6 estates'!$D$10:$DR$60,103+$I183,0)+VLOOKUP($C183,'(C.) Private owners, 6 estates'!$D$10:$DR$60,104+$I183,0)))) /(IF($J183-$I183=0,VLOOKUP($C183,'(C.) Private owners, 6 estates'!$D$10:$DR$60,7+$I183,0),IF($J183-$I183=1,VLOOKUP($C183,'(C.) Private owners, 6 estates'!$D$10:$DR$60,7+$I183,0)+VLOOKUP($C183,'(C.) Private owners, 6 estates'!$D$10:$DR$60,8+$I183,0),VLOOKUP($C183,'(C.) Private owners, 6 estates'!$D$10:$DR$60,7+$I183,0)+VLOOKUP($C183,'(C.) Private owners, 6 estates'!$D$10:$DR$60,8+$I183,0)+VLOOKUP($C183,'(C.) Private owners, 6 estates'!$D$10:$DR$60,9+$I183,0))))</f>
        <v>0</v>
      </c>
      <c r="R183" s="414">
        <f t="shared" si="43"/>
        <v>0</v>
      </c>
      <c r="T183" s="210">
        <f t="shared" si="31"/>
        <v>0</v>
      </c>
      <c r="U183" s="210">
        <f t="shared" si="32"/>
        <v>0</v>
      </c>
      <c r="V183" s="281">
        <f t="shared" si="33"/>
        <v>0</v>
      </c>
      <c r="W183" s="281">
        <f t="shared" si="34"/>
        <v>0</v>
      </c>
      <c r="X183" s="210">
        <f t="shared" si="35"/>
        <v>5</v>
      </c>
      <c r="Y183" s="210">
        <f t="shared" si="36"/>
        <v>73902.976338624328</v>
      </c>
      <c r="Z183" s="210">
        <f t="shared" si="37"/>
        <v>0</v>
      </c>
      <c r="AA183" s="210">
        <f t="shared" si="38"/>
        <v>0</v>
      </c>
      <c r="AB183" s="210">
        <f t="shared" si="42"/>
        <v>0</v>
      </c>
      <c r="AC183" s="210">
        <f t="shared" si="39"/>
        <v>0</v>
      </c>
      <c r="AD183" s="369">
        <f t="shared" si="40"/>
        <v>0</v>
      </c>
      <c r="AE183" s="369">
        <f t="shared" si="41"/>
        <v>0</v>
      </c>
    </row>
    <row r="184" spans="1:31">
      <c r="A184" s="49">
        <v>3</v>
      </c>
      <c r="B184" s="279">
        <v>9</v>
      </c>
      <c r="C184" s="28" t="s">
        <v>629</v>
      </c>
      <c r="D184" s="210">
        <f>'(B.) Opyt'' non-urb lands'!BD57</f>
        <v>161</v>
      </c>
      <c r="E184" s="519"/>
      <c r="F184" s="210">
        <f>'(B.) Opyt'' non-urb lands'!BG57</f>
        <v>2230929.8873296324</v>
      </c>
      <c r="G184" s="212">
        <f t="shared" si="30"/>
        <v>13856.707374718213</v>
      </c>
      <c r="I184" s="210">
        <v>12</v>
      </c>
      <c r="J184" s="210">
        <v>12</v>
      </c>
      <c r="M184" s="259">
        <f>(IF($J184-$I184=0,VLOOKUP($C184,'(C.) Private owners, 6 estates'!$D$10:$DR$60,26+$I184,0),IF($J184-$I184=1,VLOOKUP($C184,'(C.) Private owners, 6 estates'!$D$10:$DR$60,26+$I184,0)+VLOOKUP($C184,'(C.) Private owners, 6 estates'!$D$10:$DR$60,27+$I184,0),VLOOKUP($C184,'(C.) Private owners, 6 estates'!$D$10:$DR$60,26+$I184,0)+VLOOKUP($C184,'(C.) Private owners, 6 estates'!$D$10:$DR$60,27+$I184,0)+VLOOKUP($C184,'(C.) Private owners, 6 estates'!$D$10:$DR$60,28+$I184,0)))) /(IF($J184-$I184=0,VLOOKUP($C184,'(C.) Private owners, 6 estates'!$D$10:$DR$60,7+$I184,0),IF($J184-$I184=1,VLOOKUP($C184,'(C.) Private owners, 6 estates'!$D$10:$DR$60,7+$I184,0)+VLOOKUP($C184,'(C.) Private owners, 6 estates'!$D$10:$DR$60,8+$I184,0),VLOOKUP($C184,'(C.) Private owners, 6 estates'!$D$10:$DR$60,7+$I184,0)+VLOOKUP($C184,'(C.) Private owners, 6 estates'!$D$10:$DR$60,8+$I184,0)+VLOOKUP($C184,'(C.) Private owners, 6 estates'!$D$10:$DR$60,9+$I184,0))))</f>
        <v>0.65833333333333333</v>
      </c>
      <c r="N184" s="259">
        <f>(IF($J184-$I184=0,VLOOKUP($C184,'(C.) Private owners, 6 estates'!$D$10:$DR$60,45+$I184,0),IF($J184-$I184=1,VLOOKUP($C184,'(C.) Private owners, 6 estates'!$D$10:$DR$60,45+$I184,0)+VLOOKUP($C184,'(C.) Private owners, 6 estates'!$D$10:$DR$60,46+$I184,0),VLOOKUP($C184,'(C.) Private owners, 6 estates'!$D$10:$DR$60,45+$I184,0)+VLOOKUP($C184,'(C.) Private owners, 6 estates'!$D$10:$DR$60,46+$I184,0)+VLOOKUP($C184,'(C.) Private owners, 6 estates'!$D$10:$DR$60,47+$I184,0)))) /(IF($J184-$I184=0,VLOOKUP($C184,'(C.) Private owners, 6 estates'!$D$10:$DR$60,7+$I184,0),IF($J184-$I184=1,VLOOKUP($C184,'(C.) Private owners, 6 estates'!$D$10:$DR$60,7+$I184,0)+VLOOKUP($C184,'(C.) Private owners, 6 estates'!$D$10:$DR$60,8+$I184,0),VLOOKUP($C184,'(C.) Private owners, 6 estates'!$D$10:$DR$60,7+$I184,0)+VLOOKUP($C184,'(C.) Private owners, 6 estates'!$D$10:$DR$60,8+$I184,0)+VLOOKUP($C184,'(C.) Private owners, 6 estates'!$D$10:$DR$60,9+$I184,0))))</f>
        <v>0</v>
      </c>
      <c r="O184" s="259">
        <f>(IF($J184-$I184=0,VLOOKUP($C184,'(C.) Private owners, 6 estates'!$D$10:$DR$60,64+$I184,0),IF($J184-$I184=1,VLOOKUP($C184,'(C.) Private owners, 6 estates'!$D$10:$DR$60,64+$I184,0)+VLOOKUP($C184,'(C.) Private owners, 6 estates'!$D$10:$DR$60,65+$I184,0),VLOOKUP($C184,'(C.) Private owners, 6 estates'!$D$10:$DR$60,64+$I184,0)+VLOOKUP($C184,'(C.) Private owners, 6 estates'!$D$10:$DR$60,65+$I184,0)+VLOOKUP($C184,'(C.) Private owners, 6 estates'!$D$10:$DR$60,66+$I184,0)))) /(IF($J184-$I184=0,VLOOKUP($C184,'(C.) Private owners, 6 estates'!$D$10:$DR$60,7+$I184,0),IF($J184-$I184=1,VLOOKUP($C184,'(C.) Private owners, 6 estates'!$D$10:$DR$60,7+$I184,0)+VLOOKUP($C184,'(C.) Private owners, 6 estates'!$D$10:$DR$60,8+$I184,0),VLOOKUP($C184,'(C.) Private owners, 6 estates'!$D$10:$DR$60,7+$I184,0)+VLOOKUP($C184,'(C.) Private owners, 6 estates'!$D$10:$DR$60,8+$I184,0)+VLOOKUP($C184,'(C.) Private owners, 6 estates'!$D$10:$DR$60,9+$I184,0))))</f>
        <v>0.22916666666666666</v>
      </c>
      <c r="P184" s="259">
        <f>(IF($J184-$I184=0,VLOOKUP($C184,'(C.) Private owners, 6 estates'!$D$10:$DR$60,83+$I184,0),IF($J184-$I184=1,VLOOKUP($C184,'(C.) Private owners, 6 estates'!$D$10:$DR$60,83+$I184,0)+VLOOKUP($C184,'(C.) Private owners, 6 estates'!$D$10:$DR$60,84+$I184,0),VLOOKUP($C184,'(C.) Private owners, 6 estates'!$D$10:$DR$60,83+$I184,0)+VLOOKUP($C184,'(C.) Private owners, 6 estates'!$D$10:$DR$60,84+$I184,0)+VLOOKUP($C184,'(C.) Private owners, 6 estates'!$D$10:$DR$60,85+$I184,0)))) /(IF($J184-$I184=0,VLOOKUP($C184,'(C.) Private owners, 6 estates'!$D$10:$DR$60,7+$I184,0),IF($J184-$I184=1,VLOOKUP($C184,'(C.) Private owners, 6 estates'!$D$10:$DR$60,7+$I184,0)+VLOOKUP($C184,'(C.) Private owners, 6 estates'!$D$10:$DR$60,8+$I184,0),VLOOKUP($C184,'(C.) Private owners, 6 estates'!$D$10:$DR$60,7+$I184,0)+VLOOKUP($C184,'(C.) Private owners, 6 estates'!$D$10:$DR$60,8+$I184,0)+VLOOKUP($C184,'(C.) Private owners, 6 estates'!$D$10:$DR$60,9+$I184,0))))</f>
        <v>8.3333333333333329E-2</v>
      </c>
      <c r="Q184" s="259">
        <f>(IF($J184-$I184=0,VLOOKUP($C184,'(C.) Private owners, 6 estates'!$D$10:$DR$60,102+$I184,0),IF($J184-$I184=1,VLOOKUP($C184,'(C.) Private owners, 6 estates'!$D$10:$DR$60,102+$I184,0)+VLOOKUP($C184,'(C.) Private owners, 6 estates'!$D$10:$DR$60,103+$I184,0),VLOOKUP($C184,'(C.) Private owners, 6 estates'!$D$10:$DR$60,102+$I184,0)+VLOOKUP($C184,'(C.) Private owners, 6 estates'!$D$10:$DR$60,103+$I184,0)+VLOOKUP($C184,'(C.) Private owners, 6 estates'!$D$10:$DR$60,104+$I184,0)))) /(IF($J184-$I184=0,VLOOKUP($C184,'(C.) Private owners, 6 estates'!$D$10:$DR$60,7+$I184,0),IF($J184-$I184=1,VLOOKUP($C184,'(C.) Private owners, 6 estates'!$D$10:$DR$60,7+$I184,0)+VLOOKUP($C184,'(C.) Private owners, 6 estates'!$D$10:$DR$60,8+$I184,0),VLOOKUP($C184,'(C.) Private owners, 6 estates'!$D$10:$DR$60,7+$I184,0)+VLOOKUP($C184,'(C.) Private owners, 6 estates'!$D$10:$DR$60,8+$I184,0)+VLOOKUP($C184,'(C.) Private owners, 6 estates'!$D$10:$DR$60,9+$I184,0))))</f>
        <v>2.9166666666666667E-2</v>
      </c>
      <c r="R184" s="414">
        <f t="shared" si="43"/>
        <v>0</v>
      </c>
      <c r="T184" s="210">
        <f t="shared" si="31"/>
        <v>105.99166666666666</v>
      </c>
      <c r="U184" s="210">
        <f t="shared" si="32"/>
        <v>1468695.5091586744</v>
      </c>
      <c r="V184" s="281">
        <f t="shared" si="33"/>
        <v>0</v>
      </c>
      <c r="W184" s="281">
        <f t="shared" si="34"/>
        <v>0</v>
      </c>
      <c r="X184" s="210">
        <f t="shared" si="35"/>
        <v>36.895833333333329</v>
      </c>
      <c r="Y184" s="210">
        <f t="shared" si="36"/>
        <v>511254.76584637398</v>
      </c>
      <c r="Z184" s="210">
        <f t="shared" si="37"/>
        <v>13.416666666666666</v>
      </c>
      <c r="AA184" s="210">
        <f t="shared" si="38"/>
        <v>185910.82394413601</v>
      </c>
      <c r="AB184" s="210">
        <f t="shared" si="42"/>
        <v>4.6958333333333337</v>
      </c>
      <c r="AC184" s="210">
        <f t="shared" si="39"/>
        <v>65068.788380447615</v>
      </c>
      <c r="AD184" s="369">
        <f t="shared" si="40"/>
        <v>0</v>
      </c>
      <c r="AE184" s="369">
        <f t="shared" si="41"/>
        <v>0</v>
      </c>
    </row>
    <row r="185" spans="1:31">
      <c r="A185" s="49">
        <v>12</v>
      </c>
      <c r="B185" s="279">
        <v>9</v>
      </c>
      <c r="C185" s="28" t="s">
        <v>257</v>
      </c>
      <c r="D185" s="210">
        <f>'(B.) Opyt'' non-urb lands'!BD58</f>
        <v>73</v>
      </c>
      <c r="E185" s="519"/>
      <c r="F185" s="210">
        <f>'(B.) Opyt'' non-urb lands'!BG58</f>
        <v>1019196.4804874497</v>
      </c>
      <c r="G185" s="212">
        <f t="shared" si="30"/>
        <v>13961.595623115749</v>
      </c>
      <c r="I185" s="210">
        <v>13</v>
      </c>
      <c r="J185" s="210">
        <v>14</v>
      </c>
      <c r="M185" s="259">
        <f>(IF($J185-$I185=0,VLOOKUP($C185,'(C.) Private owners, 6 estates'!$D$10:$DR$60,26+$I185,0),IF($J185-$I185=1,VLOOKUP($C185,'(C.) Private owners, 6 estates'!$D$10:$DR$60,26+$I185,0)+VLOOKUP($C185,'(C.) Private owners, 6 estates'!$D$10:$DR$60,27+$I185,0),VLOOKUP($C185,'(C.) Private owners, 6 estates'!$D$10:$DR$60,26+$I185,0)+VLOOKUP($C185,'(C.) Private owners, 6 estates'!$D$10:$DR$60,27+$I185,0)+VLOOKUP($C185,'(C.) Private owners, 6 estates'!$D$10:$DR$60,28+$I185,0)))) /(IF($J185-$I185=0,VLOOKUP($C185,'(C.) Private owners, 6 estates'!$D$10:$DR$60,7+$I185,0),IF($J185-$I185=1,VLOOKUP($C185,'(C.) Private owners, 6 estates'!$D$10:$DR$60,7+$I185,0)+VLOOKUP($C185,'(C.) Private owners, 6 estates'!$D$10:$DR$60,8+$I185,0),VLOOKUP($C185,'(C.) Private owners, 6 estates'!$D$10:$DR$60,7+$I185,0)+VLOOKUP($C185,'(C.) Private owners, 6 estates'!$D$10:$DR$60,8+$I185,0)+VLOOKUP($C185,'(C.) Private owners, 6 estates'!$D$10:$DR$60,9+$I185,0))))</f>
        <v>0.53125</v>
      </c>
      <c r="N185" s="259">
        <f>(IF($J185-$I185=0,VLOOKUP($C185,'(C.) Private owners, 6 estates'!$D$10:$DR$60,45+$I185,0),IF($J185-$I185=1,VLOOKUP($C185,'(C.) Private owners, 6 estates'!$D$10:$DR$60,45+$I185,0)+VLOOKUP($C185,'(C.) Private owners, 6 estates'!$D$10:$DR$60,46+$I185,0),VLOOKUP($C185,'(C.) Private owners, 6 estates'!$D$10:$DR$60,45+$I185,0)+VLOOKUP($C185,'(C.) Private owners, 6 estates'!$D$10:$DR$60,46+$I185,0)+VLOOKUP($C185,'(C.) Private owners, 6 estates'!$D$10:$DR$60,47+$I185,0)))) /(IF($J185-$I185=0,VLOOKUP($C185,'(C.) Private owners, 6 estates'!$D$10:$DR$60,7+$I185,0),IF($J185-$I185=1,VLOOKUP($C185,'(C.) Private owners, 6 estates'!$D$10:$DR$60,7+$I185,0)+VLOOKUP($C185,'(C.) Private owners, 6 estates'!$D$10:$DR$60,8+$I185,0),VLOOKUP($C185,'(C.) Private owners, 6 estates'!$D$10:$DR$60,7+$I185,0)+VLOOKUP($C185,'(C.) Private owners, 6 estates'!$D$10:$DR$60,8+$I185,0)+VLOOKUP($C185,'(C.) Private owners, 6 estates'!$D$10:$DR$60,9+$I185,0))))</f>
        <v>0</v>
      </c>
      <c r="O185" s="259">
        <f>(IF($J185-$I185=0,VLOOKUP($C185,'(C.) Private owners, 6 estates'!$D$10:$DR$60,64+$I185,0),IF($J185-$I185=1,VLOOKUP($C185,'(C.) Private owners, 6 estates'!$D$10:$DR$60,64+$I185,0)+VLOOKUP($C185,'(C.) Private owners, 6 estates'!$D$10:$DR$60,65+$I185,0),VLOOKUP($C185,'(C.) Private owners, 6 estates'!$D$10:$DR$60,64+$I185,0)+VLOOKUP($C185,'(C.) Private owners, 6 estates'!$D$10:$DR$60,65+$I185,0)+VLOOKUP($C185,'(C.) Private owners, 6 estates'!$D$10:$DR$60,66+$I185,0)))) /(IF($J185-$I185=0,VLOOKUP($C185,'(C.) Private owners, 6 estates'!$D$10:$DR$60,7+$I185,0),IF($J185-$I185=1,VLOOKUP($C185,'(C.) Private owners, 6 estates'!$D$10:$DR$60,7+$I185,0)+VLOOKUP($C185,'(C.) Private owners, 6 estates'!$D$10:$DR$60,8+$I185,0),VLOOKUP($C185,'(C.) Private owners, 6 estates'!$D$10:$DR$60,7+$I185,0)+VLOOKUP($C185,'(C.) Private owners, 6 estates'!$D$10:$DR$60,8+$I185,0)+VLOOKUP($C185,'(C.) Private owners, 6 estates'!$D$10:$DR$60,9+$I185,0))))</f>
        <v>0.1875</v>
      </c>
      <c r="P185" s="259">
        <f>(IF($J185-$I185=0,VLOOKUP($C185,'(C.) Private owners, 6 estates'!$D$10:$DR$60,83+$I185,0),IF($J185-$I185=1,VLOOKUP($C185,'(C.) Private owners, 6 estates'!$D$10:$DR$60,83+$I185,0)+VLOOKUP($C185,'(C.) Private owners, 6 estates'!$D$10:$DR$60,84+$I185,0),VLOOKUP($C185,'(C.) Private owners, 6 estates'!$D$10:$DR$60,83+$I185,0)+VLOOKUP($C185,'(C.) Private owners, 6 estates'!$D$10:$DR$60,84+$I185,0)+VLOOKUP($C185,'(C.) Private owners, 6 estates'!$D$10:$DR$60,85+$I185,0)))) /(IF($J185-$I185=0,VLOOKUP($C185,'(C.) Private owners, 6 estates'!$D$10:$DR$60,7+$I185,0),IF($J185-$I185=1,VLOOKUP($C185,'(C.) Private owners, 6 estates'!$D$10:$DR$60,7+$I185,0)+VLOOKUP($C185,'(C.) Private owners, 6 estates'!$D$10:$DR$60,8+$I185,0),VLOOKUP($C185,'(C.) Private owners, 6 estates'!$D$10:$DR$60,7+$I185,0)+VLOOKUP($C185,'(C.) Private owners, 6 estates'!$D$10:$DR$60,8+$I185,0)+VLOOKUP($C185,'(C.) Private owners, 6 estates'!$D$10:$DR$60,9+$I185,0))))</f>
        <v>4.6875E-2</v>
      </c>
      <c r="Q185" s="259">
        <f>(IF($J185-$I185=0,VLOOKUP($C185,'(C.) Private owners, 6 estates'!$D$10:$DR$60,102+$I185,0),IF($J185-$I185=1,VLOOKUP($C185,'(C.) Private owners, 6 estates'!$D$10:$DR$60,102+$I185,0)+VLOOKUP($C185,'(C.) Private owners, 6 estates'!$D$10:$DR$60,103+$I185,0),VLOOKUP($C185,'(C.) Private owners, 6 estates'!$D$10:$DR$60,102+$I185,0)+VLOOKUP($C185,'(C.) Private owners, 6 estates'!$D$10:$DR$60,103+$I185,0)+VLOOKUP($C185,'(C.) Private owners, 6 estates'!$D$10:$DR$60,104+$I185,0)))) /(IF($J185-$I185=0,VLOOKUP($C185,'(C.) Private owners, 6 estates'!$D$10:$DR$60,7+$I185,0),IF($J185-$I185=1,VLOOKUP($C185,'(C.) Private owners, 6 estates'!$D$10:$DR$60,7+$I185,0)+VLOOKUP($C185,'(C.) Private owners, 6 estates'!$D$10:$DR$60,8+$I185,0),VLOOKUP($C185,'(C.) Private owners, 6 estates'!$D$10:$DR$60,7+$I185,0)+VLOOKUP($C185,'(C.) Private owners, 6 estates'!$D$10:$DR$60,8+$I185,0)+VLOOKUP($C185,'(C.) Private owners, 6 estates'!$D$10:$DR$60,9+$I185,0))))</f>
        <v>0.234375</v>
      </c>
      <c r="R185" s="414">
        <f t="shared" si="43"/>
        <v>0</v>
      </c>
      <c r="T185" s="210">
        <f t="shared" si="31"/>
        <v>38.78125</v>
      </c>
      <c r="U185" s="210">
        <f t="shared" si="32"/>
        <v>541448.13025895762</v>
      </c>
      <c r="V185" s="281">
        <f t="shared" si="33"/>
        <v>0</v>
      </c>
      <c r="W185" s="281">
        <f t="shared" si="34"/>
        <v>0</v>
      </c>
      <c r="X185" s="210">
        <f t="shared" si="35"/>
        <v>13.6875</v>
      </c>
      <c r="Y185" s="210">
        <f t="shared" si="36"/>
        <v>191099.34009139682</v>
      </c>
      <c r="Z185" s="210">
        <f t="shared" si="37"/>
        <v>3.421875</v>
      </c>
      <c r="AA185" s="210">
        <f t="shared" si="38"/>
        <v>47774.835022849205</v>
      </c>
      <c r="AB185" s="210">
        <f t="shared" si="42"/>
        <v>17.109375</v>
      </c>
      <c r="AC185" s="210">
        <f t="shared" si="39"/>
        <v>238874.17511424603</v>
      </c>
      <c r="AD185" s="369">
        <f t="shared" si="40"/>
        <v>0</v>
      </c>
      <c r="AE185" s="369">
        <f t="shared" si="41"/>
        <v>0</v>
      </c>
    </row>
    <row r="186" spans="1:31">
      <c r="A186" s="49">
        <v>13</v>
      </c>
      <c r="B186" s="279">
        <v>9</v>
      </c>
      <c r="C186" s="28" t="s">
        <v>101</v>
      </c>
      <c r="D186" s="210">
        <f>'(B.) Opyt'' non-urb lands'!BD59</f>
        <v>262</v>
      </c>
      <c r="E186" s="519"/>
      <c r="F186" s="210">
        <f>'(B.) Opyt'' non-urb lands'!BG59</f>
        <v>3498052.6962456857</v>
      </c>
      <c r="G186" s="212">
        <f t="shared" si="30"/>
        <v>13351.346168876664</v>
      </c>
      <c r="I186" s="210">
        <v>12</v>
      </c>
      <c r="J186" s="210">
        <v>12</v>
      </c>
      <c r="M186" s="259">
        <f>(IF($J186-$I186=0,VLOOKUP($C186,'(C.) Private owners, 6 estates'!$D$10:$DR$60,26+$I186,0),IF($J186-$I186=1,VLOOKUP($C186,'(C.) Private owners, 6 estates'!$D$10:$DR$60,26+$I186,0)+VLOOKUP($C186,'(C.) Private owners, 6 estates'!$D$10:$DR$60,27+$I186,0),VLOOKUP($C186,'(C.) Private owners, 6 estates'!$D$10:$DR$60,26+$I186,0)+VLOOKUP($C186,'(C.) Private owners, 6 estates'!$D$10:$DR$60,27+$I186,0)+VLOOKUP($C186,'(C.) Private owners, 6 estates'!$D$10:$DR$60,28+$I186,0)))) /(IF($J186-$I186=0,VLOOKUP($C186,'(C.) Private owners, 6 estates'!$D$10:$DR$60,7+$I186,0),IF($J186-$I186=1,VLOOKUP($C186,'(C.) Private owners, 6 estates'!$D$10:$DR$60,7+$I186,0)+VLOOKUP($C186,'(C.) Private owners, 6 estates'!$D$10:$DR$60,8+$I186,0),VLOOKUP($C186,'(C.) Private owners, 6 estates'!$D$10:$DR$60,7+$I186,0)+VLOOKUP($C186,'(C.) Private owners, 6 estates'!$D$10:$DR$60,8+$I186,0)+VLOOKUP($C186,'(C.) Private owners, 6 estates'!$D$10:$DR$60,9+$I186,0))))</f>
        <v>0.65811965811965811</v>
      </c>
      <c r="N186" s="259">
        <f>(IF($J186-$I186=0,VLOOKUP($C186,'(C.) Private owners, 6 estates'!$D$10:$DR$60,45+$I186,0),IF($J186-$I186=1,VLOOKUP($C186,'(C.) Private owners, 6 estates'!$D$10:$DR$60,45+$I186,0)+VLOOKUP($C186,'(C.) Private owners, 6 estates'!$D$10:$DR$60,46+$I186,0),VLOOKUP($C186,'(C.) Private owners, 6 estates'!$D$10:$DR$60,45+$I186,0)+VLOOKUP($C186,'(C.) Private owners, 6 estates'!$D$10:$DR$60,46+$I186,0)+VLOOKUP($C186,'(C.) Private owners, 6 estates'!$D$10:$DR$60,47+$I186,0)))) /(IF($J186-$I186=0,VLOOKUP($C186,'(C.) Private owners, 6 estates'!$D$10:$DR$60,7+$I186,0),IF($J186-$I186=1,VLOOKUP($C186,'(C.) Private owners, 6 estates'!$D$10:$DR$60,7+$I186,0)+VLOOKUP($C186,'(C.) Private owners, 6 estates'!$D$10:$DR$60,8+$I186,0),VLOOKUP($C186,'(C.) Private owners, 6 estates'!$D$10:$DR$60,7+$I186,0)+VLOOKUP($C186,'(C.) Private owners, 6 estates'!$D$10:$DR$60,8+$I186,0)+VLOOKUP($C186,'(C.) Private owners, 6 estates'!$D$10:$DR$60,9+$I186,0))))</f>
        <v>0</v>
      </c>
      <c r="O186" s="259">
        <f>(IF($J186-$I186=0,VLOOKUP($C186,'(C.) Private owners, 6 estates'!$D$10:$DR$60,64+$I186,0),IF($J186-$I186=1,VLOOKUP($C186,'(C.) Private owners, 6 estates'!$D$10:$DR$60,64+$I186,0)+VLOOKUP($C186,'(C.) Private owners, 6 estates'!$D$10:$DR$60,65+$I186,0),VLOOKUP($C186,'(C.) Private owners, 6 estates'!$D$10:$DR$60,64+$I186,0)+VLOOKUP($C186,'(C.) Private owners, 6 estates'!$D$10:$DR$60,65+$I186,0)+VLOOKUP($C186,'(C.) Private owners, 6 estates'!$D$10:$DR$60,66+$I186,0)))) /(IF($J186-$I186=0,VLOOKUP($C186,'(C.) Private owners, 6 estates'!$D$10:$DR$60,7+$I186,0),IF($J186-$I186=1,VLOOKUP($C186,'(C.) Private owners, 6 estates'!$D$10:$DR$60,7+$I186,0)+VLOOKUP($C186,'(C.) Private owners, 6 estates'!$D$10:$DR$60,8+$I186,0),VLOOKUP($C186,'(C.) Private owners, 6 estates'!$D$10:$DR$60,7+$I186,0)+VLOOKUP($C186,'(C.) Private owners, 6 estates'!$D$10:$DR$60,8+$I186,0)+VLOOKUP($C186,'(C.) Private owners, 6 estates'!$D$10:$DR$60,9+$I186,0))))</f>
        <v>0.1623931623931624</v>
      </c>
      <c r="P186" s="259">
        <f>(IF($J186-$I186=0,VLOOKUP($C186,'(C.) Private owners, 6 estates'!$D$10:$DR$60,83+$I186,0),IF($J186-$I186=1,VLOOKUP($C186,'(C.) Private owners, 6 estates'!$D$10:$DR$60,83+$I186,0)+VLOOKUP($C186,'(C.) Private owners, 6 estates'!$D$10:$DR$60,84+$I186,0),VLOOKUP($C186,'(C.) Private owners, 6 estates'!$D$10:$DR$60,83+$I186,0)+VLOOKUP($C186,'(C.) Private owners, 6 estates'!$D$10:$DR$60,84+$I186,0)+VLOOKUP($C186,'(C.) Private owners, 6 estates'!$D$10:$DR$60,85+$I186,0)))) /(IF($J186-$I186=0,VLOOKUP($C186,'(C.) Private owners, 6 estates'!$D$10:$DR$60,7+$I186,0),IF($J186-$I186=1,VLOOKUP($C186,'(C.) Private owners, 6 estates'!$D$10:$DR$60,7+$I186,0)+VLOOKUP($C186,'(C.) Private owners, 6 estates'!$D$10:$DR$60,8+$I186,0),VLOOKUP($C186,'(C.) Private owners, 6 estates'!$D$10:$DR$60,7+$I186,0)+VLOOKUP($C186,'(C.) Private owners, 6 estates'!$D$10:$DR$60,8+$I186,0)+VLOOKUP($C186,'(C.) Private owners, 6 estates'!$D$10:$DR$60,9+$I186,0))))</f>
        <v>1.282051282051282E-2</v>
      </c>
      <c r="Q186" s="259">
        <f>(IF($J186-$I186=0,VLOOKUP($C186,'(C.) Private owners, 6 estates'!$D$10:$DR$60,102+$I186,0),IF($J186-$I186=1,VLOOKUP($C186,'(C.) Private owners, 6 estates'!$D$10:$DR$60,102+$I186,0)+VLOOKUP($C186,'(C.) Private owners, 6 estates'!$D$10:$DR$60,103+$I186,0),VLOOKUP($C186,'(C.) Private owners, 6 estates'!$D$10:$DR$60,102+$I186,0)+VLOOKUP($C186,'(C.) Private owners, 6 estates'!$D$10:$DR$60,103+$I186,0)+VLOOKUP($C186,'(C.) Private owners, 6 estates'!$D$10:$DR$60,104+$I186,0)))) /(IF($J186-$I186=0,VLOOKUP($C186,'(C.) Private owners, 6 estates'!$D$10:$DR$60,7+$I186,0),IF($J186-$I186=1,VLOOKUP($C186,'(C.) Private owners, 6 estates'!$D$10:$DR$60,7+$I186,0)+VLOOKUP($C186,'(C.) Private owners, 6 estates'!$D$10:$DR$60,8+$I186,0),VLOOKUP($C186,'(C.) Private owners, 6 estates'!$D$10:$DR$60,7+$I186,0)+VLOOKUP($C186,'(C.) Private owners, 6 estates'!$D$10:$DR$60,8+$I186,0)+VLOOKUP($C186,'(C.) Private owners, 6 estates'!$D$10:$DR$60,9+$I186,0))))</f>
        <v>0.16666666666666666</v>
      </c>
      <c r="R186" s="414">
        <f t="shared" si="43"/>
        <v>0</v>
      </c>
      <c r="T186" s="210">
        <f t="shared" si="31"/>
        <v>172.42735042735043</v>
      </c>
      <c r="U186" s="210">
        <f t="shared" si="32"/>
        <v>2302137.2445377591</v>
      </c>
      <c r="V186" s="281">
        <f t="shared" si="33"/>
        <v>0</v>
      </c>
      <c r="W186" s="281">
        <f t="shared" si="34"/>
        <v>0</v>
      </c>
      <c r="X186" s="210">
        <f t="shared" si="35"/>
        <v>42.547008547008545</v>
      </c>
      <c r="Y186" s="210">
        <f t="shared" si="36"/>
        <v>568059.83956126519</v>
      </c>
      <c r="Z186" s="210">
        <f t="shared" si="37"/>
        <v>3.358974358974359</v>
      </c>
      <c r="AA186" s="210">
        <f t="shared" si="38"/>
        <v>44846.829439047258</v>
      </c>
      <c r="AB186" s="210">
        <f t="shared" si="42"/>
        <v>43.666666666666664</v>
      </c>
      <c r="AC186" s="210">
        <f t="shared" si="39"/>
        <v>583008.78270761424</v>
      </c>
      <c r="AD186" s="369">
        <f t="shared" si="40"/>
        <v>0</v>
      </c>
      <c r="AE186" s="369">
        <f t="shared" si="41"/>
        <v>0</v>
      </c>
    </row>
    <row r="187" spans="1:31">
      <c r="A187" s="49">
        <v>41</v>
      </c>
      <c r="B187" s="279">
        <v>9</v>
      </c>
      <c r="C187" s="28" t="s">
        <v>1096</v>
      </c>
      <c r="D187" s="210">
        <f>'(B.) Opyt'' non-urb lands'!BD60</f>
        <v>203</v>
      </c>
      <c r="E187" s="519"/>
      <c r="F187" s="210">
        <f>'(B.) Opyt'' non-urb lands'!BG60</f>
        <v>2772805.1600720081</v>
      </c>
      <c r="G187" s="212">
        <f t="shared" si="30"/>
        <v>13659.138719566543</v>
      </c>
      <c r="I187" s="210">
        <v>13</v>
      </c>
      <c r="J187" s="210">
        <v>13</v>
      </c>
      <c r="M187" s="259">
        <f>(IF($J187-$I187=0,VLOOKUP($C187,'(C.) Private owners, 6 estates'!$D$10:$DR$60,26+$I187,0),IF($J187-$I187=1,VLOOKUP($C187,'(C.) Private owners, 6 estates'!$D$10:$DR$60,26+$I187,0)+VLOOKUP($C187,'(C.) Private owners, 6 estates'!$D$10:$DR$60,27+$I187,0),VLOOKUP($C187,'(C.) Private owners, 6 estates'!$D$10:$DR$60,26+$I187,0)+VLOOKUP($C187,'(C.) Private owners, 6 estates'!$D$10:$DR$60,27+$I187,0)+VLOOKUP($C187,'(C.) Private owners, 6 estates'!$D$10:$DR$60,28+$I187,0)))) /(IF($J187-$I187=0,VLOOKUP($C187,'(C.) Private owners, 6 estates'!$D$10:$DR$60,7+$I187,0),IF($J187-$I187=1,VLOOKUP($C187,'(C.) Private owners, 6 estates'!$D$10:$DR$60,7+$I187,0)+VLOOKUP($C187,'(C.) Private owners, 6 estates'!$D$10:$DR$60,8+$I187,0),VLOOKUP($C187,'(C.) Private owners, 6 estates'!$D$10:$DR$60,7+$I187,0)+VLOOKUP($C187,'(C.) Private owners, 6 estates'!$D$10:$DR$60,8+$I187,0)+VLOOKUP($C187,'(C.) Private owners, 6 estates'!$D$10:$DR$60,9+$I187,0))))</f>
        <v>0.32631578947368423</v>
      </c>
      <c r="N187" s="259">
        <f>(IF($J187-$I187=0,VLOOKUP($C187,'(C.) Private owners, 6 estates'!$D$10:$DR$60,45+$I187,0),IF($J187-$I187=1,VLOOKUP($C187,'(C.) Private owners, 6 estates'!$D$10:$DR$60,45+$I187,0)+VLOOKUP($C187,'(C.) Private owners, 6 estates'!$D$10:$DR$60,46+$I187,0),VLOOKUP($C187,'(C.) Private owners, 6 estates'!$D$10:$DR$60,45+$I187,0)+VLOOKUP($C187,'(C.) Private owners, 6 estates'!$D$10:$DR$60,46+$I187,0)+VLOOKUP($C187,'(C.) Private owners, 6 estates'!$D$10:$DR$60,47+$I187,0)))) /(IF($J187-$I187=0,VLOOKUP($C187,'(C.) Private owners, 6 estates'!$D$10:$DR$60,7+$I187,0),IF($J187-$I187=1,VLOOKUP($C187,'(C.) Private owners, 6 estates'!$D$10:$DR$60,7+$I187,0)+VLOOKUP($C187,'(C.) Private owners, 6 estates'!$D$10:$DR$60,8+$I187,0),VLOOKUP($C187,'(C.) Private owners, 6 estates'!$D$10:$DR$60,7+$I187,0)+VLOOKUP($C187,'(C.) Private owners, 6 estates'!$D$10:$DR$60,8+$I187,0)+VLOOKUP($C187,'(C.) Private owners, 6 estates'!$D$10:$DR$60,9+$I187,0))))</f>
        <v>2.1052631578947368E-2</v>
      </c>
      <c r="O187" s="259">
        <f>(IF($J187-$I187=0,VLOOKUP($C187,'(C.) Private owners, 6 estates'!$D$10:$DR$60,64+$I187,0),IF($J187-$I187=1,VLOOKUP($C187,'(C.) Private owners, 6 estates'!$D$10:$DR$60,64+$I187,0)+VLOOKUP($C187,'(C.) Private owners, 6 estates'!$D$10:$DR$60,65+$I187,0),VLOOKUP($C187,'(C.) Private owners, 6 estates'!$D$10:$DR$60,64+$I187,0)+VLOOKUP($C187,'(C.) Private owners, 6 estates'!$D$10:$DR$60,65+$I187,0)+VLOOKUP($C187,'(C.) Private owners, 6 estates'!$D$10:$DR$60,66+$I187,0)))) /(IF($J187-$I187=0,VLOOKUP($C187,'(C.) Private owners, 6 estates'!$D$10:$DR$60,7+$I187,0),IF($J187-$I187=1,VLOOKUP($C187,'(C.) Private owners, 6 estates'!$D$10:$DR$60,7+$I187,0)+VLOOKUP($C187,'(C.) Private owners, 6 estates'!$D$10:$DR$60,8+$I187,0),VLOOKUP($C187,'(C.) Private owners, 6 estates'!$D$10:$DR$60,7+$I187,0)+VLOOKUP($C187,'(C.) Private owners, 6 estates'!$D$10:$DR$60,8+$I187,0)+VLOOKUP($C187,'(C.) Private owners, 6 estates'!$D$10:$DR$60,9+$I187,0))))</f>
        <v>0.24210526315789474</v>
      </c>
      <c r="P187" s="259">
        <f>(IF($J187-$I187=0,VLOOKUP($C187,'(C.) Private owners, 6 estates'!$D$10:$DR$60,83+$I187,0),IF($J187-$I187=1,VLOOKUP($C187,'(C.) Private owners, 6 estates'!$D$10:$DR$60,83+$I187,0)+VLOOKUP($C187,'(C.) Private owners, 6 estates'!$D$10:$DR$60,84+$I187,0),VLOOKUP($C187,'(C.) Private owners, 6 estates'!$D$10:$DR$60,83+$I187,0)+VLOOKUP($C187,'(C.) Private owners, 6 estates'!$D$10:$DR$60,84+$I187,0)+VLOOKUP($C187,'(C.) Private owners, 6 estates'!$D$10:$DR$60,85+$I187,0)))) /(IF($J187-$I187=0,VLOOKUP($C187,'(C.) Private owners, 6 estates'!$D$10:$DR$60,7+$I187,0),IF($J187-$I187=1,VLOOKUP($C187,'(C.) Private owners, 6 estates'!$D$10:$DR$60,7+$I187,0)+VLOOKUP($C187,'(C.) Private owners, 6 estates'!$D$10:$DR$60,8+$I187,0),VLOOKUP($C187,'(C.) Private owners, 6 estates'!$D$10:$DR$60,7+$I187,0)+VLOOKUP($C187,'(C.) Private owners, 6 estates'!$D$10:$DR$60,8+$I187,0)+VLOOKUP($C187,'(C.) Private owners, 6 estates'!$D$10:$DR$60,9+$I187,0))))</f>
        <v>6.3157894736842107E-2</v>
      </c>
      <c r="Q187" s="259">
        <f>(IF($J187-$I187=0,VLOOKUP($C187,'(C.) Private owners, 6 estates'!$D$10:$DR$60,102+$I187,0),IF($J187-$I187=1,VLOOKUP($C187,'(C.) Private owners, 6 estates'!$D$10:$DR$60,102+$I187,0)+VLOOKUP($C187,'(C.) Private owners, 6 estates'!$D$10:$DR$60,103+$I187,0),VLOOKUP($C187,'(C.) Private owners, 6 estates'!$D$10:$DR$60,102+$I187,0)+VLOOKUP($C187,'(C.) Private owners, 6 estates'!$D$10:$DR$60,103+$I187,0)+VLOOKUP($C187,'(C.) Private owners, 6 estates'!$D$10:$DR$60,104+$I187,0)))) /(IF($J187-$I187=0,VLOOKUP($C187,'(C.) Private owners, 6 estates'!$D$10:$DR$60,7+$I187,0),IF($J187-$I187=1,VLOOKUP($C187,'(C.) Private owners, 6 estates'!$D$10:$DR$60,7+$I187,0)+VLOOKUP($C187,'(C.) Private owners, 6 estates'!$D$10:$DR$60,8+$I187,0),VLOOKUP($C187,'(C.) Private owners, 6 estates'!$D$10:$DR$60,7+$I187,0)+VLOOKUP($C187,'(C.) Private owners, 6 estates'!$D$10:$DR$60,8+$I187,0)+VLOOKUP($C187,'(C.) Private owners, 6 estates'!$D$10:$DR$60,9+$I187,0))))</f>
        <v>0.3473684210526316</v>
      </c>
      <c r="R187" s="414">
        <f t="shared" si="43"/>
        <v>0</v>
      </c>
      <c r="T187" s="210">
        <f t="shared" si="31"/>
        <v>66.242105263157896</v>
      </c>
      <c r="U187" s="210">
        <f t="shared" si="32"/>
        <v>904810.10486560268</v>
      </c>
      <c r="V187" s="281">
        <f t="shared" si="33"/>
        <v>4.2736842105263158</v>
      </c>
      <c r="W187" s="281">
        <f t="shared" si="34"/>
        <v>58374.845475200171</v>
      </c>
      <c r="X187" s="210">
        <f t="shared" si="35"/>
        <v>49.147368421052633</v>
      </c>
      <c r="Y187" s="210">
        <f t="shared" si="36"/>
        <v>671310.72296480206</v>
      </c>
      <c r="Z187" s="210">
        <f t="shared" si="37"/>
        <v>12.821052631578947</v>
      </c>
      <c r="AA187" s="210">
        <f t="shared" si="38"/>
        <v>175124.53642560053</v>
      </c>
      <c r="AB187" s="210">
        <f t="shared" si="42"/>
        <v>70.515789473684222</v>
      </c>
      <c r="AC187" s="210">
        <f t="shared" si="39"/>
        <v>963184.95034080301</v>
      </c>
      <c r="AD187" s="369">
        <f t="shared" si="40"/>
        <v>0</v>
      </c>
      <c r="AE187" s="369">
        <f t="shared" si="41"/>
        <v>0</v>
      </c>
    </row>
    <row r="188" spans="1:31">
      <c r="A188" s="49">
        <v>47</v>
      </c>
      <c r="B188" s="279">
        <v>9</v>
      </c>
      <c r="C188" s="29" t="s">
        <v>501</v>
      </c>
      <c r="D188" s="210">
        <f>'(B.) Opyt'' non-urb lands'!BD61</f>
        <v>312</v>
      </c>
      <c r="E188" s="519"/>
      <c r="F188" s="210">
        <f>'(B.) Opyt'' non-urb lands'!BG61</f>
        <v>4377658.2973592766</v>
      </c>
      <c r="G188" s="212">
        <f t="shared" si="30"/>
        <v>14030.956081279732</v>
      </c>
      <c r="I188" s="210">
        <v>12</v>
      </c>
      <c r="J188" s="210">
        <v>12</v>
      </c>
      <c r="M188" s="259">
        <f>(IF($J188-$I188=0,VLOOKUP($C188,'(C.) Private owners, 6 estates'!$D$10:$DR$60,26+$I188,0),IF($J188-$I188=1,VLOOKUP($C188,'(C.) Private owners, 6 estates'!$D$10:$DR$60,26+$I188,0)+VLOOKUP($C188,'(C.) Private owners, 6 estates'!$D$10:$DR$60,27+$I188,0),VLOOKUP($C188,'(C.) Private owners, 6 estates'!$D$10:$DR$60,26+$I188,0)+VLOOKUP($C188,'(C.) Private owners, 6 estates'!$D$10:$DR$60,27+$I188,0)+VLOOKUP($C188,'(C.) Private owners, 6 estates'!$D$10:$DR$60,28+$I188,0)))) /(IF($J188-$I188=0,VLOOKUP($C188,'(C.) Private owners, 6 estates'!$D$10:$DR$60,7+$I188,0),IF($J188-$I188=1,VLOOKUP($C188,'(C.) Private owners, 6 estates'!$D$10:$DR$60,7+$I188,0)+VLOOKUP($C188,'(C.) Private owners, 6 estates'!$D$10:$DR$60,8+$I188,0),VLOOKUP($C188,'(C.) Private owners, 6 estates'!$D$10:$DR$60,7+$I188,0)+VLOOKUP($C188,'(C.) Private owners, 6 estates'!$D$10:$DR$60,8+$I188,0)+VLOOKUP($C188,'(C.) Private owners, 6 estates'!$D$10:$DR$60,9+$I188,0))))</f>
        <v>0.48857142857142855</v>
      </c>
      <c r="N188" s="259">
        <f>(IF($J188-$I188=0,VLOOKUP($C188,'(C.) Private owners, 6 estates'!$D$10:$DR$60,45+$I188,0),IF($J188-$I188=1,VLOOKUP($C188,'(C.) Private owners, 6 estates'!$D$10:$DR$60,45+$I188,0)+VLOOKUP($C188,'(C.) Private owners, 6 estates'!$D$10:$DR$60,46+$I188,0),VLOOKUP($C188,'(C.) Private owners, 6 estates'!$D$10:$DR$60,45+$I188,0)+VLOOKUP($C188,'(C.) Private owners, 6 estates'!$D$10:$DR$60,46+$I188,0)+VLOOKUP($C188,'(C.) Private owners, 6 estates'!$D$10:$DR$60,47+$I188,0)))) /(IF($J188-$I188=0,VLOOKUP($C188,'(C.) Private owners, 6 estates'!$D$10:$DR$60,7+$I188,0),IF($J188-$I188=1,VLOOKUP($C188,'(C.) Private owners, 6 estates'!$D$10:$DR$60,7+$I188,0)+VLOOKUP($C188,'(C.) Private owners, 6 estates'!$D$10:$DR$60,8+$I188,0),VLOOKUP($C188,'(C.) Private owners, 6 estates'!$D$10:$DR$60,7+$I188,0)+VLOOKUP($C188,'(C.) Private owners, 6 estates'!$D$10:$DR$60,8+$I188,0)+VLOOKUP($C188,'(C.) Private owners, 6 estates'!$D$10:$DR$60,9+$I188,0))))</f>
        <v>0</v>
      </c>
      <c r="O188" s="259">
        <f>(IF($J188-$I188=0,VLOOKUP($C188,'(C.) Private owners, 6 estates'!$D$10:$DR$60,64+$I188,0),IF($J188-$I188=1,VLOOKUP($C188,'(C.) Private owners, 6 estates'!$D$10:$DR$60,64+$I188,0)+VLOOKUP($C188,'(C.) Private owners, 6 estates'!$D$10:$DR$60,65+$I188,0),VLOOKUP($C188,'(C.) Private owners, 6 estates'!$D$10:$DR$60,64+$I188,0)+VLOOKUP($C188,'(C.) Private owners, 6 estates'!$D$10:$DR$60,65+$I188,0)+VLOOKUP($C188,'(C.) Private owners, 6 estates'!$D$10:$DR$60,66+$I188,0)))) /(IF($J188-$I188=0,VLOOKUP($C188,'(C.) Private owners, 6 estates'!$D$10:$DR$60,7+$I188,0),IF($J188-$I188=1,VLOOKUP($C188,'(C.) Private owners, 6 estates'!$D$10:$DR$60,7+$I188,0)+VLOOKUP($C188,'(C.) Private owners, 6 estates'!$D$10:$DR$60,8+$I188,0),VLOOKUP($C188,'(C.) Private owners, 6 estates'!$D$10:$DR$60,7+$I188,0)+VLOOKUP($C188,'(C.) Private owners, 6 estates'!$D$10:$DR$60,8+$I188,0)+VLOOKUP($C188,'(C.) Private owners, 6 estates'!$D$10:$DR$60,9+$I188,0))))</f>
        <v>0.26285714285714284</v>
      </c>
      <c r="P188" s="259">
        <f>(IF($J188-$I188=0,VLOOKUP($C188,'(C.) Private owners, 6 estates'!$D$10:$DR$60,83+$I188,0),IF($J188-$I188=1,VLOOKUP($C188,'(C.) Private owners, 6 estates'!$D$10:$DR$60,83+$I188,0)+VLOOKUP($C188,'(C.) Private owners, 6 estates'!$D$10:$DR$60,84+$I188,0),VLOOKUP($C188,'(C.) Private owners, 6 estates'!$D$10:$DR$60,83+$I188,0)+VLOOKUP($C188,'(C.) Private owners, 6 estates'!$D$10:$DR$60,84+$I188,0)+VLOOKUP($C188,'(C.) Private owners, 6 estates'!$D$10:$DR$60,85+$I188,0)))) /(IF($J188-$I188=0,VLOOKUP($C188,'(C.) Private owners, 6 estates'!$D$10:$DR$60,7+$I188,0),IF($J188-$I188=1,VLOOKUP($C188,'(C.) Private owners, 6 estates'!$D$10:$DR$60,7+$I188,0)+VLOOKUP($C188,'(C.) Private owners, 6 estates'!$D$10:$DR$60,8+$I188,0),VLOOKUP($C188,'(C.) Private owners, 6 estates'!$D$10:$DR$60,7+$I188,0)+VLOOKUP($C188,'(C.) Private owners, 6 estates'!$D$10:$DR$60,8+$I188,0)+VLOOKUP($C188,'(C.) Private owners, 6 estates'!$D$10:$DR$60,9+$I188,0))))</f>
        <v>8.2857142857142851E-2</v>
      </c>
      <c r="Q188" s="259">
        <f>(IF($J188-$I188=0,VLOOKUP($C188,'(C.) Private owners, 6 estates'!$D$10:$DR$60,102+$I188,0),IF($J188-$I188=1,VLOOKUP($C188,'(C.) Private owners, 6 estates'!$D$10:$DR$60,102+$I188,0)+VLOOKUP($C188,'(C.) Private owners, 6 estates'!$D$10:$DR$60,103+$I188,0),VLOOKUP($C188,'(C.) Private owners, 6 estates'!$D$10:$DR$60,102+$I188,0)+VLOOKUP($C188,'(C.) Private owners, 6 estates'!$D$10:$DR$60,103+$I188,0)+VLOOKUP($C188,'(C.) Private owners, 6 estates'!$D$10:$DR$60,104+$I188,0)))) /(IF($J188-$I188=0,VLOOKUP($C188,'(C.) Private owners, 6 estates'!$D$10:$DR$60,7+$I188,0),IF($J188-$I188=1,VLOOKUP($C188,'(C.) Private owners, 6 estates'!$D$10:$DR$60,7+$I188,0)+VLOOKUP($C188,'(C.) Private owners, 6 estates'!$D$10:$DR$60,8+$I188,0),VLOOKUP($C188,'(C.) Private owners, 6 estates'!$D$10:$DR$60,7+$I188,0)+VLOOKUP($C188,'(C.) Private owners, 6 estates'!$D$10:$DR$60,8+$I188,0)+VLOOKUP($C188,'(C.) Private owners, 6 estates'!$D$10:$DR$60,9+$I188,0))))</f>
        <v>0.1657142857142857</v>
      </c>
      <c r="R188" s="414">
        <f t="shared" si="43"/>
        <v>0</v>
      </c>
      <c r="T188" s="210">
        <f t="shared" si="31"/>
        <v>152.43428571428569</v>
      </c>
      <c r="U188" s="210">
        <f t="shared" si="32"/>
        <v>2138798.7681383891</v>
      </c>
      <c r="V188" s="281">
        <f t="shared" si="33"/>
        <v>0</v>
      </c>
      <c r="W188" s="281">
        <f t="shared" si="34"/>
        <v>0</v>
      </c>
      <c r="X188" s="210">
        <f t="shared" si="35"/>
        <v>82.011428571428567</v>
      </c>
      <c r="Y188" s="210">
        <f t="shared" si="36"/>
        <v>1150698.7524487239</v>
      </c>
      <c r="Z188" s="210">
        <f t="shared" si="37"/>
        <v>25.851428571428571</v>
      </c>
      <c r="AA188" s="210">
        <f t="shared" si="38"/>
        <v>362720.25892405433</v>
      </c>
      <c r="AB188" s="210">
        <f t="shared" si="42"/>
        <v>51.702857142857141</v>
      </c>
      <c r="AC188" s="210">
        <f t="shared" si="39"/>
        <v>725440.51784810866</v>
      </c>
      <c r="AD188" s="369">
        <f t="shared" si="40"/>
        <v>0</v>
      </c>
      <c r="AE188" s="369">
        <f t="shared" si="41"/>
        <v>0</v>
      </c>
    </row>
    <row r="189" spans="1:31" s="151" customFormat="1">
      <c r="A189" s="160">
        <v>51</v>
      </c>
      <c r="B189" s="152"/>
      <c r="C189" s="331" t="s">
        <v>226</v>
      </c>
      <c r="D189" s="214">
        <f>SUM(D139:D188)</f>
        <v>3725</v>
      </c>
      <c r="E189" s="519"/>
      <c r="F189" s="214">
        <v>51303626.264113963</v>
      </c>
      <c r="G189" s="363">
        <f t="shared" si="30"/>
        <v>13772.785574258782</v>
      </c>
      <c r="I189" s="214"/>
      <c r="J189" s="214"/>
      <c r="K189" s="214"/>
      <c r="L189" s="214"/>
      <c r="M189" s="390">
        <f>T189/$D189</f>
        <v>0.68725197055445808</v>
      </c>
      <c r="N189" s="390">
        <f>V189/$D189</f>
        <v>1.2605022704736289E-3</v>
      </c>
      <c r="O189" s="390">
        <f>X189/$D189</f>
        <v>0.21182527495117895</v>
      </c>
      <c r="P189" s="390">
        <f>Z189/$D189</f>
        <v>2.6113187254269338E-2</v>
      </c>
      <c r="Q189" s="390">
        <f>AB189/$D189</f>
        <v>7.3549064969620034E-2</v>
      </c>
      <c r="R189" s="430">
        <f>SUM(M189:Q189)-1</f>
        <v>0</v>
      </c>
      <c r="S189" s="214"/>
      <c r="T189" s="210">
        <f>SUM(T139:T188)</f>
        <v>2560.0135903153564</v>
      </c>
      <c r="U189" s="210">
        <f>SUM(U139:U188)</f>
        <v>35218806.040739067</v>
      </c>
      <c r="V189" s="210">
        <f t="shared" ref="V189:AC189" si="44">SUM(V139:V188)</f>
        <v>4.6953709575142675</v>
      </c>
      <c r="W189" s="210">
        <f t="shared" si="44"/>
        <v>64098.729264911512</v>
      </c>
      <c r="X189" s="210">
        <f t="shared" si="44"/>
        <v>789.0491491931416</v>
      </c>
      <c r="Y189" s="210">
        <f t="shared" si="44"/>
        <v>10902648.286445823</v>
      </c>
      <c r="Z189" s="210">
        <f t="shared" si="44"/>
        <v>97.27162252215328</v>
      </c>
      <c r="AA189" s="210">
        <f t="shared" si="44"/>
        <v>1348207.6996267526</v>
      </c>
      <c r="AB189" s="210">
        <f t="shared" si="44"/>
        <v>273.97026701183461</v>
      </c>
      <c r="AC189" s="210">
        <f t="shared" si="44"/>
        <v>3769865.5080374125</v>
      </c>
      <c r="AD189" s="369">
        <f>D189-(T189+V189+X189+Z189+AB189)</f>
        <v>0</v>
      </c>
      <c r="AE189" s="369">
        <f>F189-(U189+W189+Y189+AA189+AC189)</f>
        <v>0</v>
      </c>
    </row>
    <row r="190" spans="1:31">
      <c r="F190" s="281" t="s">
        <v>934</v>
      </c>
      <c r="G190" s="624">
        <f>(G189-10000)/10000</f>
        <v>0.37727855742587818</v>
      </c>
      <c r="R190" s="394" t="s">
        <v>230</v>
      </c>
      <c r="T190" s="214">
        <f>SUM(T134:T188)</f>
        <v>2560.0135903153564</v>
      </c>
      <c r="U190" s="214">
        <f>SUM(U139:U188)</f>
        <v>35218806.040739067</v>
      </c>
      <c r="V190" s="214">
        <f t="shared" ref="V190:AC190" si="45">SUM(V139:V188)</f>
        <v>4.6953709575142675</v>
      </c>
      <c r="W190" s="214">
        <f t="shared" si="45"/>
        <v>64098.729264911512</v>
      </c>
      <c r="X190" s="214">
        <f t="shared" si="45"/>
        <v>789.0491491931416</v>
      </c>
      <c r="Y190" s="214">
        <f t="shared" si="45"/>
        <v>10902648.286445823</v>
      </c>
      <c r="Z190" s="214">
        <f t="shared" si="45"/>
        <v>97.27162252215328</v>
      </c>
      <c r="AA190" s="214">
        <f t="shared" si="45"/>
        <v>1348207.6996267526</v>
      </c>
      <c r="AB190" s="214">
        <f t="shared" si="45"/>
        <v>273.97026701183461</v>
      </c>
      <c r="AC190" s="214">
        <f t="shared" si="45"/>
        <v>3769865.5080374125</v>
      </c>
      <c r="AD190" s="369">
        <f>SUM(AD140:AD188)</f>
        <v>0</v>
      </c>
      <c r="AE190" s="369">
        <f>SUM(AE140:AE188)</f>
        <v>0</v>
      </c>
    </row>
    <row r="191" spans="1:31" ht="16" thickBot="1">
      <c r="E191" s="446"/>
    </row>
    <row r="192" spans="1:31" ht="16" thickBot="1">
      <c r="D192" s="247" t="s">
        <v>314</v>
      </c>
      <c r="E192" s="445"/>
      <c r="F192" s="248"/>
      <c r="G192" s="248"/>
      <c r="H192" s="131"/>
      <c r="I192" s="248"/>
      <c r="J192" s="248"/>
      <c r="K192" s="248"/>
      <c r="L192" s="248"/>
      <c r="M192" s="397"/>
      <c r="N192" s="397"/>
      <c r="O192" s="397"/>
      <c r="P192" s="397"/>
      <c r="Q192" s="397"/>
      <c r="R192" s="417"/>
      <c r="S192" s="248"/>
      <c r="T192" s="248"/>
      <c r="U192" s="248"/>
      <c r="V192" s="248"/>
      <c r="W192" s="249" t="s">
        <v>324</v>
      </c>
      <c r="X192" s="248"/>
      <c r="Y192" s="248"/>
      <c r="Z192" s="248"/>
      <c r="AA192" s="248"/>
      <c r="AB192" s="249" t="s">
        <v>324</v>
      </c>
      <c r="AC192" s="248"/>
      <c r="AD192" s="131"/>
      <c r="AE192" s="342"/>
    </row>
    <row r="193" spans="1:31">
      <c r="D193" s="432" t="s">
        <v>590</v>
      </c>
      <c r="E193" s="520"/>
      <c r="F193" s="214" t="s">
        <v>232</v>
      </c>
      <c r="I193" s="367" t="s">
        <v>97</v>
      </c>
      <c r="J193" s="364"/>
      <c r="T193" s="210" t="s">
        <v>388</v>
      </c>
      <c r="AD193" s="42" t="s">
        <v>763</v>
      </c>
    </row>
    <row r="194" spans="1:31" ht="16" thickBot="1">
      <c r="A194" s="37" t="s">
        <v>594</v>
      </c>
      <c r="B194" s="37"/>
      <c r="D194" s="217" t="s">
        <v>252</v>
      </c>
      <c r="E194" s="520"/>
      <c r="F194" s="217" t="s">
        <v>252</v>
      </c>
      <c r="G194" s="217" t="s">
        <v>253</v>
      </c>
      <c r="H194" s="130"/>
      <c r="I194" s="161" t="s">
        <v>962</v>
      </c>
      <c r="J194" s="364"/>
      <c r="T194" s="210" t="s">
        <v>905</v>
      </c>
    </row>
    <row r="195" spans="1:31" ht="16" thickBot="1">
      <c r="A195" s="37" t="s">
        <v>595</v>
      </c>
      <c r="B195" s="37" t="s">
        <v>596</v>
      </c>
      <c r="D195" s="281" t="s">
        <v>619</v>
      </c>
      <c r="E195" s="520"/>
      <c r="F195" s="281" t="s">
        <v>918</v>
      </c>
      <c r="G195" s="281" t="s">
        <v>254</v>
      </c>
      <c r="H195" s="37"/>
      <c r="I195" s="365" t="s">
        <v>961</v>
      </c>
      <c r="J195" s="364"/>
      <c r="O195" s="259" t="s">
        <v>1156</v>
      </c>
      <c r="P195" s="259" t="s">
        <v>1250</v>
      </c>
      <c r="T195" s="372" t="s">
        <v>227</v>
      </c>
      <c r="U195" s="373"/>
      <c r="V195" s="374" t="s">
        <v>228</v>
      </c>
      <c r="W195" s="375"/>
      <c r="X195" s="376" t="s">
        <v>546</v>
      </c>
      <c r="Y195" s="377"/>
      <c r="Z195" s="378" t="s">
        <v>547</v>
      </c>
      <c r="AA195" s="379"/>
      <c r="AB195" s="380" t="s">
        <v>548</v>
      </c>
      <c r="AC195" s="381"/>
      <c r="AD195" s="336" t="s">
        <v>9</v>
      </c>
      <c r="AE195" s="250"/>
    </row>
    <row r="196" spans="1:31">
      <c r="A196" s="37" t="s">
        <v>444</v>
      </c>
      <c r="B196" s="37" t="s">
        <v>710</v>
      </c>
      <c r="C196" s="171" t="s">
        <v>1045</v>
      </c>
      <c r="D196" s="335" t="s">
        <v>591</v>
      </c>
      <c r="E196" s="520"/>
      <c r="F196" s="335" t="s">
        <v>919</v>
      </c>
      <c r="G196" s="335" t="s">
        <v>612</v>
      </c>
      <c r="H196" s="129"/>
      <c r="I196" s="366" t="s">
        <v>1152</v>
      </c>
      <c r="J196" s="366" t="s">
        <v>1153</v>
      </c>
      <c r="K196" s="335"/>
      <c r="L196" s="335"/>
      <c r="M196" s="391" t="s">
        <v>227</v>
      </c>
      <c r="N196" s="392" t="s">
        <v>228</v>
      </c>
      <c r="O196" s="393" t="s">
        <v>1157</v>
      </c>
      <c r="P196" s="408" t="s">
        <v>787</v>
      </c>
      <c r="Q196" s="393" t="s">
        <v>548</v>
      </c>
      <c r="R196" s="413"/>
      <c r="S196" s="335"/>
      <c r="T196" s="335" t="s">
        <v>39</v>
      </c>
      <c r="U196" s="335" t="s">
        <v>40</v>
      </c>
      <c r="V196" s="335" t="s">
        <v>39</v>
      </c>
      <c r="W196" s="335" t="s">
        <v>40</v>
      </c>
      <c r="X196" s="335" t="s">
        <v>39</v>
      </c>
      <c r="Y196" s="335" t="s">
        <v>40</v>
      </c>
      <c r="Z196" s="335" t="s">
        <v>39</v>
      </c>
      <c r="AA196" s="335" t="s">
        <v>40</v>
      </c>
      <c r="AB196" s="335" t="s">
        <v>39</v>
      </c>
      <c r="AC196" s="335" t="s">
        <v>40</v>
      </c>
      <c r="AD196" s="337" t="s">
        <v>39</v>
      </c>
      <c r="AE196" s="338" t="s">
        <v>40</v>
      </c>
    </row>
    <row r="197" spans="1:31">
      <c r="A197" s="37">
        <v>1</v>
      </c>
      <c r="B197" s="37">
        <v>1</v>
      </c>
      <c r="C197" s="28" t="s">
        <v>685</v>
      </c>
      <c r="D197" s="210">
        <f>'(B.) Opyt'' non-urb lands'!AV12</f>
        <v>0</v>
      </c>
      <c r="E197" s="520"/>
      <c r="F197" s="210">
        <f>'(B.) Opyt'' non-urb lands'!AY12</f>
        <v>0</v>
      </c>
      <c r="G197" s="212"/>
      <c r="I197" s="281" t="s">
        <v>828</v>
      </c>
      <c r="J197" s="281" t="s">
        <v>828</v>
      </c>
      <c r="K197" s="28"/>
      <c r="M197" s="394" t="s">
        <v>828</v>
      </c>
      <c r="N197" s="394" t="s">
        <v>828</v>
      </c>
      <c r="O197" s="394" t="s">
        <v>828</v>
      </c>
      <c r="P197" s="394" t="s">
        <v>828</v>
      </c>
      <c r="Q197" s="394" t="s">
        <v>828</v>
      </c>
      <c r="R197" s="418" t="s">
        <v>363</v>
      </c>
      <c r="T197" s="210">
        <v>0</v>
      </c>
      <c r="U197" s="210">
        <v>0</v>
      </c>
      <c r="V197" s="210">
        <v>0</v>
      </c>
      <c r="W197" s="210">
        <v>0</v>
      </c>
      <c r="X197" s="210">
        <v>0</v>
      </c>
      <c r="Y197" s="210">
        <v>0</v>
      </c>
      <c r="Z197" s="210">
        <v>0</v>
      </c>
      <c r="AA197" s="210">
        <v>0</v>
      </c>
      <c r="AB197" s="210">
        <v>0</v>
      </c>
      <c r="AC197" s="210">
        <v>0</v>
      </c>
    </row>
    <row r="198" spans="1:31">
      <c r="A198" s="37">
        <v>7</v>
      </c>
      <c r="B198" s="37">
        <v>1</v>
      </c>
      <c r="C198" s="28" t="s">
        <v>426</v>
      </c>
      <c r="D198" s="210">
        <f>'(B.) Opyt'' non-urb lands'!AV13</f>
        <v>12</v>
      </c>
      <c r="E198" s="520"/>
      <c r="F198" s="210">
        <f>'(B.) Opyt'' non-urb lands'!AY13</f>
        <v>84390</v>
      </c>
      <c r="G198" s="212">
        <f t="shared" ref="G198:G247" si="46">F198/D198</f>
        <v>7032.5</v>
      </c>
      <c r="I198" s="28">
        <v>16</v>
      </c>
      <c r="J198" s="210">
        <v>16</v>
      </c>
      <c r="K198" s="28"/>
      <c r="M198" s="259">
        <f>(IF($J198-$I198=0,VLOOKUP($C198,'(C.) Private owners, 6 estates'!$D$10:$DR$60,26+$I198,0),IF($J198-$I198=1,VLOOKUP($C198,'(C.) Private owners, 6 estates'!$D$10:$DR$60,26+$I198,0)+VLOOKUP($C198,'(C.) Private owners, 6 estates'!$D$10:$DR$60,27+$I198,0),VLOOKUP($C198,'(C.) Private owners, 6 estates'!$D$10:$DR$60,26+$I198,0)+VLOOKUP($C198,'(C.) Private owners, 6 estates'!$D$10:$DR$60,27+$I198,0)+VLOOKUP($C198,'(C.) Private owners, 6 estates'!$D$10:$DR$60,28+$I198,0)))) /(IF($J198-$I198=0,VLOOKUP($C198,'(C.) Private owners, 6 estates'!$D$10:$DR$60,7+$I198,0),IF($J198-$I198=1,VLOOKUP($C198,'(C.) Private owners, 6 estates'!$D$10:$DR$60,7+$I198,0)+VLOOKUP($C198,'(C.) Private owners, 6 estates'!$D$10:$DR$60,8+$I198,0),VLOOKUP($C198,'(C.) Private owners, 6 estates'!$D$10:$DR$60,7+$I198,0)+VLOOKUP($C198,'(C.) Private owners, 6 estates'!$D$10:$DR$60,8+$I198,0)+VLOOKUP($C198,'(C.) Private owners, 6 estates'!$D$10:$DR$60,9+$I198,0))))</f>
        <v>0.1111111111111111</v>
      </c>
      <c r="N198" s="259">
        <f>(IF($J198-$I198=0,VLOOKUP($C198,'(C.) Private owners, 6 estates'!$D$10:$DR$60,45+$I198,0),IF($J198-$I198=1,VLOOKUP($C198,'(C.) Private owners, 6 estates'!$D$10:$DR$60,45+$I198,0)+VLOOKUP($C198,'(C.) Private owners, 6 estates'!$D$10:$DR$60,46+$I198,0),VLOOKUP($C198,'(C.) Private owners, 6 estates'!$D$10:$DR$60,45+$I198,0)+VLOOKUP($C198,'(C.) Private owners, 6 estates'!$D$10:$DR$60,46+$I198,0)+VLOOKUP($C198,'(C.) Private owners, 6 estates'!$D$10:$DR$60,47+$I198,0)))) /(IF($J198-$I198=0,VLOOKUP($C198,'(C.) Private owners, 6 estates'!$D$10:$DR$60,7+$I198,0),IF($J198-$I198=1,VLOOKUP($C198,'(C.) Private owners, 6 estates'!$D$10:$DR$60,7+$I198,0)+VLOOKUP($C198,'(C.) Private owners, 6 estates'!$D$10:$DR$60,8+$I198,0),VLOOKUP($C198,'(C.) Private owners, 6 estates'!$D$10:$DR$60,7+$I198,0)+VLOOKUP($C198,'(C.) Private owners, 6 estates'!$D$10:$DR$60,8+$I198,0)+VLOOKUP($C198,'(C.) Private owners, 6 estates'!$D$10:$DR$60,9+$I198,0))))</f>
        <v>0</v>
      </c>
      <c r="O198" s="259">
        <f>(IF($J198-$I198=0,VLOOKUP($C198,'(C.) Private owners, 6 estates'!$D$10:$DR$60,64+$I198,0),IF($J198-$I198=1,VLOOKUP($C198,'(C.) Private owners, 6 estates'!$D$10:$DR$60,64+$I198,0)+VLOOKUP($C198,'(C.) Private owners, 6 estates'!$D$10:$DR$60,65+$I198,0),VLOOKUP($C198,'(C.) Private owners, 6 estates'!$D$10:$DR$60,64+$I198,0)+VLOOKUP($C198,'(C.) Private owners, 6 estates'!$D$10:$DR$60,65+$I198,0)+VLOOKUP($C198,'(C.) Private owners, 6 estates'!$D$10:$DR$60,66+$I198,0)))) /(IF($J198-$I198=0,VLOOKUP($C198,'(C.) Private owners, 6 estates'!$D$10:$DR$60,7+$I198,0),IF($J198-$I198=1,VLOOKUP($C198,'(C.) Private owners, 6 estates'!$D$10:$DR$60,7+$I198,0)+VLOOKUP($C198,'(C.) Private owners, 6 estates'!$D$10:$DR$60,8+$I198,0),VLOOKUP($C198,'(C.) Private owners, 6 estates'!$D$10:$DR$60,7+$I198,0)+VLOOKUP($C198,'(C.) Private owners, 6 estates'!$D$10:$DR$60,8+$I198,0)+VLOOKUP($C198,'(C.) Private owners, 6 estates'!$D$10:$DR$60,9+$I198,0))))</f>
        <v>0.77777777777777779</v>
      </c>
      <c r="P198" s="259">
        <f>(IF($J198-$I198=0,VLOOKUP($C198,'(C.) Private owners, 6 estates'!$D$10:$DR$60,83+$I198,0),IF($J198-$I198=1,VLOOKUP($C198,'(C.) Private owners, 6 estates'!$D$10:$DR$60,83+$I198,0)+VLOOKUP($C198,'(C.) Private owners, 6 estates'!$D$10:$DR$60,84+$I198,0),VLOOKUP($C198,'(C.) Private owners, 6 estates'!$D$10:$DR$60,83+$I198,0)+VLOOKUP($C198,'(C.) Private owners, 6 estates'!$D$10:$DR$60,84+$I198,0)+VLOOKUP($C198,'(C.) Private owners, 6 estates'!$D$10:$DR$60,85+$I198,0)))) /(IF($J198-$I198=0,VLOOKUP($C198,'(C.) Private owners, 6 estates'!$D$10:$DR$60,7+$I198,0),IF($J198-$I198=1,VLOOKUP($C198,'(C.) Private owners, 6 estates'!$D$10:$DR$60,7+$I198,0)+VLOOKUP($C198,'(C.) Private owners, 6 estates'!$D$10:$DR$60,8+$I198,0),VLOOKUP($C198,'(C.) Private owners, 6 estates'!$D$10:$DR$60,7+$I198,0)+VLOOKUP($C198,'(C.) Private owners, 6 estates'!$D$10:$DR$60,8+$I198,0)+VLOOKUP($C198,'(C.) Private owners, 6 estates'!$D$10:$DR$60,9+$I198,0))))</f>
        <v>0</v>
      </c>
      <c r="Q198" s="259">
        <f>(IF($J198-$I198=0,VLOOKUP($C198,'(C.) Private owners, 6 estates'!$D$10:$DR$60,102+$I198,0),IF($J198-$I198=1,VLOOKUP($C198,'(C.) Private owners, 6 estates'!$D$10:$DR$60,102+$I198,0)+VLOOKUP($C198,'(C.) Private owners, 6 estates'!$D$10:$DR$60,103+$I198,0),VLOOKUP($C198,'(C.) Private owners, 6 estates'!$D$10:$DR$60,102+$I198,0)+VLOOKUP($C198,'(C.) Private owners, 6 estates'!$D$10:$DR$60,103+$I198,0)+VLOOKUP($C198,'(C.) Private owners, 6 estates'!$D$10:$DR$60,104+$I198,0)))) /(IF($J198-$I198=0,VLOOKUP($C198,'(C.) Private owners, 6 estates'!$D$10:$DR$60,7+$I198,0),IF($J198-$I198=1,VLOOKUP($C198,'(C.) Private owners, 6 estates'!$D$10:$DR$60,7+$I198,0)+VLOOKUP($C198,'(C.) Private owners, 6 estates'!$D$10:$DR$60,8+$I198,0),VLOOKUP($C198,'(C.) Private owners, 6 estates'!$D$10:$DR$60,7+$I198,0)+VLOOKUP($C198,'(C.) Private owners, 6 estates'!$D$10:$DR$60,8+$I198,0)+VLOOKUP($C198,'(C.) Private owners, 6 estates'!$D$10:$DR$60,9+$I198,0))))</f>
        <v>0.1111111111111111</v>
      </c>
      <c r="R198" s="414">
        <f>R140</f>
        <v>0</v>
      </c>
      <c r="T198" s="210">
        <f t="shared" ref="T198:T247" si="47">M198*$D198</f>
        <v>1.3333333333333333</v>
      </c>
      <c r="U198" s="210">
        <f t="shared" ref="U198:U246" si="48">T198*$G198</f>
        <v>9376.6666666666661</v>
      </c>
      <c r="V198" s="281">
        <f t="shared" ref="V198:V246" si="49">N198*$D198</f>
        <v>0</v>
      </c>
      <c r="W198" s="281">
        <f t="shared" ref="W198:W246" si="50">V198*$G198</f>
        <v>0</v>
      </c>
      <c r="X198" s="210">
        <f t="shared" ref="X198:X246" si="51">O198*$D198</f>
        <v>9.3333333333333339</v>
      </c>
      <c r="Y198" s="210">
        <f t="shared" ref="Y198:Y246" si="52">X198*$G198</f>
        <v>65636.666666666672</v>
      </c>
      <c r="Z198" s="210">
        <f t="shared" ref="Z198:Z246" si="53">P198*$D198</f>
        <v>0</v>
      </c>
      <c r="AA198" s="210">
        <f t="shared" ref="AA198:AA246" si="54">Z198*$G198</f>
        <v>0</v>
      </c>
      <c r="AB198" s="210">
        <f t="shared" ref="AB198:AB246" si="55">Q198*$D198</f>
        <v>1.3333333333333333</v>
      </c>
      <c r="AC198" s="210">
        <f t="shared" ref="AC198:AC246" si="56">AB198*$G198</f>
        <v>9376.6666666666661</v>
      </c>
      <c r="AD198" s="369">
        <f t="shared" ref="AD198:AD246" si="57">D198-(T198+V198+X198+Z198+AB198)</f>
        <v>0</v>
      </c>
      <c r="AE198" s="369">
        <f t="shared" ref="AE198:AE246" si="58">F198-(U198+W198+Y198+AA198+AC198)</f>
        <v>0</v>
      </c>
    </row>
    <row r="199" spans="1:31">
      <c r="A199" s="37">
        <v>26</v>
      </c>
      <c r="B199" s="37">
        <v>1</v>
      </c>
      <c r="C199" s="28" t="s">
        <v>726</v>
      </c>
      <c r="D199" s="210">
        <f>'(B.) Opyt'' non-urb lands'!AV14</f>
        <v>84</v>
      </c>
      <c r="E199" s="520"/>
      <c r="F199" s="210">
        <f>'(B.) Opyt'' non-urb lands'!AY14</f>
        <v>563513</v>
      </c>
      <c r="G199" s="212">
        <f t="shared" si="46"/>
        <v>6708.4880952380954</v>
      </c>
      <c r="I199" s="210">
        <v>14</v>
      </c>
      <c r="J199" s="210">
        <v>15</v>
      </c>
      <c r="K199" s="28"/>
      <c r="M199" s="259">
        <f>(IF($J199-$I199=0,VLOOKUP($C199,'(C.) Private owners, 6 estates'!$D$10:$DR$60,26+$I199,0),IF($J199-$I199=1,VLOOKUP($C199,'(C.) Private owners, 6 estates'!$D$10:$DR$60,26+$I199,0)+VLOOKUP($C199,'(C.) Private owners, 6 estates'!$D$10:$DR$60,27+$I199,0),VLOOKUP($C199,'(C.) Private owners, 6 estates'!$D$10:$DR$60,26+$I199,0)+VLOOKUP($C199,'(C.) Private owners, 6 estates'!$D$10:$DR$60,27+$I199,0)+VLOOKUP($C199,'(C.) Private owners, 6 estates'!$D$10:$DR$60,28+$I199,0)))) /(IF($J199-$I199=0,VLOOKUP($C199,'(C.) Private owners, 6 estates'!$D$10:$DR$60,7+$I199,0),IF($J199-$I199=1,VLOOKUP($C199,'(C.) Private owners, 6 estates'!$D$10:$DR$60,7+$I199,0)+VLOOKUP($C199,'(C.) Private owners, 6 estates'!$D$10:$DR$60,8+$I199,0),VLOOKUP($C199,'(C.) Private owners, 6 estates'!$D$10:$DR$60,7+$I199,0)+VLOOKUP($C199,'(C.) Private owners, 6 estates'!$D$10:$DR$60,8+$I199,0)+VLOOKUP($C199,'(C.) Private owners, 6 estates'!$D$10:$DR$60,9+$I199,0))))</f>
        <v>0.44155844155844154</v>
      </c>
      <c r="N199" s="259">
        <f>(IF($J199-$I199=0,VLOOKUP($C199,'(C.) Private owners, 6 estates'!$D$10:$DR$60,45+$I199,0),IF($J199-$I199=1,VLOOKUP($C199,'(C.) Private owners, 6 estates'!$D$10:$DR$60,45+$I199,0)+VLOOKUP($C199,'(C.) Private owners, 6 estates'!$D$10:$DR$60,46+$I199,0),VLOOKUP($C199,'(C.) Private owners, 6 estates'!$D$10:$DR$60,45+$I199,0)+VLOOKUP($C199,'(C.) Private owners, 6 estates'!$D$10:$DR$60,46+$I199,0)+VLOOKUP($C199,'(C.) Private owners, 6 estates'!$D$10:$DR$60,47+$I199,0)))) /(IF($J199-$I199=0,VLOOKUP($C199,'(C.) Private owners, 6 estates'!$D$10:$DR$60,7+$I199,0),IF($J199-$I199=1,VLOOKUP($C199,'(C.) Private owners, 6 estates'!$D$10:$DR$60,7+$I199,0)+VLOOKUP($C199,'(C.) Private owners, 6 estates'!$D$10:$DR$60,8+$I199,0),VLOOKUP($C199,'(C.) Private owners, 6 estates'!$D$10:$DR$60,7+$I199,0)+VLOOKUP($C199,'(C.) Private owners, 6 estates'!$D$10:$DR$60,8+$I199,0)+VLOOKUP($C199,'(C.) Private owners, 6 estates'!$D$10:$DR$60,9+$I199,0))))</f>
        <v>0</v>
      </c>
      <c r="O199" s="259">
        <f>(IF($J199-$I199=0,VLOOKUP($C199,'(C.) Private owners, 6 estates'!$D$10:$DR$60,64+$I199,0),IF($J199-$I199=1,VLOOKUP($C199,'(C.) Private owners, 6 estates'!$D$10:$DR$60,64+$I199,0)+VLOOKUP($C199,'(C.) Private owners, 6 estates'!$D$10:$DR$60,65+$I199,0),VLOOKUP($C199,'(C.) Private owners, 6 estates'!$D$10:$DR$60,64+$I199,0)+VLOOKUP($C199,'(C.) Private owners, 6 estates'!$D$10:$DR$60,65+$I199,0)+VLOOKUP($C199,'(C.) Private owners, 6 estates'!$D$10:$DR$60,66+$I199,0)))) /(IF($J199-$I199=0,VLOOKUP($C199,'(C.) Private owners, 6 estates'!$D$10:$DR$60,7+$I199,0),IF($J199-$I199=1,VLOOKUP($C199,'(C.) Private owners, 6 estates'!$D$10:$DR$60,7+$I199,0)+VLOOKUP($C199,'(C.) Private owners, 6 estates'!$D$10:$DR$60,8+$I199,0),VLOOKUP($C199,'(C.) Private owners, 6 estates'!$D$10:$DR$60,7+$I199,0)+VLOOKUP($C199,'(C.) Private owners, 6 estates'!$D$10:$DR$60,8+$I199,0)+VLOOKUP($C199,'(C.) Private owners, 6 estates'!$D$10:$DR$60,9+$I199,0))))</f>
        <v>0.42857142857142855</v>
      </c>
      <c r="P199" s="259">
        <f>(IF($J199-$I199=0,VLOOKUP($C199,'(C.) Private owners, 6 estates'!$D$10:$DR$60,83+$I199,0),IF($J199-$I199=1,VLOOKUP($C199,'(C.) Private owners, 6 estates'!$D$10:$DR$60,83+$I199,0)+VLOOKUP($C199,'(C.) Private owners, 6 estates'!$D$10:$DR$60,84+$I199,0),VLOOKUP($C199,'(C.) Private owners, 6 estates'!$D$10:$DR$60,83+$I199,0)+VLOOKUP($C199,'(C.) Private owners, 6 estates'!$D$10:$DR$60,84+$I199,0)+VLOOKUP($C199,'(C.) Private owners, 6 estates'!$D$10:$DR$60,85+$I199,0)))) /(IF($J199-$I199=0,VLOOKUP($C199,'(C.) Private owners, 6 estates'!$D$10:$DR$60,7+$I199,0),IF($J199-$I199=1,VLOOKUP($C199,'(C.) Private owners, 6 estates'!$D$10:$DR$60,7+$I199,0)+VLOOKUP($C199,'(C.) Private owners, 6 estates'!$D$10:$DR$60,8+$I199,0),VLOOKUP($C199,'(C.) Private owners, 6 estates'!$D$10:$DR$60,7+$I199,0)+VLOOKUP($C199,'(C.) Private owners, 6 estates'!$D$10:$DR$60,8+$I199,0)+VLOOKUP($C199,'(C.) Private owners, 6 estates'!$D$10:$DR$60,9+$I199,0))))</f>
        <v>1.2987012987012988E-2</v>
      </c>
      <c r="Q199" s="259">
        <f>(IF($J199-$I199=0,VLOOKUP($C199,'(C.) Private owners, 6 estates'!$D$10:$DR$60,102+$I199,0),IF($J199-$I199=1,VLOOKUP($C199,'(C.) Private owners, 6 estates'!$D$10:$DR$60,102+$I199,0)+VLOOKUP($C199,'(C.) Private owners, 6 estates'!$D$10:$DR$60,103+$I199,0),VLOOKUP($C199,'(C.) Private owners, 6 estates'!$D$10:$DR$60,102+$I199,0)+VLOOKUP($C199,'(C.) Private owners, 6 estates'!$D$10:$DR$60,103+$I199,0)+VLOOKUP($C199,'(C.) Private owners, 6 estates'!$D$10:$DR$60,104+$I199,0)))) /(IF($J199-$I199=0,VLOOKUP($C199,'(C.) Private owners, 6 estates'!$D$10:$DR$60,7+$I199,0),IF($J199-$I199=1,VLOOKUP($C199,'(C.) Private owners, 6 estates'!$D$10:$DR$60,7+$I199,0)+VLOOKUP($C199,'(C.) Private owners, 6 estates'!$D$10:$DR$60,8+$I199,0),VLOOKUP($C199,'(C.) Private owners, 6 estates'!$D$10:$DR$60,7+$I199,0)+VLOOKUP($C199,'(C.) Private owners, 6 estates'!$D$10:$DR$60,8+$I199,0)+VLOOKUP($C199,'(C.) Private owners, 6 estates'!$D$10:$DR$60,9+$I199,0))))</f>
        <v>0.11688311688311688</v>
      </c>
      <c r="R199" s="414">
        <f>R141</f>
        <v>0</v>
      </c>
      <c r="T199" s="210">
        <f t="shared" si="47"/>
        <v>37.090909090909086</v>
      </c>
      <c r="U199" s="210">
        <f t="shared" si="48"/>
        <v>248823.92207792206</v>
      </c>
      <c r="V199" s="281">
        <f t="shared" si="49"/>
        <v>0</v>
      </c>
      <c r="W199" s="281">
        <f t="shared" si="50"/>
        <v>0</v>
      </c>
      <c r="X199" s="210">
        <f t="shared" si="51"/>
        <v>36</v>
      </c>
      <c r="Y199" s="210">
        <f t="shared" si="52"/>
        <v>241505.57142857142</v>
      </c>
      <c r="Z199" s="210">
        <f t="shared" si="53"/>
        <v>1.0909090909090911</v>
      </c>
      <c r="AA199" s="210">
        <f t="shared" si="54"/>
        <v>7318.3506493506502</v>
      </c>
      <c r="AB199" s="210">
        <f t="shared" si="55"/>
        <v>9.8181818181818183</v>
      </c>
      <c r="AC199" s="210">
        <f t="shared" si="56"/>
        <v>65865.155844155845</v>
      </c>
      <c r="AD199" s="369">
        <f t="shared" si="57"/>
        <v>0</v>
      </c>
      <c r="AE199" s="369">
        <f t="shared" si="58"/>
        <v>0</v>
      </c>
    </row>
    <row r="200" spans="1:31">
      <c r="A200" s="37">
        <v>27</v>
      </c>
      <c r="B200" s="37">
        <v>1</v>
      </c>
      <c r="C200" s="28" t="s">
        <v>916</v>
      </c>
      <c r="D200" s="210">
        <f>'(B.) Opyt'' non-urb lands'!AV15</f>
        <v>0</v>
      </c>
      <c r="E200" s="520"/>
      <c r="F200" s="210">
        <f>'(B.) Opyt'' non-urb lands'!AY15</f>
        <v>0</v>
      </c>
      <c r="G200" s="212"/>
      <c r="I200" s="281" t="s">
        <v>828</v>
      </c>
      <c r="J200" s="281" t="s">
        <v>828</v>
      </c>
      <c r="K200" s="28"/>
      <c r="M200" s="394" t="s">
        <v>1252</v>
      </c>
      <c r="N200" s="394" t="s">
        <v>1252</v>
      </c>
      <c r="O200" s="394" t="s">
        <v>1252</v>
      </c>
      <c r="P200" s="394" t="s">
        <v>1252</v>
      </c>
      <c r="Q200" s="394" t="s">
        <v>1252</v>
      </c>
      <c r="R200" s="414">
        <v>0</v>
      </c>
      <c r="T200" s="210">
        <v>0</v>
      </c>
      <c r="U200" s="210">
        <v>0</v>
      </c>
      <c r="V200" s="210">
        <v>0</v>
      </c>
      <c r="W200" s="210">
        <v>0</v>
      </c>
      <c r="X200" s="210">
        <v>0</v>
      </c>
      <c r="Y200" s="210">
        <v>0</v>
      </c>
      <c r="Z200" s="210">
        <v>0</v>
      </c>
      <c r="AA200" s="210">
        <v>0</v>
      </c>
      <c r="AB200" s="210">
        <v>0</v>
      </c>
      <c r="AD200" s="369">
        <f t="shared" si="57"/>
        <v>0</v>
      </c>
      <c r="AE200" s="369">
        <f t="shared" si="58"/>
        <v>0</v>
      </c>
    </row>
    <row r="201" spans="1:31">
      <c r="A201" s="37">
        <v>34</v>
      </c>
      <c r="B201" s="37">
        <v>1</v>
      </c>
      <c r="C201" s="28" t="s">
        <v>727</v>
      </c>
      <c r="D201" s="210">
        <f>'(B.) Opyt'' non-urb lands'!AV16</f>
        <v>74</v>
      </c>
      <c r="E201" s="520"/>
      <c r="F201" s="210">
        <f>'(B.) Opyt'' non-urb lands'!AY16</f>
        <v>501509</v>
      </c>
      <c r="G201" s="212">
        <f t="shared" si="46"/>
        <v>6777.1486486486483</v>
      </c>
      <c r="I201" s="210">
        <v>13</v>
      </c>
      <c r="J201" s="210">
        <v>14</v>
      </c>
      <c r="K201" s="28"/>
      <c r="M201" s="259">
        <f>(IF($J201-$I201=0,VLOOKUP($C201,'(C.) Private owners, 6 estates'!$D$10:$DR$60,26+$I201,0),IF($J201-$I201=1,VLOOKUP($C201,'(C.) Private owners, 6 estates'!$D$10:$DR$60,26+$I201,0)+VLOOKUP($C201,'(C.) Private owners, 6 estates'!$D$10:$DR$60,27+$I201,0),VLOOKUP($C201,'(C.) Private owners, 6 estates'!$D$10:$DR$60,26+$I201,0)+VLOOKUP($C201,'(C.) Private owners, 6 estates'!$D$10:$DR$60,27+$I201,0)+VLOOKUP($C201,'(C.) Private owners, 6 estates'!$D$10:$DR$60,28+$I201,0)))) /(IF($J201-$I201=0,VLOOKUP($C201,'(C.) Private owners, 6 estates'!$D$10:$DR$60,7+$I201,0),IF($J201-$I201=1,VLOOKUP($C201,'(C.) Private owners, 6 estates'!$D$10:$DR$60,7+$I201,0)+VLOOKUP($C201,'(C.) Private owners, 6 estates'!$D$10:$DR$60,8+$I201,0),VLOOKUP($C201,'(C.) Private owners, 6 estates'!$D$10:$DR$60,7+$I201,0)+VLOOKUP($C201,'(C.) Private owners, 6 estates'!$D$10:$DR$60,8+$I201,0)+VLOOKUP($C201,'(C.) Private owners, 6 estates'!$D$10:$DR$60,9+$I201,0))))</f>
        <v>0.55714285714285716</v>
      </c>
      <c r="N201" s="259">
        <f>(IF($J201-$I201=0,VLOOKUP($C201,'(C.) Private owners, 6 estates'!$D$10:$DR$60,45+$I201,0),IF($J201-$I201=1,VLOOKUP($C201,'(C.) Private owners, 6 estates'!$D$10:$DR$60,45+$I201,0)+VLOOKUP($C201,'(C.) Private owners, 6 estates'!$D$10:$DR$60,46+$I201,0),VLOOKUP($C201,'(C.) Private owners, 6 estates'!$D$10:$DR$60,45+$I201,0)+VLOOKUP($C201,'(C.) Private owners, 6 estates'!$D$10:$DR$60,46+$I201,0)+VLOOKUP($C201,'(C.) Private owners, 6 estates'!$D$10:$DR$60,47+$I201,0)))) /(IF($J201-$I201=0,VLOOKUP($C201,'(C.) Private owners, 6 estates'!$D$10:$DR$60,7+$I201,0),IF($J201-$I201=1,VLOOKUP($C201,'(C.) Private owners, 6 estates'!$D$10:$DR$60,7+$I201,0)+VLOOKUP($C201,'(C.) Private owners, 6 estates'!$D$10:$DR$60,8+$I201,0),VLOOKUP($C201,'(C.) Private owners, 6 estates'!$D$10:$DR$60,7+$I201,0)+VLOOKUP($C201,'(C.) Private owners, 6 estates'!$D$10:$DR$60,8+$I201,0)+VLOOKUP($C201,'(C.) Private owners, 6 estates'!$D$10:$DR$60,9+$I201,0))))</f>
        <v>0</v>
      </c>
      <c r="O201" s="259">
        <f>(IF($J201-$I201=0,VLOOKUP($C201,'(C.) Private owners, 6 estates'!$D$10:$DR$60,64+$I201,0),IF($J201-$I201=1,VLOOKUP($C201,'(C.) Private owners, 6 estates'!$D$10:$DR$60,64+$I201,0)+VLOOKUP($C201,'(C.) Private owners, 6 estates'!$D$10:$DR$60,65+$I201,0),VLOOKUP($C201,'(C.) Private owners, 6 estates'!$D$10:$DR$60,64+$I201,0)+VLOOKUP($C201,'(C.) Private owners, 6 estates'!$D$10:$DR$60,65+$I201,0)+VLOOKUP($C201,'(C.) Private owners, 6 estates'!$D$10:$DR$60,66+$I201,0)))) /(IF($J201-$I201=0,VLOOKUP($C201,'(C.) Private owners, 6 estates'!$D$10:$DR$60,7+$I201,0),IF($J201-$I201=1,VLOOKUP($C201,'(C.) Private owners, 6 estates'!$D$10:$DR$60,7+$I201,0)+VLOOKUP($C201,'(C.) Private owners, 6 estates'!$D$10:$DR$60,8+$I201,0),VLOOKUP($C201,'(C.) Private owners, 6 estates'!$D$10:$DR$60,7+$I201,0)+VLOOKUP($C201,'(C.) Private owners, 6 estates'!$D$10:$DR$60,8+$I201,0)+VLOOKUP($C201,'(C.) Private owners, 6 estates'!$D$10:$DR$60,9+$I201,0))))</f>
        <v>0.41428571428571431</v>
      </c>
      <c r="P201" s="259">
        <f>(IF($J201-$I201=0,VLOOKUP($C201,'(C.) Private owners, 6 estates'!$D$10:$DR$60,83+$I201,0),IF($J201-$I201=1,VLOOKUP($C201,'(C.) Private owners, 6 estates'!$D$10:$DR$60,83+$I201,0)+VLOOKUP($C201,'(C.) Private owners, 6 estates'!$D$10:$DR$60,84+$I201,0),VLOOKUP($C201,'(C.) Private owners, 6 estates'!$D$10:$DR$60,83+$I201,0)+VLOOKUP($C201,'(C.) Private owners, 6 estates'!$D$10:$DR$60,84+$I201,0)+VLOOKUP($C201,'(C.) Private owners, 6 estates'!$D$10:$DR$60,85+$I201,0)))) /(IF($J201-$I201=0,VLOOKUP($C201,'(C.) Private owners, 6 estates'!$D$10:$DR$60,7+$I201,0),IF($J201-$I201=1,VLOOKUP($C201,'(C.) Private owners, 6 estates'!$D$10:$DR$60,7+$I201,0)+VLOOKUP($C201,'(C.) Private owners, 6 estates'!$D$10:$DR$60,8+$I201,0),VLOOKUP($C201,'(C.) Private owners, 6 estates'!$D$10:$DR$60,7+$I201,0)+VLOOKUP($C201,'(C.) Private owners, 6 estates'!$D$10:$DR$60,8+$I201,0)+VLOOKUP($C201,'(C.) Private owners, 6 estates'!$D$10:$DR$60,9+$I201,0))))</f>
        <v>0</v>
      </c>
      <c r="Q201" s="259">
        <f>(IF($J201-$I201=0,VLOOKUP($C201,'(C.) Private owners, 6 estates'!$D$10:$DR$60,102+$I201,0),IF($J201-$I201=1,VLOOKUP($C201,'(C.) Private owners, 6 estates'!$D$10:$DR$60,102+$I201,0)+VLOOKUP($C201,'(C.) Private owners, 6 estates'!$D$10:$DR$60,103+$I201,0),VLOOKUP($C201,'(C.) Private owners, 6 estates'!$D$10:$DR$60,102+$I201,0)+VLOOKUP($C201,'(C.) Private owners, 6 estates'!$D$10:$DR$60,103+$I201,0)+VLOOKUP($C201,'(C.) Private owners, 6 estates'!$D$10:$DR$60,104+$I201,0)))) /(IF($J201-$I201=0,VLOOKUP($C201,'(C.) Private owners, 6 estates'!$D$10:$DR$60,7+$I201,0),IF($J201-$I201=1,VLOOKUP($C201,'(C.) Private owners, 6 estates'!$D$10:$DR$60,7+$I201,0)+VLOOKUP($C201,'(C.) Private owners, 6 estates'!$D$10:$DR$60,8+$I201,0),VLOOKUP($C201,'(C.) Private owners, 6 estates'!$D$10:$DR$60,7+$I201,0)+VLOOKUP($C201,'(C.) Private owners, 6 estates'!$D$10:$DR$60,8+$I201,0)+VLOOKUP($C201,'(C.) Private owners, 6 estates'!$D$10:$DR$60,9+$I201,0))))</f>
        <v>2.8571428571428571E-2</v>
      </c>
      <c r="R201" s="414">
        <f t="shared" ref="R201:R246" si="59">R143</f>
        <v>0</v>
      </c>
      <c r="T201" s="210">
        <f t="shared" si="47"/>
        <v>41.228571428571428</v>
      </c>
      <c r="U201" s="210">
        <f t="shared" si="48"/>
        <v>279412.15714285715</v>
      </c>
      <c r="V201" s="281">
        <f t="shared" si="49"/>
        <v>0</v>
      </c>
      <c r="W201" s="281">
        <f t="shared" si="50"/>
        <v>0</v>
      </c>
      <c r="X201" s="210">
        <f t="shared" si="51"/>
        <v>30.657142857142858</v>
      </c>
      <c r="Y201" s="210">
        <f t="shared" si="52"/>
        <v>207768.01428571428</v>
      </c>
      <c r="Z201" s="210">
        <f t="shared" si="53"/>
        <v>0</v>
      </c>
      <c r="AA201" s="210">
        <f t="shared" si="54"/>
        <v>0</v>
      </c>
      <c r="AB201" s="210">
        <f t="shared" si="55"/>
        <v>2.1142857142857143</v>
      </c>
      <c r="AC201" s="210">
        <f t="shared" si="56"/>
        <v>14328.82857142857</v>
      </c>
      <c r="AD201" s="369">
        <f t="shared" si="57"/>
        <v>0</v>
      </c>
      <c r="AE201" s="369">
        <f t="shared" si="58"/>
        <v>0</v>
      </c>
    </row>
    <row r="202" spans="1:31">
      <c r="A202" s="37">
        <v>37</v>
      </c>
      <c r="B202" s="37">
        <v>1</v>
      </c>
      <c r="C202" s="30" t="s">
        <v>917</v>
      </c>
      <c r="D202" s="210">
        <f>'(B.) Opyt'' non-urb lands'!AV17</f>
        <v>110</v>
      </c>
      <c r="E202" s="520"/>
      <c r="F202" s="210">
        <f>'(B.) Opyt'' non-urb lands'!AY17</f>
        <v>769392</v>
      </c>
      <c r="G202" s="212">
        <f t="shared" si="46"/>
        <v>6994.4727272727268</v>
      </c>
      <c r="I202" s="210">
        <v>12</v>
      </c>
      <c r="J202" s="210">
        <v>12</v>
      </c>
      <c r="K202" s="28"/>
      <c r="M202" s="259">
        <f>(IF($J202-$I202=0,VLOOKUP($C202,'(C.) Private owners, 6 estates'!$D$10:$DR$60,26+$I202,0),IF($J202-$I202=1,VLOOKUP($C202,'(C.) Private owners, 6 estates'!$D$10:$DR$60,26+$I202,0)+VLOOKUP($C202,'(C.) Private owners, 6 estates'!$D$10:$DR$60,27+$I202,0),VLOOKUP($C202,'(C.) Private owners, 6 estates'!$D$10:$DR$60,26+$I202,0)+VLOOKUP($C202,'(C.) Private owners, 6 estates'!$D$10:$DR$60,27+$I202,0)+VLOOKUP($C202,'(C.) Private owners, 6 estates'!$D$10:$DR$60,28+$I202,0)))) /(IF($J202-$I202=0,VLOOKUP($C202,'(C.) Private owners, 6 estates'!$D$10:$DR$60,7+$I202,0),IF($J202-$I202=1,VLOOKUP($C202,'(C.) Private owners, 6 estates'!$D$10:$DR$60,7+$I202,0)+VLOOKUP($C202,'(C.) Private owners, 6 estates'!$D$10:$DR$60,8+$I202,0),VLOOKUP($C202,'(C.) Private owners, 6 estates'!$D$10:$DR$60,7+$I202,0)+VLOOKUP($C202,'(C.) Private owners, 6 estates'!$D$10:$DR$60,8+$I202,0)+VLOOKUP($C202,'(C.) Private owners, 6 estates'!$D$10:$DR$60,9+$I202,0))))</f>
        <v>0.62745098039215685</v>
      </c>
      <c r="N202" s="259">
        <f>(IF($J202-$I202=0,VLOOKUP($C202,'(C.) Private owners, 6 estates'!$D$10:$DR$60,45+$I202,0),IF($J202-$I202=1,VLOOKUP($C202,'(C.) Private owners, 6 estates'!$D$10:$DR$60,45+$I202,0)+VLOOKUP($C202,'(C.) Private owners, 6 estates'!$D$10:$DR$60,46+$I202,0),VLOOKUP($C202,'(C.) Private owners, 6 estates'!$D$10:$DR$60,45+$I202,0)+VLOOKUP($C202,'(C.) Private owners, 6 estates'!$D$10:$DR$60,46+$I202,0)+VLOOKUP($C202,'(C.) Private owners, 6 estates'!$D$10:$DR$60,47+$I202,0)))) /(IF($J202-$I202=0,VLOOKUP($C202,'(C.) Private owners, 6 estates'!$D$10:$DR$60,7+$I202,0),IF($J202-$I202=1,VLOOKUP($C202,'(C.) Private owners, 6 estates'!$D$10:$DR$60,7+$I202,0)+VLOOKUP($C202,'(C.) Private owners, 6 estates'!$D$10:$DR$60,8+$I202,0),VLOOKUP($C202,'(C.) Private owners, 6 estates'!$D$10:$DR$60,7+$I202,0)+VLOOKUP($C202,'(C.) Private owners, 6 estates'!$D$10:$DR$60,8+$I202,0)+VLOOKUP($C202,'(C.) Private owners, 6 estates'!$D$10:$DR$60,9+$I202,0))))</f>
        <v>0</v>
      </c>
      <c r="O202" s="259">
        <f>(IF($J202-$I202=0,VLOOKUP($C202,'(C.) Private owners, 6 estates'!$D$10:$DR$60,64+$I202,0),IF($J202-$I202=1,VLOOKUP($C202,'(C.) Private owners, 6 estates'!$D$10:$DR$60,64+$I202,0)+VLOOKUP($C202,'(C.) Private owners, 6 estates'!$D$10:$DR$60,65+$I202,0),VLOOKUP($C202,'(C.) Private owners, 6 estates'!$D$10:$DR$60,64+$I202,0)+VLOOKUP($C202,'(C.) Private owners, 6 estates'!$D$10:$DR$60,65+$I202,0)+VLOOKUP($C202,'(C.) Private owners, 6 estates'!$D$10:$DR$60,66+$I202,0)))) /(IF($J202-$I202=0,VLOOKUP($C202,'(C.) Private owners, 6 estates'!$D$10:$DR$60,7+$I202,0),IF($J202-$I202=1,VLOOKUP($C202,'(C.) Private owners, 6 estates'!$D$10:$DR$60,7+$I202,0)+VLOOKUP($C202,'(C.) Private owners, 6 estates'!$D$10:$DR$60,8+$I202,0),VLOOKUP($C202,'(C.) Private owners, 6 estates'!$D$10:$DR$60,7+$I202,0)+VLOOKUP($C202,'(C.) Private owners, 6 estates'!$D$10:$DR$60,8+$I202,0)+VLOOKUP($C202,'(C.) Private owners, 6 estates'!$D$10:$DR$60,9+$I202,0))))</f>
        <v>0.23529411764705882</v>
      </c>
      <c r="P202" s="259">
        <f>(IF($J202-$I202=0,VLOOKUP($C202,'(C.) Private owners, 6 estates'!$D$10:$DR$60,83+$I202,0),IF($J202-$I202=1,VLOOKUP($C202,'(C.) Private owners, 6 estates'!$D$10:$DR$60,83+$I202,0)+VLOOKUP($C202,'(C.) Private owners, 6 estates'!$D$10:$DR$60,84+$I202,0),VLOOKUP($C202,'(C.) Private owners, 6 estates'!$D$10:$DR$60,83+$I202,0)+VLOOKUP($C202,'(C.) Private owners, 6 estates'!$D$10:$DR$60,84+$I202,0)+VLOOKUP($C202,'(C.) Private owners, 6 estates'!$D$10:$DR$60,85+$I202,0)))) /(IF($J202-$I202=0,VLOOKUP($C202,'(C.) Private owners, 6 estates'!$D$10:$DR$60,7+$I202,0),IF($J202-$I202=1,VLOOKUP($C202,'(C.) Private owners, 6 estates'!$D$10:$DR$60,7+$I202,0)+VLOOKUP($C202,'(C.) Private owners, 6 estates'!$D$10:$DR$60,8+$I202,0),VLOOKUP($C202,'(C.) Private owners, 6 estates'!$D$10:$DR$60,7+$I202,0)+VLOOKUP($C202,'(C.) Private owners, 6 estates'!$D$10:$DR$60,8+$I202,0)+VLOOKUP($C202,'(C.) Private owners, 6 estates'!$D$10:$DR$60,9+$I202,0))))</f>
        <v>3.2679738562091505E-2</v>
      </c>
      <c r="Q202" s="259">
        <f>(IF($J202-$I202=0,VLOOKUP($C202,'(C.) Private owners, 6 estates'!$D$10:$DR$60,102+$I202,0),IF($J202-$I202=1,VLOOKUP($C202,'(C.) Private owners, 6 estates'!$D$10:$DR$60,102+$I202,0)+VLOOKUP($C202,'(C.) Private owners, 6 estates'!$D$10:$DR$60,103+$I202,0),VLOOKUP($C202,'(C.) Private owners, 6 estates'!$D$10:$DR$60,102+$I202,0)+VLOOKUP($C202,'(C.) Private owners, 6 estates'!$D$10:$DR$60,103+$I202,0)+VLOOKUP($C202,'(C.) Private owners, 6 estates'!$D$10:$DR$60,104+$I202,0)))) /(IF($J202-$I202=0,VLOOKUP($C202,'(C.) Private owners, 6 estates'!$D$10:$DR$60,7+$I202,0),IF($J202-$I202=1,VLOOKUP($C202,'(C.) Private owners, 6 estates'!$D$10:$DR$60,7+$I202,0)+VLOOKUP($C202,'(C.) Private owners, 6 estates'!$D$10:$DR$60,8+$I202,0),VLOOKUP($C202,'(C.) Private owners, 6 estates'!$D$10:$DR$60,7+$I202,0)+VLOOKUP($C202,'(C.) Private owners, 6 estates'!$D$10:$DR$60,8+$I202,0)+VLOOKUP($C202,'(C.) Private owners, 6 estates'!$D$10:$DR$60,9+$I202,0))))</f>
        <v>0.10457516339869281</v>
      </c>
      <c r="R202" s="414">
        <f t="shared" si="59"/>
        <v>0</v>
      </c>
      <c r="T202" s="210">
        <f t="shared" si="47"/>
        <v>69.019607843137251</v>
      </c>
      <c r="U202" s="210">
        <f t="shared" si="48"/>
        <v>482755.76470588229</v>
      </c>
      <c r="V202" s="281">
        <f t="shared" si="49"/>
        <v>0</v>
      </c>
      <c r="W202" s="281">
        <f t="shared" si="50"/>
        <v>0</v>
      </c>
      <c r="X202" s="210">
        <f t="shared" si="51"/>
        <v>25.882352941176471</v>
      </c>
      <c r="Y202" s="210">
        <f t="shared" si="52"/>
        <v>181033.41176470587</v>
      </c>
      <c r="Z202" s="210">
        <f t="shared" si="53"/>
        <v>3.5947712418300655</v>
      </c>
      <c r="AA202" s="210">
        <f t="shared" si="54"/>
        <v>25143.529411764706</v>
      </c>
      <c r="AB202" s="210">
        <f t="shared" si="55"/>
        <v>11.503267973856209</v>
      </c>
      <c r="AC202" s="210">
        <f t="shared" si="56"/>
        <v>80459.294117647049</v>
      </c>
      <c r="AD202" s="369">
        <f t="shared" si="57"/>
        <v>0</v>
      </c>
      <c r="AE202" s="369">
        <f t="shared" si="58"/>
        <v>0</v>
      </c>
    </row>
    <row r="203" spans="1:31">
      <c r="A203" s="37">
        <v>10</v>
      </c>
      <c r="B203" s="37">
        <v>2</v>
      </c>
      <c r="C203" s="28" t="s">
        <v>736</v>
      </c>
      <c r="D203" s="210">
        <f>'(B.) Opyt'' non-urb lands'!AV18</f>
        <v>13</v>
      </c>
      <c r="E203" s="520"/>
      <c r="F203" s="210">
        <f>'(B.) Opyt'' non-urb lands'!AY18</f>
        <v>92712</v>
      </c>
      <c r="G203" s="212">
        <f t="shared" si="46"/>
        <v>7131.6923076923076</v>
      </c>
      <c r="I203" s="210">
        <v>14</v>
      </c>
      <c r="J203" s="210">
        <v>15</v>
      </c>
      <c r="K203" s="28"/>
      <c r="M203" s="259">
        <f>(IF($J203-$I203=0,VLOOKUP($C203,'(C.) Private owners, 6 estates'!$D$10:$DR$60,26+$I203,0),IF($J203-$I203=1,VLOOKUP($C203,'(C.) Private owners, 6 estates'!$D$10:$DR$60,26+$I203,0)+VLOOKUP($C203,'(C.) Private owners, 6 estates'!$D$10:$DR$60,27+$I203,0),VLOOKUP($C203,'(C.) Private owners, 6 estates'!$D$10:$DR$60,26+$I203,0)+VLOOKUP($C203,'(C.) Private owners, 6 estates'!$D$10:$DR$60,27+$I203,0)+VLOOKUP($C203,'(C.) Private owners, 6 estates'!$D$10:$DR$60,28+$I203,0)))) /(IF($J203-$I203=0,VLOOKUP($C203,'(C.) Private owners, 6 estates'!$D$10:$DR$60,7+$I203,0),IF($J203-$I203=1,VLOOKUP($C203,'(C.) Private owners, 6 estates'!$D$10:$DR$60,7+$I203,0)+VLOOKUP($C203,'(C.) Private owners, 6 estates'!$D$10:$DR$60,8+$I203,0),VLOOKUP($C203,'(C.) Private owners, 6 estates'!$D$10:$DR$60,7+$I203,0)+VLOOKUP($C203,'(C.) Private owners, 6 estates'!$D$10:$DR$60,8+$I203,0)+VLOOKUP($C203,'(C.) Private owners, 6 estates'!$D$10:$DR$60,9+$I203,0))))</f>
        <v>0.35714285714285715</v>
      </c>
      <c r="N203" s="259">
        <f>(IF($J203-$I203=0,VLOOKUP($C203,'(C.) Private owners, 6 estates'!$D$10:$DR$60,45+$I203,0),IF($J203-$I203=1,VLOOKUP($C203,'(C.) Private owners, 6 estates'!$D$10:$DR$60,45+$I203,0)+VLOOKUP($C203,'(C.) Private owners, 6 estates'!$D$10:$DR$60,46+$I203,0),VLOOKUP($C203,'(C.) Private owners, 6 estates'!$D$10:$DR$60,45+$I203,0)+VLOOKUP($C203,'(C.) Private owners, 6 estates'!$D$10:$DR$60,46+$I203,0)+VLOOKUP($C203,'(C.) Private owners, 6 estates'!$D$10:$DR$60,47+$I203,0)))) /(IF($J203-$I203=0,VLOOKUP($C203,'(C.) Private owners, 6 estates'!$D$10:$DR$60,7+$I203,0),IF($J203-$I203=1,VLOOKUP($C203,'(C.) Private owners, 6 estates'!$D$10:$DR$60,7+$I203,0)+VLOOKUP($C203,'(C.) Private owners, 6 estates'!$D$10:$DR$60,8+$I203,0),VLOOKUP($C203,'(C.) Private owners, 6 estates'!$D$10:$DR$60,7+$I203,0)+VLOOKUP($C203,'(C.) Private owners, 6 estates'!$D$10:$DR$60,8+$I203,0)+VLOOKUP($C203,'(C.) Private owners, 6 estates'!$D$10:$DR$60,9+$I203,0))))</f>
        <v>0</v>
      </c>
      <c r="O203" s="259">
        <f>(IF($J203-$I203=0,VLOOKUP($C203,'(C.) Private owners, 6 estates'!$D$10:$DR$60,64+$I203,0),IF($J203-$I203=1,VLOOKUP($C203,'(C.) Private owners, 6 estates'!$D$10:$DR$60,64+$I203,0)+VLOOKUP($C203,'(C.) Private owners, 6 estates'!$D$10:$DR$60,65+$I203,0),VLOOKUP($C203,'(C.) Private owners, 6 estates'!$D$10:$DR$60,64+$I203,0)+VLOOKUP($C203,'(C.) Private owners, 6 estates'!$D$10:$DR$60,65+$I203,0)+VLOOKUP($C203,'(C.) Private owners, 6 estates'!$D$10:$DR$60,66+$I203,0)))) /(IF($J203-$I203=0,VLOOKUP($C203,'(C.) Private owners, 6 estates'!$D$10:$DR$60,7+$I203,0),IF($J203-$I203=1,VLOOKUP($C203,'(C.) Private owners, 6 estates'!$D$10:$DR$60,7+$I203,0)+VLOOKUP($C203,'(C.) Private owners, 6 estates'!$D$10:$DR$60,8+$I203,0),VLOOKUP($C203,'(C.) Private owners, 6 estates'!$D$10:$DR$60,7+$I203,0)+VLOOKUP($C203,'(C.) Private owners, 6 estates'!$D$10:$DR$60,8+$I203,0)+VLOOKUP($C203,'(C.) Private owners, 6 estates'!$D$10:$DR$60,9+$I203,0))))</f>
        <v>0.42857142857142855</v>
      </c>
      <c r="P203" s="259">
        <f>(IF($J203-$I203=0,VLOOKUP($C203,'(C.) Private owners, 6 estates'!$D$10:$DR$60,83+$I203,0),IF($J203-$I203=1,VLOOKUP($C203,'(C.) Private owners, 6 estates'!$D$10:$DR$60,83+$I203,0)+VLOOKUP($C203,'(C.) Private owners, 6 estates'!$D$10:$DR$60,84+$I203,0),VLOOKUP($C203,'(C.) Private owners, 6 estates'!$D$10:$DR$60,83+$I203,0)+VLOOKUP($C203,'(C.) Private owners, 6 estates'!$D$10:$DR$60,84+$I203,0)+VLOOKUP($C203,'(C.) Private owners, 6 estates'!$D$10:$DR$60,85+$I203,0)))) /(IF($J203-$I203=0,VLOOKUP($C203,'(C.) Private owners, 6 estates'!$D$10:$DR$60,7+$I203,0),IF($J203-$I203=1,VLOOKUP($C203,'(C.) Private owners, 6 estates'!$D$10:$DR$60,7+$I203,0)+VLOOKUP($C203,'(C.) Private owners, 6 estates'!$D$10:$DR$60,8+$I203,0),VLOOKUP($C203,'(C.) Private owners, 6 estates'!$D$10:$DR$60,7+$I203,0)+VLOOKUP($C203,'(C.) Private owners, 6 estates'!$D$10:$DR$60,8+$I203,0)+VLOOKUP($C203,'(C.) Private owners, 6 estates'!$D$10:$DR$60,9+$I203,0))))</f>
        <v>0</v>
      </c>
      <c r="Q203" s="259">
        <f>(IF($J203-$I203=0,VLOOKUP($C203,'(C.) Private owners, 6 estates'!$D$10:$DR$60,102+$I203,0),IF($J203-$I203=1,VLOOKUP($C203,'(C.) Private owners, 6 estates'!$D$10:$DR$60,102+$I203,0)+VLOOKUP($C203,'(C.) Private owners, 6 estates'!$D$10:$DR$60,103+$I203,0),VLOOKUP($C203,'(C.) Private owners, 6 estates'!$D$10:$DR$60,102+$I203,0)+VLOOKUP($C203,'(C.) Private owners, 6 estates'!$D$10:$DR$60,103+$I203,0)+VLOOKUP($C203,'(C.) Private owners, 6 estates'!$D$10:$DR$60,104+$I203,0)))) /(IF($J203-$I203=0,VLOOKUP($C203,'(C.) Private owners, 6 estates'!$D$10:$DR$60,7+$I203,0),IF($J203-$I203=1,VLOOKUP($C203,'(C.) Private owners, 6 estates'!$D$10:$DR$60,7+$I203,0)+VLOOKUP($C203,'(C.) Private owners, 6 estates'!$D$10:$DR$60,8+$I203,0),VLOOKUP($C203,'(C.) Private owners, 6 estates'!$D$10:$DR$60,7+$I203,0)+VLOOKUP($C203,'(C.) Private owners, 6 estates'!$D$10:$DR$60,8+$I203,0)+VLOOKUP($C203,'(C.) Private owners, 6 estates'!$D$10:$DR$60,9+$I203,0))))</f>
        <v>0.21428571428571427</v>
      </c>
      <c r="R203" s="414">
        <f t="shared" si="59"/>
        <v>0</v>
      </c>
      <c r="T203" s="210">
        <f t="shared" si="47"/>
        <v>4.6428571428571432</v>
      </c>
      <c r="U203" s="210">
        <f t="shared" si="48"/>
        <v>33111.428571428572</v>
      </c>
      <c r="V203" s="281">
        <f t="shared" si="49"/>
        <v>0</v>
      </c>
      <c r="W203" s="281">
        <f t="shared" si="50"/>
        <v>0</v>
      </c>
      <c r="X203" s="210">
        <f t="shared" si="51"/>
        <v>5.5714285714285712</v>
      </c>
      <c r="Y203" s="210">
        <f t="shared" si="52"/>
        <v>39733.714285714283</v>
      </c>
      <c r="Z203" s="210">
        <f t="shared" si="53"/>
        <v>0</v>
      </c>
      <c r="AA203" s="210">
        <f t="shared" si="54"/>
        <v>0</v>
      </c>
      <c r="AB203" s="210">
        <f t="shared" si="55"/>
        <v>2.7857142857142856</v>
      </c>
      <c r="AC203" s="210">
        <f t="shared" si="56"/>
        <v>19866.857142857141</v>
      </c>
      <c r="AD203" s="369">
        <f t="shared" si="57"/>
        <v>0</v>
      </c>
      <c r="AE203" s="369">
        <f t="shared" si="58"/>
        <v>0</v>
      </c>
    </row>
    <row r="204" spans="1:31">
      <c r="A204" s="37">
        <v>14</v>
      </c>
      <c r="B204" s="37">
        <v>2</v>
      </c>
      <c r="C204" s="28" t="s">
        <v>992</v>
      </c>
      <c r="D204" s="210">
        <f>'(B.) Opyt'' non-urb lands'!AV19</f>
        <v>71</v>
      </c>
      <c r="E204" s="520"/>
      <c r="F204" s="210">
        <f>'(B.) Opyt'' non-urb lands'!AY19</f>
        <v>472372</v>
      </c>
      <c r="G204" s="212">
        <f t="shared" si="46"/>
        <v>6653.1267605633802</v>
      </c>
      <c r="I204" s="210">
        <v>12</v>
      </c>
      <c r="J204" s="210">
        <v>12</v>
      </c>
      <c r="K204" s="28"/>
      <c r="M204" s="259">
        <f>(IF($J204-$I204=0,VLOOKUP($C204,'(C.) Private owners, 6 estates'!$D$10:$DR$60,26+$I204,0),IF($J204-$I204=1,VLOOKUP($C204,'(C.) Private owners, 6 estates'!$D$10:$DR$60,26+$I204,0)+VLOOKUP($C204,'(C.) Private owners, 6 estates'!$D$10:$DR$60,27+$I204,0),VLOOKUP($C204,'(C.) Private owners, 6 estates'!$D$10:$DR$60,26+$I204,0)+VLOOKUP($C204,'(C.) Private owners, 6 estates'!$D$10:$DR$60,27+$I204,0)+VLOOKUP($C204,'(C.) Private owners, 6 estates'!$D$10:$DR$60,28+$I204,0)))) /(IF($J204-$I204=0,VLOOKUP($C204,'(C.) Private owners, 6 estates'!$D$10:$DR$60,7+$I204,0),IF($J204-$I204=1,VLOOKUP($C204,'(C.) Private owners, 6 estates'!$D$10:$DR$60,7+$I204,0)+VLOOKUP($C204,'(C.) Private owners, 6 estates'!$D$10:$DR$60,8+$I204,0),VLOOKUP($C204,'(C.) Private owners, 6 estates'!$D$10:$DR$60,7+$I204,0)+VLOOKUP($C204,'(C.) Private owners, 6 estates'!$D$10:$DR$60,8+$I204,0)+VLOOKUP($C204,'(C.) Private owners, 6 estates'!$D$10:$DR$60,9+$I204,0))))</f>
        <v>0.68604651162790697</v>
      </c>
      <c r="N204" s="259">
        <f>(IF($J204-$I204=0,VLOOKUP($C204,'(C.) Private owners, 6 estates'!$D$10:$DR$60,45+$I204,0),IF($J204-$I204=1,VLOOKUP($C204,'(C.) Private owners, 6 estates'!$D$10:$DR$60,45+$I204,0)+VLOOKUP($C204,'(C.) Private owners, 6 estates'!$D$10:$DR$60,46+$I204,0),VLOOKUP($C204,'(C.) Private owners, 6 estates'!$D$10:$DR$60,45+$I204,0)+VLOOKUP($C204,'(C.) Private owners, 6 estates'!$D$10:$DR$60,46+$I204,0)+VLOOKUP($C204,'(C.) Private owners, 6 estates'!$D$10:$DR$60,47+$I204,0)))) /(IF($J204-$I204=0,VLOOKUP($C204,'(C.) Private owners, 6 estates'!$D$10:$DR$60,7+$I204,0),IF($J204-$I204=1,VLOOKUP($C204,'(C.) Private owners, 6 estates'!$D$10:$DR$60,7+$I204,0)+VLOOKUP($C204,'(C.) Private owners, 6 estates'!$D$10:$DR$60,8+$I204,0),VLOOKUP($C204,'(C.) Private owners, 6 estates'!$D$10:$DR$60,7+$I204,0)+VLOOKUP($C204,'(C.) Private owners, 6 estates'!$D$10:$DR$60,8+$I204,0)+VLOOKUP($C204,'(C.) Private owners, 6 estates'!$D$10:$DR$60,9+$I204,0))))</f>
        <v>0</v>
      </c>
      <c r="O204" s="259">
        <f>(IF($J204-$I204=0,VLOOKUP($C204,'(C.) Private owners, 6 estates'!$D$10:$DR$60,64+$I204,0),IF($J204-$I204=1,VLOOKUP($C204,'(C.) Private owners, 6 estates'!$D$10:$DR$60,64+$I204,0)+VLOOKUP($C204,'(C.) Private owners, 6 estates'!$D$10:$DR$60,65+$I204,0),VLOOKUP($C204,'(C.) Private owners, 6 estates'!$D$10:$DR$60,64+$I204,0)+VLOOKUP($C204,'(C.) Private owners, 6 estates'!$D$10:$DR$60,65+$I204,0)+VLOOKUP($C204,'(C.) Private owners, 6 estates'!$D$10:$DR$60,66+$I204,0)))) /(IF($J204-$I204=0,VLOOKUP($C204,'(C.) Private owners, 6 estates'!$D$10:$DR$60,7+$I204,0),IF($J204-$I204=1,VLOOKUP($C204,'(C.) Private owners, 6 estates'!$D$10:$DR$60,7+$I204,0)+VLOOKUP($C204,'(C.) Private owners, 6 estates'!$D$10:$DR$60,8+$I204,0),VLOOKUP($C204,'(C.) Private owners, 6 estates'!$D$10:$DR$60,7+$I204,0)+VLOOKUP($C204,'(C.) Private owners, 6 estates'!$D$10:$DR$60,8+$I204,0)+VLOOKUP($C204,'(C.) Private owners, 6 estates'!$D$10:$DR$60,9+$I204,0))))</f>
        <v>0.26744186046511625</v>
      </c>
      <c r="P204" s="259">
        <f>(IF($J204-$I204=0,VLOOKUP($C204,'(C.) Private owners, 6 estates'!$D$10:$DR$60,83+$I204,0),IF($J204-$I204=1,VLOOKUP($C204,'(C.) Private owners, 6 estates'!$D$10:$DR$60,83+$I204,0)+VLOOKUP($C204,'(C.) Private owners, 6 estates'!$D$10:$DR$60,84+$I204,0),VLOOKUP($C204,'(C.) Private owners, 6 estates'!$D$10:$DR$60,83+$I204,0)+VLOOKUP($C204,'(C.) Private owners, 6 estates'!$D$10:$DR$60,84+$I204,0)+VLOOKUP($C204,'(C.) Private owners, 6 estates'!$D$10:$DR$60,85+$I204,0)))) /(IF($J204-$I204=0,VLOOKUP($C204,'(C.) Private owners, 6 estates'!$D$10:$DR$60,7+$I204,0),IF($J204-$I204=1,VLOOKUP($C204,'(C.) Private owners, 6 estates'!$D$10:$DR$60,7+$I204,0)+VLOOKUP($C204,'(C.) Private owners, 6 estates'!$D$10:$DR$60,8+$I204,0),VLOOKUP($C204,'(C.) Private owners, 6 estates'!$D$10:$DR$60,7+$I204,0)+VLOOKUP($C204,'(C.) Private owners, 6 estates'!$D$10:$DR$60,8+$I204,0)+VLOOKUP($C204,'(C.) Private owners, 6 estates'!$D$10:$DR$60,9+$I204,0))))</f>
        <v>3.4883720930232558E-2</v>
      </c>
      <c r="Q204" s="259">
        <f>(IF($J204-$I204=0,VLOOKUP($C204,'(C.) Private owners, 6 estates'!$D$10:$DR$60,102+$I204,0),IF($J204-$I204=1,VLOOKUP($C204,'(C.) Private owners, 6 estates'!$D$10:$DR$60,102+$I204,0)+VLOOKUP($C204,'(C.) Private owners, 6 estates'!$D$10:$DR$60,103+$I204,0),VLOOKUP($C204,'(C.) Private owners, 6 estates'!$D$10:$DR$60,102+$I204,0)+VLOOKUP($C204,'(C.) Private owners, 6 estates'!$D$10:$DR$60,103+$I204,0)+VLOOKUP($C204,'(C.) Private owners, 6 estates'!$D$10:$DR$60,104+$I204,0)))) /(IF($J204-$I204=0,VLOOKUP($C204,'(C.) Private owners, 6 estates'!$D$10:$DR$60,7+$I204,0),IF($J204-$I204=1,VLOOKUP($C204,'(C.) Private owners, 6 estates'!$D$10:$DR$60,7+$I204,0)+VLOOKUP($C204,'(C.) Private owners, 6 estates'!$D$10:$DR$60,8+$I204,0),VLOOKUP($C204,'(C.) Private owners, 6 estates'!$D$10:$DR$60,7+$I204,0)+VLOOKUP($C204,'(C.) Private owners, 6 estates'!$D$10:$DR$60,8+$I204,0)+VLOOKUP($C204,'(C.) Private owners, 6 estates'!$D$10:$DR$60,9+$I204,0))))</f>
        <v>1.1627906976744186E-2</v>
      </c>
      <c r="R204" s="414">
        <f t="shared" si="59"/>
        <v>0</v>
      </c>
      <c r="T204" s="210">
        <f t="shared" si="47"/>
        <v>48.709302325581397</v>
      </c>
      <c r="U204" s="210">
        <f t="shared" si="48"/>
        <v>324069.16279069771</v>
      </c>
      <c r="V204" s="281">
        <f t="shared" si="49"/>
        <v>0</v>
      </c>
      <c r="W204" s="281">
        <f t="shared" si="50"/>
        <v>0</v>
      </c>
      <c r="X204" s="210">
        <f t="shared" si="51"/>
        <v>18.988372093023255</v>
      </c>
      <c r="Y204" s="210">
        <f t="shared" si="52"/>
        <v>126332.04651162789</v>
      </c>
      <c r="Z204" s="210">
        <f t="shared" si="53"/>
        <v>2.4767441860465116</v>
      </c>
      <c r="AA204" s="210">
        <f t="shared" si="54"/>
        <v>16478.093023255813</v>
      </c>
      <c r="AB204" s="210">
        <f t="shared" si="55"/>
        <v>0.82558139534883723</v>
      </c>
      <c r="AC204" s="210">
        <f t="shared" si="56"/>
        <v>5492.6976744186049</v>
      </c>
      <c r="AD204" s="369">
        <f t="shared" si="57"/>
        <v>0</v>
      </c>
      <c r="AE204" s="369">
        <f t="shared" si="58"/>
        <v>0</v>
      </c>
    </row>
    <row r="205" spans="1:31">
      <c r="A205" s="37">
        <v>28</v>
      </c>
      <c r="B205" s="37">
        <v>2</v>
      </c>
      <c r="C205" s="28" t="s">
        <v>885</v>
      </c>
      <c r="D205" s="210">
        <f>'(B.) Opyt'' non-urb lands'!AV20</f>
        <v>15</v>
      </c>
      <c r="E205" s="520"/>
      <c r="F205" s="210">
        <f>'(B.) Opyt'' non-urb lands'!AY20</f>
        <v>96905</v>
      </c>
      <c r="G205" s="212">
        <f t="shared" si="46"/>
        <v>6460.333333333333</v>
      </c>
      <c r="I205" s="210">
        <v>15</v>
      </c>
      <c r="J205" s="210">
        <v>15</v>
      </c>
      <c r="M205" s="259">
        <f>(IF($J205-$I205=0,VLOOKUP($C205,'(C.) Private owners, 6 estates'!$D$10:$DR$60,26+$I205,0),IF($J205-$I205=1,VLOOKUP($C205,'(C.) Private owners, 6 estates'!$D$10:$DR$60,26+$I205,0)+VLOOKUP($C205,'(C.) Private owners, 6 estates'!$D$10:$DR$60,27+$I205,0),VLOOKUP($C205,'(C.) Private owners, 6 estates'!$D$10:$DR$60,26+$I205,0)+VLOOKUP($C205,'(C.) Private owners, 6 estates'!$D$10:$DR$60,27+$I205,0)+VLOOKUP($C205,'(C.) Private owners, 6 estates'!$D$10:$DR$60,28+$I205,0)))) /(IF($J205-$I205=0,VLOOKUP($C205,'(C.) Private owners, 6 estates'!$D$10:$DR$60,7+$I205,0),IF($J205-$I205=1,VLOOKUP($C205,'(C.) Private owners, 6 estates'!$D$10:$DR$60,7+$I205,0)+VLOOKUP($C205,'(C.) Private owners, 6 estates'!$D$10:$DR$60,8+$I205,0),VLOOKUP($C205,'(C.) Private owners, 6 estates'!$D$10:$DR$60,7+$I205,0)+VLOOKUP($C205,'(C.) Private owners, 6 estates'!$D$10:$DR$60,8+$I205,0)+VLOOKUP($C205,'(C.) Private owners, 6 estates'!$D$10:$DR$60,9+$I205,0))))</f>
        <v>0.25</v>
      </c>
      <c r="N205" s="259">
        <f>(IF($J205-$I205=0,VLOOKUP($C205,'(C.) Private owners, 6 estates'!$D$10:$DR$60,45+$I205,0),IF($J205-$I205=1,VLOOKUP($C205,'(C.) Private owners, 6 estates'!$D$10:$DR$60,45+$I205,0)+VLOOKUP($C205,'(C.) Private owners, 6 estates'!$D$10:$DR$60,46+$I205,0),VLOOKUP($C205,'(C.) Private owners, 6 estates'!$D$10:$DR$60,45+$I205,0)+VLOOKUP($C205,'(C.) Private owners, 6 estates'!$D$10:$DR$60,46+$I205,0)+VLOOKUP($C205,'(C.) Private owners, 6 estates'!$D$10:$DR$60,47+$I205,0)))) /(IF($J205-$I205=0,VLOOKUP($C205,'(C.) Private owners, 6 estates'!$D$10:$DR$60,7+$I205,0),IF($J205-$I205=1,VLOOKUP($C205,'(C.) Private owners, 6 estates'!$D$10:$DR$60,7+$I205,0)+VLOOKUP($C205,'(C.) Private owners, 6 estates'!$D$10:$DR$60,8+$I205,0),VLOOKUP($C205,'(C.) Private owners, 6 estates'!$D$10:$DR$60,7+$I205,0)+VLOOKUP($C205,'(C.) Private owners, 6 estates'!$D$10:$DR$60,8+$I205,0)+VLOOKUP($C205,'(C.) Private owners, 6 estates'!$D$10:$DR$60,9+$I205,0))))</f>
        <v>0</v>
      </c>
      <c r="O205" s="259">
        <f>(IF($J205-$I205=0,VLOOKUP($C205,'(C.) Private owners, 6 estates'!$D$10:$DR$60,64+$I205,0),IF($J205-$I205=1,VLOOKUP($C205,'(C.) Private owners, 6 estates'!$D$10:$DR$60,64+$I205,0)+VLOOKUP($C205,'(C.) Private owners, 6 estates'!$D$10:$DR$60,65+$I205,0),VLOOKUP($C205,'(C.) Private owners, 6 estates'!$D$10:$DR$60,64+$I205,0)+VLOOKUP($C205,'(C.) Private owners, 6 estates'!$D$10:$DR$60,65+$I205,0)+VLOOKUP($C205,'(C.) Private owners, 6 estates'!$D$10:$DR$60,66+$I205,0)))) /(IF($J205-$I205=0,VLOOKUP($C205,'(C.) Private owners, 6 estates'!$D$10:$DR$60,7+$I205,0),IF($J205-$I205=1,VLOOKUP($C205,'(C.) Private owners, 6 estates'!$D$10:$DR$60,7+$I205,0)+VLOOKUP($C205,'(C.) Private owners, 6 estates'!$D$10:$DR$60,8+$I205,0),VLOOKUP($C205,'(C.) Private owners, 6 estates'!$D$10:$DR$60,7+$I205,0)+VLOOKUP($C205,'(C.) Private owners, 6 estates'!$D$10:$DR$60,8+$I205,0)+VLOOKUP($C205,'(C.) Private owners, 6 estates'!$D$10:$DR$60,9+$I205,0))))</f>
        <v>0.5</v>
      </c>
      <c r="P205" s="259">
        <f>(IF($J205-$I205=0,VLOOKUP($C205,'(C.) Private owners, 6 estates'!$D$10:$DR$60,83+$I205,0),IF($J205-$I205=1,VLOOKUP($C205,'(C.) Private owners, 6 estates'!$D$10:$DR$60,83+$I205,0)+VLOOKUP($C205,'(C.) Private owners, 6 estates'!$D$10:$DR$60,84+$I205,0),VLOOKUP($C205,'(C.) Private owners, 6 estates'!$D$10:$DR$60,83+$I205,0)+VLOOKUP($C205,'(C.) Private owners, 6 estates'!$D$10:$DR$60,84+$I205,0)+VLOOKUP($C205,'(C.) Private owners, 6 estates'!$D$10:$DR$60,85+$I205,0)))) /(IF($J205-$I205=0,VLOOKUP($C205,'(C.) Private owners, 6 estates'!$D$10:$DR$60,7+$I205,0),IF($J205-$I205=1,VLOOKUP($C205,'(C.) Private owners, 6 estates'!$D$10:$DR$60,7+$I205,0)+VLOOKUP($C205,'(C.) Private owners, 6 estates'!$D$10:$DR$60,8+$I205,0),VLOOKUP($C205,'(C.) Private owners, 6 estates'!$D$10:$DR$60,7+$I205,0)+VLOOKUP($C205,'(C.) Private owners, 6 estates'!$D$10:$DR$60,8+$I205,0)+VLOOKUP($C205,'(C.) Private owners, 6 estates'!$D$10:$DR$60,9+$I205,0))))</f>
        <v>0.125</v>
      </c>
      <c r="Q205" s="259">
        <f>(IF($J205-$I205=0,VLOOKUP($C205,'(C.) Private owners, 6 estates'!$D$10:$DR$60,102+$I205,0),IF($J205-$I205=1,VLOOKUP($C205,'(C.) Private owners, 6 estates'!$D$10:$DR$60,102+$I205,0)+VLOOKUP($C205,'(C.) Private owners, 6 estates'!$D$10:$DR$60,103+$I205,0),VLOOKUP($C205,'(C.) Private owners, 6 estates'!$D$10:$DR$60,102+$I205,0)+VLOOKUP($C205,'(C.) Private owners, 6 estates'!$D$10:$DR$60,103+$I205,0)+VLOOKUP($C205,'(C.) Private owners, 6 estates'!$D$10:$DR$60,104+$I205,0)))) /(IF($J205-$I205=0,VLOOKUP($C205,'(C.) Private owners, 6 estates'!$D$10:$DR$60,7+$I205,0),IF($J205-$I205=1,VLOOKUP($C205,'(C.) Private owners, 6 estates'!$D$10:$DR$60,7+$I205,0)+VLOOKUP($C205,'(C.) Private owners, 6 estates'!$D$10:$DR$60,8+$I205,0),VLOOKUP($C205,'(C.) Private owners, 6 estates'!$D$10:$DR$60,7+$I205,0)+VLOOKUP($C205,'(C.) Private owners, 6 estates'!$D$10:$DR$60,8+$I205,0)+VLOOKUP($C205,'(C.) Private owners, 6 estates'!$D$10:$DR$60,9+$I205,0))))</f>
        <v>0.125</v>
      </c>
      <c r="R205" s="414">
        <f t="shared" si="59"/>
        <v>0</v>
      </c>
      <c r="T205" s="210">
        <f t="shared" si="47"/>
        <v>3.75</v>
      </c>
      <c r="U205" s="210">
        <f t="shared" si="48"/>
        <v>24226.25</v>
      </c>
      <c r="V205" s="281">
        <f t="shared" si="49"/>
        <v>0</v>
      </c>
      <c r="W205" s="281">
        <f t="shared" si="50"/>
        <v>0</v>
      </c>
      <c r="X205" s="210">
        <f t="shared" si="51"/>
        <v>7.5</v>
      </c>
      <c r="Y205" s="210">
        <f t="shared" si="52"/>
        <v>48452.5</v>
      </c>
      <c r="Z205" s="210">
        <f t="shared" si="53"/>
        <v>1.875</v>
      </c>
      <c r="AA205" s="210">
        <f t="shared" si="54"/>
        <v>12113.125</v>
      </c>
      <c r="AB205" s="210">
        <f t="shared" si="55"/>
        <v>1.875</v>
      </c>
      <c r="AC205" s="210">
        <f t="shared" si="56"/>
        <v>12113.125</v>
      </c>
      <c r="AD205" s="369">
        <f t="shared" si="57"/>
        <v>0</v>
      </c>
      <c r="AE205" s="369">
        <f t="shared" si="58"/>
        <v>0</v>
      </c>
    </row>
    <row r="206" spans="1:31">
      <c r="A206" s="37">
        <v>31</v>
      </c>
      <c r="B206" s="37">
        <v>2</v>
      </c>
      <c r="C206" s="28" t="s">
        <v>886</v>
      </c>
      <c r="D206" s="210">
        <f>'(B.) Opyt'' non-urb lands'!AV21</f>
        <v>6</v>
      </c>
      <c r="E206" s="520"/>
      <c r="F206" s="210">
        <f>'(B.) Opyt'' non-urb lands'!AY21</f>
        <v>47376</v>
      </c>
      <c r="G206" s="212">
        <f t="shared" si="46"/>
        <v>7896</v>
      </c>
      <c r="I206" s="210">
        <v>17</v>
      </c>
      <c r="J206" s="210">
        <v>17</v>
      </c>
      <c r="M206" s="259">
        <f>(IF($J206-$I206=0,VLOOKUP($C206,'(C.) Private owners, 6 estates'!$D$10:$DR$60,26+$I206,0),IF($J206-$I206=1,VLOOKUP($C206,'(C.) Private owners, 6 estates'!$D$10:$DR$60,26+$I206,0)+VLOOKUP($C206,'(C.) Private owners, 6 estates'!$D$10:$DR$60,27+$I206,0),VLOOKUP($C206,'(C.) Private owners, 6 estates'!$D$10:$DR$60,26+$I206,0)+VLOOKUP($C206,'(C.) Private owners, 6 estates'!$D$10:$DR$60,27+$I206,0)+VLOOKUP($C206,'(C.) Private owners, 6 estates'!$D$10:$DR$60,28+$I206,0)))) /(IF($J206-$I206=0,VLOOKUP($C206,'(C.) Private owners, 6 estates'!$D$10:$DR$60,7+$I206,0),IF($J206-$I206=1,VLOOKUP($C206,'(C.) Private owners, 6 estates'!$D$10:$DR$60,7+$I206,0)+VLOOKUP($C206,'(C.) Private owners, 6 estates'!$D$10:$DR$60,8+$I206,0),VLOOKUP($C206,'(C.) Private owners, 6 estates'!$D$10:$DR$60,7+$I206,0)+VLOOKUP($C206,'(C.) Private owners, 6 estates'!$D$10:$DR$60,8+$I206,0)+VLOOKUP($C206,'(C.) Private owners, 6 estates'!$D$10:$DR$60,9+$I206,0))))</f>
        <v>0.88135593220338981</v>
      </c>
      <c r="N206" s="259">
        <f>(IF($J206-$I206=0,VLOOKUP($C206,'(C.) Private owners, 6 estates'!$D$10:$DR$60,45+$I206,0),IF($J206-$I206=1,VLOOKUP($C206,'(C.) Private owners, 6 estates'!$D$10:$DR$60,45+$I206,0)+VLOOKUP($C206,'(C.) Private owners, 6 estates'!$D$10:$DR$60,46+$I206,0),VLOOKUP($C206,'(C.) Private owners, 6 estates'!$D$10:$DR$60,45+$I206,0)+VLOOKUP($C206,'(C.) Private owners, 6 estates'!$D$10:$DR$60,46+$I206,0)+VLOOKUP($C206,'(C.) Private owners, 6 estates'!$D$10:$DR$60,47+$I206,0)))) /(IF($J206-$I206=0,VLOOKUP($C206,'(C.) Private owners, 6 estates'!$D$10:$DR$60,7+$I206,0),IF($J206-$I206=1,VLOOKUP($C206,'(C.) Private owners, 6 estates'!$D$10:$DR$60,7+$I206,0)+VLOOKUP($C206,'(C.) Private owners, 6 estates'!$D$10:$DR$60,8+$I206,0),VLOOKUP($C206,'(C.) Private owners, 6 estates'!$D$10:$DR$60,7+$I206,0)+VLOOKUP($C206,'(C.) Private owners, 6 estates'!$D$10:$DR$60,8+$I206,0)+VLOOKUP($C206,'(C.) Private owners, 6 estates'!$D$10:$DR$60,9+$I206,0))))</f>
        <v>0</v>
      </c>
      <c r="O206" s="259">
        <f>(IF($J206-$I206=0,VLOOKUP($C206,'(C.) Private owners, 6 estates'!$D$10:$DR$60,64+$I206,0),IF($J206-$I206=1,VLOOKUP($C206,'(C.) Private owners, 6 estates'!$D$10:$DR$60,64+$I206,0)+VLOOKUP($C206,'(C.) Private owners, 6 estates'!$D$10:$DR$60,65+$I206,0),VLOOKUP($C206,'(C.) Private owners, 6 estates'!$D$10:$DR$60,64+$I206,0)+VLOOKUP($C206,'(C.) Private owners, 6 estates'!$D$10:$DR$60,65+$I206,0)+VLOOKUP($C206,'(C.) Private owners, 6 estates'!$D$10:$DR$60,66+$I206,0)))) /(IF($J206-$I206=0,VLOOKUP($C206,'(C.) Private owners, 6 estates'!$D$10:$DR$60,7+$I206,0),IF($J206-$I206=1,VLOOKUP($C206,'(C.) Private owners, 6 estates'!$D$10:$DR$60,7+$I206,0)+VLOOKUP($C206,'(C.) Private owners, 6 estates'!$D$10:$DR$60,8+$I206,0),VLOOKUP($C206,'(C.) Private owners, 6 estates'!$D$10:$DR$60,7+$I206,0)+VLOOKUP($C206,'(C.) Private owners, 6 estates'!$D$10:$DR$60,8+$I206,0)+VLOOKUP($C206,'(C.) Private owners, 6 estates'!$D$10:$DR$60,9+$I206,0))))</f>
        <v>0.11864406779661017</v>
      </c>
      <c r="P206" s="259">
        <f>(IF($J206-$I206=0,VLOOKUP($C206,'(C.) Private owners, 6 estates'!$D$10:$DR$60,83+$I206,0),IF($J206-$I206=1,VLOOKUP($C206,'(C.) Private owners, 6 estates'!$D$10:$DR$60,83+$I206,0)+VLOOKUP($C206,'(C.) Private owners, 6 estates'!$D$10:$DR$60,84+$I206,0),VLOOKUP($C206,'(C.) Private owners, 6 estates'!$D$10:$DR$60,83+$I206,0)+VLOOKUP($C206,'(C.) Private owners, 6 estates'!$D$10:$DR$60,84+$I206,0)+VLOOKUP($C206,'(C.) Private owners, 6 estates'!$D$10:$DR$60,85+$I206,0)))) /(IF($J206-$I206=0,VLOOKUP($C206,'(C.) Private owners, 6 estates'!$D$10:$DR$60,7+$I206,0),IF($J206-$I206=1,VLOOKUP($C206,'(C.) Private owners, 6 estates'!$D$10:$DR$60,7+$I206,0)+VLOOKUP($C206,'(C.) Private owners, 6 estates'!$D$10:$DR$60,8+$I206,0),VLOOKUP($C206,'(C.) Private owners, 6 estates'!$D$10:$DR$60,7+$I206,0)+VLOOKUP($C206,'(C.) Private owners, 6 estates'!$D$10:$DR$60,8+$I206,0)+VLOOKUP($C206,'(C.) Private owners, 6 estates'!$D$10:$DR$60,9+$I206,0))))</f>
        <v>0</v>
      </c>
      <c r="Q206" s="259">
        <f>(IF($J206-$I206=0,VLOOKUP($C206,'(C.) Private owners, 6 estates'!$D$10:$DR$60,102+$I206,0),IF($J206-$I206=1,VLOOKUP($C206,'(C.) Private owners, 6 estates'!$D$10:$DR$60,102+$I206,0)+VLOOKUP($C206,'(C.) Private owners, 6 estates'!$D$10:$DR$60,103+$I206,0),VLOOKUP($C206,'(C.) Private owners, 6 estates'!$D$10:$DR$60,102+$I206,0)+VLOOKUP($C206,'(C.) Private owners, 6 estates'!$D$10:$DR$60,103+$I206,0)+VLOOKUP($C206,'(C.) Private owners, 6 estates'!$D$10:$DR$60,104+$I206,0)))) /(IF($J206-$I206=0,VLOOKUP($C206,'(C.) Private owners, 6 estates'!$D$10:$DR$60,7+$I206,0),IF($J206-$I206=1,VLOOKUP($C206,'(C.) Private owners, 6 estates'!$D$10:$DR$60,7+$I206,0)+VLOOKUP($C206,'(C.) Private owners, 6 estates'!$D$10:$DR$60,8+$I206,0),VLOOKUP($C206,'(C.) Private owners, 6 estates'!$D$10:$DR$60,7+$I206,0)+VLOOKUP($C206,'(C.) Private owners, 6 estates'!$D$10:$DR$60,8+$I206,0)+VLOOKUP($C206,'(C.) Private owners, 6 estates'!$D$10:$DR$60,9+$I206,0))))</f>
        <v>0</v>
      </c>
      <c r="R206" s="414">
        <f t="shared" si="59"/>
        <v>0</v>
      </c>
      <c r="T206" s="210">
        <f t="shared" si="47"/>
        <v>5.2881355932203391</v>
      </c>
      <c r="U206" s="210">
        <f t="shared" si="48"/>
        <v>41755.118644067799</v>
      </c>
      <c r="V206" s="281">
        <f t="shared" si="49"/>
        <v>0</v>
      </c>
      <c r="W206" s="281">
        <f t="shared" si="50"/>
        <v>0</v>
      </c>
      <c r="X206" s="210">
        <f t="shared" si="51"/>
        <v>0.71186440677966101</v>
      </c>
      <c r="Y206" s="210">
        <f t="shared" si="52"/>
        <v>5620.8813559322034</v>
      </c>
      <c r="Z206" s="210">
        <f t="shared" si="53"/>
        <v>0</v>
      </c>
      <c r="AA206" s="210">
        <f t="shared" si="54"/>
        <v>0</v>
      </c>
      <c r="AB206" s="210">
        <f t="shared" si="55"/>
        <v>0</v>
      </c>
      <c r="AC206" s="210">
        <f t="shared" si="56"/>
        <v>0</v>
      </c>
      <c r="AD206" s="369">
        <f t="shared" si="57"/>
        <v>0</v>
      </c>
      <c r="AE206" s="369">
        <f t="shared" si="58"/>
        <v>0</v>
      </c>
    </row>
    <row r="207" spans="1:31">
      <c r="A207" s="37">
        <v>36</v>
      </c>
      <c r="B207" s="37">
        <v>2</v>
      </c>
      <c r="C207" s="28" t="s">
        <v>887</v>
      </c>
      <c r="D207" s="210">
        <f>'(B.) Opyt'' non-urb lands'!AV22</f>
        <v>153</v>
      </c>
      <c r="E207" s="520"/>
      <c r="F207" s="210">
        <f>'(B.) Opyt'' non-urb lands'!AY22</f>
        <v>1067742</v>
      </c>
      <c r="G207" s="212">
        <f t="shared" si="46"/>
        <v>6978.7058823529414</v>
      </c>
      <c r="I207" s="210">
        <v>13</v>
      </c>
      <c r="J207" s="210">
        <v>14</v>
      </c>
      <c r="M207" s="259">
        <f>(IF($J207-$I207=0,VLOOKUP($C207,'(C.) Private owners, 6 estates'!$D$10:$DR$60,26+$I207,0),IF($J207-$I207=1,VLOOKUP($C207,'(C.) Private owners, 6 estates'!$D$10:$DR$60,26+$I207,0)+VLOOKUP($C207,'(C.) Private owners, 6 estates'!$D$10:$DR$60,27+$I207,0),VLOOKUP($C207,'(C.) Private owners, 6 estates'!$D$10:$DR$60,26+$I207,0)+VLOOKUP($C207,'(C.) Private owners, 6 estates'!$D$10:$DR$60,27+$I207,0)+VLOOKUP($C207,'(C.) Private owners, 6 estates'!$D$10:$DR$60,28+$I207,0)))) /(IF($J207-$I207=0,VLOOKUP($C207,'(C.) Private owners, 6 estates'!$D$10:$DR$60,7+$I207,0),IF($J207-$I207=1,VLOOKUP($C207,'(C.) Private owners, 6 estates'!$D$10:$DR$60,7+$I207,0)+VLOOKUP($C207,'(C.) Private owners, 6 estates'!$D$10:$DR$60,8+$I207,0),VLOOKUP($C207,'(C.) Private owners, 6 estates'!$D$10:$DR$60,7+$I207,0)+VLOOKUP($C207,'(C.) Private owners, 6 estates'!$D$10:$DR$60,8+$I207,0)+VLOOKUP($C207,'(C.) Private owners, 6 estates'!$D$10:$DR$60,9+$I207,0))))</f>
        <v>0.38068181818181818</v>
      </c>
      <c r="N207" s="259">
        <f>(IF($J207-$I207=0,VLOOKUP($C207,'(C.) Private owners, 6 estates'!$D$10:$DR$60,45+$I207,0),IF($J207-$I207=1,VLOOKUP($C207,'(C.) Private owners, 6 estates'!$D$10:$DR$60,45+$I207,0)+VLOOKUP($C207,'(C.) Private owners, 6 estates'!$D$10:$DR$60,46+$I207,0),VLOOKUP($C207,'(C.) Private owners, 6 estates'!$D$10:$DR$60,45+$I207,0)+VLOOKUP($C207,'(C.) Private owners, 6 estates'!$D$10:$DR$60,46+$I207,0)+VLOOKUP($C207,'(C.) Private owners, 6 estates'!$D$10:$DR$60,47+$I207,0)))) /(IF($J207-$I207=0,VLOOKUP($C207,'(C.) Private owners, 6 estates'!$D$10:$DR$60,7+$I207,0),IF($J207-$I207=1,VLOOKUP($C207,'(C.) Private owners, 6 estates'!$D$10:$DR$60,7+$I207,0)+VLOOKUP($C207,'(C.) Private owners, 6 estates'!$D$10:$DR$60,8+$I207,0),VLOOKUP($C207,'(C.) Private owners, 6 estates'!$D$10:$DR$60,7+$I207,0)+VLOOKUP($C207,'(C.) Private owners, 6 estates'!$D$10:$DR$60,8+$I207,0)+VLOOKUP($C207,'(C.) Private owners, 6 estates'!$D$10:$DR$60,9+$I207,0))))</f>
        <v>0</v>
      </c>
      <c r="O207" s="259">
        <f>(IF($J207-$I207=0,VLOOKUP($C207,'(C.) Private owners, 6 estates'!$D$10:$DR$60,64+$I207,0),IF($J207-$I207=1,VLOOKUP($C207,'(C.) Private owners, 6 estates'!$D$10:$DR$60,64+$I207,0)+VLOOKUP($C207,'(C.) Private owners, 6 estates'!$D$10:$DR$60,65+$I207,0),VLOOKUP($C207,'(C.) Private owners, 6 estates'!$D$10:$DR$60,64+$I207,0)+VLOOKUP($C207,'(C.) Private owners, 6 estates'!$D$10:$DR$60,65+$I207,0)+VLOOKUP($C207,'(C.) Private owners, 6 estates'!$D$10:$DR$60,66+$I207,0)))) /(IF($J207-$I207=0,VLOOKUP($C207,'(C.) Private owners, 6 estates'!$D$10:$DR$60,7+$I207,0),IF($J207-$I207=1,VLOOKUP($C207,'(C.) Private owners, 6 estates'!$D$10:$DR$60,7+$I207,0)+VLOOKUP($C207,'(C.) Private owners, 6 estates'!$D$10:$DR$60,8+$I207,0),VLOOKUP($C207,'(C.) Private owners, 6 estates'!$D$10:$DR$60,7+$I207,0)+VLOOKUP($C207,'(C.) Private owners, 6 estates'!$D$10:$DR$60,8+$I207,0)+VLOOKUP($C207,'(C.) Private owners, 6 estates'!$D$10:$DR$60,9+$I207,0))))</f>
        <v>0.34090909090909088</v>
      </c>
      <c r="P207" s="259">
        <f>(IF($J207-$I207=0,VLOOKUP($C207,'(C.) Private owners, 6 estates'!$D$10:$DR$60,83+$I207,0),IF($J207-$I207=1,VLOOKUP($C207,'(C.) Private owners, 6 estates'!$D$10:$DR$60,83+$I207,0)+VLOOKUP($C207,'(C.) Private owners, 6 estates'!$D$10:$DR$60,84+$I207,0),VLOOKUP($C207,'(C.) Private owners, 6 estates'!$D$10:$DR$60,83+$I207,0)+VLOOKUP($C207,'(C.) Private owners, 6 estates'!$D$10:$DR$60,84+$I207,0)+VLOOKUP($C207,'(C.) Private owners, 6 estates'!$D$10:$DR$60,85+$I207,0)))) /(IF($J207-$I207=0,VLOOKUP($C207,'(C.) Private owners, 6 estates'!$D$10:$DR$60,7+$I207,0),IF($J207-$I207=1,VLOOKUP($C207,'(C.) Private owners, 6 estates'!$D$10:$DR$60,7+$I207,0)+VLOOKUP($C207,'(C.) Private owners, 6 estates'!$D$10:$DR$60,8+$I207,0),VLOOKUP($C207,'(C.) Private owners, 6 estates'!$D$10:$DR$60,7+$I207,0)+VLOOKUP($C207,'(C.) Private owners, 6 estates'!$D$10:$DR$60,8+$I207,0)+VLOOKUP($C207,'(C.) Private owners, 6 estates'!$D$10:$DR$60,9+$I207,0))))</f>
        <v>3.9772727272727272E-2</v>
      </c>
      <c r="Q207" s="259">
        <f>(IF($J207-$I207=0,VLOOKUP($C207,'(C.) Private owners, 6 estates'!$D$10:$DR$60,102+$I207,0),IF($J207-$I207=1,VLOOKUP($C207,'(C.) Private owners, 6 estates'!$D$10:$DR$60,102+$I207,0)+VLOOKUP($C207,'(C.) Private owners, 6 estates'!$D$10:$DR$60,103+$I207,0),VLOOKUP($C207,'(C.) Private owners, 6 estates'!$D$10:$DR$60,102+$I207,0)+VLOOKUP($C207,'(C.) Private owners, 6 estates'!$D$10:$DR$60,103+$I207,0)+VLOOKUP($C207,'(C.) Private owners, 6 estates'!$D$10:$DR$60,104+$I207,0)))) /(IF($J207-$I207=0,VLOOKUP($C207,'(C.) Private owners, 6 estates'!$D$10:$DR$60,7+$I207,0),IF($J207-$I207=1,VLOOKUP($C207,'(C.) Private owners, 6 estates'!$D$10:$DR$60,7+$I207,0)+VLOOKUP($C207,'(C.) Private owners, 6 estates'!$D$10:$DR$60,8+$I207,0),VLOOKUP($C207,'(C.) Private owners, 6 estates'!$D$10:$DR$60,7+$I207,0)+VLOOKUP($C207,'(C.) Private owners, 6 estates'!$D$10:$DR$60,8+$I207,0)+VLOOKUP($C207,'(C.) Private owners, 6 estates'!$D$10:$DR$60,9+$I207,0))))</f>
        <v>0.23863636363636365</v>
      </c>
      <c r="R207" s="414">
        <f t="shared" si="59"/>
        <v>0</v>
      </c>
      <c r="T207" s="210">
        <f t="shared" si="47"/>
        <v>58.24431818181818</v>
      </c>
      <c r="U207" s="210">
        <f t="shared" si="48"/>
        <v>406469.96590909088</v>
      </c>
      <c r="V207" s="281">
        <f t="shared" si="49"/>
        <v>0</v>
      </c>
      <c r="W207" s="281">
        <f t="shared" si="50"/>
        <v>0</v>
      </c>
      <c r="X207" s="210">
        <f t="shared" si="51"/>
        <v>52.159090909090907</v>
      </c>
      <c r="Y207" s="210">
        <f t="shared" si="52"/>
        <v>364002.95454545453</v>
      </c>
      <c r="Z207" s="210">
        <f t="shared" si="53"/>
        <v>6.0852272727272725</v>
      </c>
      <c r="AA207" s="210">
        <f t="shared" si="54"/>
        <v>42467.01136363636</v>
      </c>
      <c r="AB207" s="210">
        <f t="shared" si="55"/>
        <v>36.51136363636364</v>
      </c>
      <c r="AC207" s="210">
        <f t="shared" si="56"/>
        <v>254802.06818181821</v>
      </c>
      <c r="AD207" s="369">
        <f t="shared" si="57"/>
        <v>0</v>
      </c>
      <c r="AE207" s="369">
        <f t="shared" si="58"/>
        <v>0</v>
      </c>
    </row>
    <row r="208" spans="1:31">
      <c r="A208" s="37">
        <v>45</v>
      </c>
      <c r="B208" s="37">
        <v>2</v>
      </c>
      <c r="C208" s="29" t="s">
        <v>755</v>
      </c>
      <c r="D208" s="210">
        <f>'(B.) Opyt'' non-urb lands'!AV23</f>
        <v>55</v>
      </c>
      <c r="E208" s="520"/>
      <c r="F208" s="210">
        <f>'(B.) Opyt'' non-urb lands'!AY23</f>
        <v>388359</v>
      </c>
      <c r="G208" s="212">
        <f t="shared" si="46"/>
        <v>7061.0727272727272</v>
      </c>
      <c r="I208" s="210">
        <v>14</v>
      </c>
      <c r="J208" s="210">
        <v>15</v>
      </c>
      <c r="M208" s="259">
        <f>(IF($J208-$I208=0,VLOOKUP($C208,'(C.) Private owners, 6 estates'!$D$10:$DR$60,26+$I208,0),IF($J208-$I208=1,VLOOKUP($C208,'(C.) Private owners, 6 estates'!$D$10:$DR$60,26+$I208,0)+VLOOKUP($C208,'(C.) Private owners, 6 estates'!$D$10:$DR$60,27+$I208,0),VLOOKUP($C208,'(C.) Private owners, 6 estates'!$D$10:$DR$60,26+$I208,0)+VLOOKUP($C208,'(C.) Private owners, 6 estates'!$D$10:$DR$60,27+$I208,0)+VLOOKUP($C208,'(C.) Private owners, 6 estates'!$D$10:$DR$60,28+$I208,0)))) /(IF($J208-$I208=0,VLOOKUP($C208,'(C.) Private owners, 6 estates'!$D$10:$DR$60,7+$I208,0),IF($J208-$I208=1,VLOOKUP($C208,'(C.) Private owners, 6 estates'!$D$10:$DR$60,7+$I208,0)+VLOOKUP($C208,'(C.) Private owners, 6 estates'!$D$10:$DR$60,8+$I208,0),VLOOKUP($C208,'(C.) Private owners, 6 estates'!$D$10:$DR$60,7+$I208,0)+VLOOKUP($C208,'(C.) Private owners, 6 estates'!$D$10:$DR$60,8+$I208,0)+VLOOKUP($C208,'(C.) Private owners, 6 estates'!$D$10:$DR$60,9+$I208,0))))</f>
        <v>0.6470588235294118</v>
      </c>
      <c r="N208" s="259">
        <f>(IF($J208-$I208=0,VLOOKUP($C208,'(C.) Private owners, 6 estates'!$D$10:$DR$60,45+$I208,0),IF($J208-$I208=1,VLOOKUP($C208,'(C.) Private owners, 6 estates'!$D$10:$DR$60,45+$I208,0)+VLOOKUP($C208,'(C.) Private owners, 6 estates'!$D$10:$DR$60,46+$I208,0),VLOOKUP($C208,'(C.) Private owners, 6 estates'!$D$10:$DR$60,45+$I208,0)+VLOOKUP($C208,'(C.) Private owners, 6 estates'!$D$10:$DR$60,46+$I208,0)+VLOOKUP($C208,'(C.) Private owners, 6 estates'!$D$10:$DR$60,47+$I208,0)))) /(IF($J208-$I208=0,VLOOKUP($C208,'(C.) Private owners, 6 estates'!$D$10:$DR$60,7+$I208,0),IF($J208-$I208=1,VLOOKUP($C208,'(C.) Private owners, 6 estates'!$D$10:$DR$60,7+$I208,0)+VLOOKUP($C208,'(C.) Private owners, 6 estates'!$D$10:$DR$60,8+$I208,0),VLOOKUP($C208,'(C.) Private owners, 6 estates'!$D$10:$DR$60,7+$I208,0)+VLOOKUP($C208,'(C.) Private owners, 6 estates'!$D$10:$DR$60,8+$I208,0)+VLOOKUP($C208,'(C.) Private owners, 6 estates'!$D$10:$DR$60,9+$I208,0))))</f>
        <v>0</v>
      </c>
      <c r="O208" s="259">
        <f>(IF($J208-$I208=0,VLOOKUP($C208,'(C.) Private owners, 6 estates'!$D$10:$DR$60,64+$I208,0),IF($J208-$I208=1,VLOOKUP($C208,'(C.) Private owners, 6 estates'!$D$10:$DR$60,64+$I208,0)+VLOOKUP($C208,'(C.) Private owners, 6 estates'!$D$10:$DR$60,65+$I208,0),VLOOKUP($C208,'(C.) Private owners, 6 estates'!$D$10:$DR$60,64+$I208,0)+VLOOKUP($C208,'(C.) Private owners, 6 estates'!$D$10:$DR$60,65+$I208,0)+VLOOKUP($C208,'(C.) Private owners, 6 estates'!$D$10:$DR$60,66+$I208,0)))) /(IF($J208-$I208=0,VLOOKUP($C208,'(C.) Private owners, 6 estates'!$D$10:$DR$60,7+$I208,0),IF($J208-$I208=1,VLOOKUP($C208,'(C.) Private owners, 6 estates'!$D$10:$DR$60,7+$I208,0)+VLOOKUP($C208,'(C.) Private owners, 6 estates'!$D$10:$DR$60,8+$I208,0),VLOOKUP($C208,'(C.) Private owners, 6 estates'!$D$10:$DR$60,7+$I208,0)+VLOOKUP($C208,'(C.) Private owners, 6 estates'!$D$10:$DR$60,8+$I208,0)+VLOOKUP($C208,'(C.) Private owners, 6 estates'!$D$10:$DR$60,9+$I208,0))))</f>
        <v>0.23529411764705882</v>
      </c>
      <c r="P208" s="259">
        <f>(IF($J208-$I208=0,VLOOKUP($C208,'(C.) Private owners, 6 estates'!$D$10:$DR$60,83+$I208,0),IF($J208-$I208=1,VLOOKUP($C208,'(C.) Private owners, 6 estates'!$D$10:$DR$60,83+$I208,0)+VLOOKUP($C208,'(C.) Private owners, 6 estates'!$D$10:$DR$60,84+$I208,0),VLOOKUP($C208,'(C.) Private owners, 6 estates'!$D$10:$DR$60,83+$I208,0)+VLOOKUP($C208,'(C.) Private owners, 6 estates'!$D$10:$DR$60,84+$I208,0)+VLOOKUP($C208,'(C.) Private owners, 6 estates'!$D$10:$DR$60,85+$I208,0)))) /(IF($J208-$I208=0,VLOOKUP($C208,'(C.) Private owners, 6 estates'!$D$10:$DR$60,7+$I208,0),IF($J208-$I208=1,VLOOKUP($C208,'(C.) Private owners, 6 estates'!$D$10:$DR$60,7+$I208,0)+VLOOKUP($C208,'(C.) Private owners, 6 estates'!$D$10:$DR$60,8+$I208,0),VLOOKUP($C208,'(C.) Private owners, 6 estates'!$D$10:$DR$60,7+$I208,0)+VLOOKUP($C208,'(C.) Private owners, 6 estates'!$D$10:$DR$60,8+$I208,0)+VLOOKUP($C208,'(C.) Private owners, 6 estates'!$D$10:$DR$60,9+$I208,0))))</f>
        <v>5.8823529411764705E-2</v>
      </c>
      <c r="Q208" s="259">
        <f>(IF($J208-$I208=0,VLOOKUP($C208,'(C.) Private owners, 6 estates'!$D$10:$DR$60,102+$I208,0),IF($J208-$I208=1,VLOOKUP($C208,'(C.) Private owners, 6 estates'!$D$10:$DR$60,102+$I208,0)+VLOOKUP($C208,'(C.) Private owners, 6 estates'!$D$10:$DR$60,103+$I208,0),VLOOKUP($C208,'(C.) Private owners, 6 estates'!$D$10:$DR$60,102+$I208,0)+VLOOKUP($C208,'(C.) Private owners, 6 estates'!$D$10:$DR$60,103+$I208,0)+VLOOKUP($C208,'(C.) Private owners, 6 estates'!$D$10:$DR$60,104+$I208,0)))) /(IF($J208-$I208=0,VLOOKUP($C208,'(C.) Private owners, 6 estates'!$D$10:$DR$60,7+$I208,0),IF($J208-$I208=1,VLOOKUP($C208,'(C.) Private owners, 6 estates'!$D$10:$DR$60,7+$I208,0)+VLOOKUP($C208,'(C.) Private owners, 6 estates'!$D$10:$DR$60,8+$I208,0),VLOOKUP($C208,'(C.) Private owners, 6 estates'!$D$10:$DR$60,7+$I208,0)+VLOOKUP($C208,'(C.) Private owners, 6 estates'!$D$10:$DR$60,8+$I208,0)+VLOOKUP($C208,'(C.) Private owners, 6 estates'!$D$10:$DR$60,9+$I208,0))))</f>
        <v>5.8823529411764705E-2</v>
      </c>
      <c r="R208" s="414">
        <f t="shared" si="59"/>
        <v>0</v>
      </c>
      <c r="T208" s="210">
        <f t="shared" si="47"/>
        <v>35.588235294117652</v>
      </c>
      <c r="U208" s="210">
        <f t="shared" si="48"/>
        <v>251291.11764705885</v>
      </c>
      <c r="V208" s="281">
        <f t="shared" si="49"/>
        <v>0</v>
      </c>
      <c r="W208" s="281">
        <f t="shared" si="50"/>
        <v>0</v>
      </c>
      <c r="X208" s="210">
        <f t="shared" si="51"/>
        <v>12.941176470588236</v>
      </c>
      <c r="Y208" s="210">
        <f t="shared" si="52"/>
        <v>91378.588235294112</v>
      </c>
      <c r="Z208" s="210">
        <f t="shared" si="53"/>
        <v>3.2352941176470589</v>
      </c>
      <c r="AA208" s="210">
        <f t="shared" si="54"/>
        <v>22844.647058823528</v>
      </c>
      <c r="AB208" s="210">
        <f t="shared" si="55"/>
        <v>3.2352941176470589</v>
      </c>
      <c r="AC208" s="210">
        <f t="shared" si="56"/>
        <v>22844.647058823528</v>
      </c>
      <c r="AD208" s="369">
        <f t="shared" si="57"/>
        <v>0</v>
      </c>
      <c r="AE208" s="369">
        <f t="shared" si="58"/>
        <v>0</v>
      </c>
    </row>
    <row r="209" spans="1:31">
      <c r="A209" s="37">
        <v>6</v>
      </c>
      <c r="B209" s="37">
        <v>3</v>
      </c>
      <c r="C209" s="28" t="s">
        <v>250</v>
      </c>
      <c r="D209" s="210">
        <f>'(B.) Opyt'' non-urb lands'!AV24</f>
        <v>77</v>
      </c>
      <c r="E209" s="520"/>
      <c r="F209" s="210">
        <f>'(B.) Opyt'' non-urb lands'!AY24</f>
        <v>525111</v>
      </c>
      <c r="G209" s="212">
        <f t="shared" si="46"/>
        <v>6819.6233766233763</v>
      </c>
      <c r="I209" s="210">
        <v>12</v>
      </c>
      <c r="J209" s="210">
        <v>13</v>
      </c>
      <c r="M209" s="259">
        <f>(IF($J209-$I209=0,VLOOKUP($C209,'(C.) Private owners, 6 estates'!$D$10:$DR$60,26+$I209,0),IF($J209-$I209=1,VLOOKUP($C209,'(C.) Private owners, 6 estates'!$D$10:$DR$60,26+$I209,0)+VLOOKUP($C209,'(C.) Private owners, 6 estates'!$D$10:$DR$60,27+$I209,0),VLOOKUP($C209,'(C.) Private owners, 6 estates'!$D$10:$DR$60,26+$I209,0)+VLOOKUP($C209,'(C.) Private owners, 6 estates'!$D$10:$DR$60,27+$I209,0)+VLOOKUP($C209,'(C.) Private owners, 6 estates'!$D$10:$DR$60,28+$I209,0)))) /(IF($J209-$I209=0,VLOOKUP($C209,'(C.) Private owners, 6 estates'!$D$10:$DR$60,7+$I209,0),IF($J209-$I209=1,VLOOKUP($C209,'(C.) Private owners, 6 estates'!$D$10:$DR$60,7+$I209,0)+VLOOKUP($C209,'(C.) Private owners, 6 estates'!$D$10:$DR$60,8+$I209,0),VLOOKUP($C209,'(C.) Private owners, 6 estates'!$D$10:$DR$60,7+$I209,0)+VLOOKUP($C209,'(C.) Private owners, 6 estates'!$D$10:$DR$60,8+$I209,0)+VLOOKUP($C209,'(C.) Private owners, 6 estates'!$D$10:$DR$60,9+$I209,0))))</f>
        <v>0.34426229508196721</v>
      </c>
      <c r="N209" s="259">
        <f>(IF($J209-$I209=0,VLOOKUP($C209,'(C.) Private owners, 6 estates'!$D$10:$DR$60,45+$I209,0),IF($J209-$I209=1,VLOOKUP($C209,'(C.) Private owners, 6 estates'!$D$10:$DR$60,45+$I209,0)+VLOOKUP($C209,'(C.) Private owners, 6 estates'!$D$10:$DR$60,46+$I209,0),VLOOKUP($C209,'(C.) Private owners, 6 estates'!$D$10:$DR$60,45+$I209,0)+VLOOKUP($C209,'(C.) Private owners, 6 estates'!$D$10:$DR$60,46+$I209,0)+VLOOKUP($C209,'(C.) Private owners, 6 estates'!$D$10:$DR$60,47+$I209,0)))) /(IF($J209-$I209=0,VLOOKUP($C209,'(C.) Private owners, 6 estates'!$D$10:$DR$60,7+$I209,0),IF($J209-$I209=1,VLOOKUP($C209,'(C.) Private owners, 6 estates'!$D$10:$DR$60,7+$I209,0)+VLOOKUP($C209,'(C.) Private owners, 6 estates'!$D$10:$DR$60,8+$I209,0),VLOOKUP($C209,'(C.) Private owners, 6 estates'!$D$10:$DR$60,7+$I209,0)+VLOOKUP($C209,'(C.) Private owners, 6 estates'!$D$10:$DR$60,8+$I209,0)+VLOOKUP($C209,'(C.) Private owners, 6 estates'!$D$10:$DR$60,9+$I209,0))))</f>
        <v>0</v>
      </c>
      <c r="O209" s="259">
        <f>(IF($J209-$I209=0,VLOOKUP($C209,'(C.) Private owners, 6 estates'!$D$10:$DR$60,64+$I209,0),IF($J209-$I209=1,VLOOKUP($C209,'(C.) Private owners, 6 estates'!$D$10:$DR$60,64+$I209,0)+VLOOKUP($C209,'(C.) Private owners, 6 estates'!$D$10:$DR$60,65+$I209,0),VLOOKUP($C209,'(C.) Private owners, 6 estates'!$D$10:$DR$60,64+$I209,0)+VLOOKUP($C209,'(C.) Private owners, 6 estates'!$D$10:$DR$60,65+$I209,0)+VLOOKUP($C209,'(C.) Private owners, 6 estates'!$D$10:$DR$60,66+$I209,0)))) /(IF($J209-$I209=0,VLOOKUP($C209,'(C.) Private owners, 6 estates'!$D$10:$DR$60,7+$I209,0),IF($J209-$I209=1,VLOOKUP($C209,'(C.) Private owners, 6 estates'!$D$10:$DR$60,7+$I209,0)+VLOOKUP($C209,'(C.) Private owners, 6 estates'!$D$10:$DR$60,8+$I209,0),VLOOKUP($C209,'(C.) Private owners, 6 estates'!$D$10:$DR$60,7+$I209,0)+VLOOKUP($C209,'(C.) Private owners, 6 estates'!$D$10:$DR$60,8+$I209,0)+VLOOKUP($C209,'(C.) Private owners, 6 estates'!$D$10:$DR$60,9+$I209,0))))</f>
        <v>0.46721311475409838</v>
      </c>
      <c r="P209" s="259">
        <f>(IF($J209-$I209=0,VLOOKUP($C209,'(C.) Private owners, 6 estates'!$D$10:$DR$60,83+$I209,0),IF($J209-$I209=1,VLOOKUP($C209,'(C.) Private owners, 6 estates'!$D$10:$DR$60,83+$I209,0)+VLOOKUP($C209,'(C.) Private owners, 6 estates'!$D$10:$DR$60,84+$I209,0),VLOOKUP($C209,'(C.) Private owners, 6 estates'!$D$10:$DR$60,83+$I209,0)+VLOOKUP($C209,'(C.) Private owners, 6 estates'!$D$10:$DR$60,84+$I209,0)+VLOOKUP($C209,'(C.) Private owners, 6 estates'!$D$10:$DR$60,85+$I209,0)))) /(IF($J209-$I209=0,VLOOKUP($C209,'(C.) Private owners, 6 estates'!$D$10:$DR$60,7+$I209,0),IF($J209-$I209=1,VLOOKUP($C209,'(C.) Private owners, 6 estates'!$D$10:$DR$60,7+$I209,0)+VLOOKUP($C209,'(C.) Private owners, 6 estates'!$D$10:$DR$60,8+$I209,0),VLOOKUP($C209,'(C.) Private owners, 6 estates'!$D$10:$DR$60,7+$I209,0)+VLOOKUP($C209,'(C.) Private owners, 6 estates'!$D$10:$DR$60,8+$I209,0)+VLOOKUP($C209,'(C.) Private owners, 6 estates'!$D$10:$DR$60,9+$I209,0))))</f>
        <v>4.0983606557377046E-2</v>
      </c>
      <c r="Q209" s="259">
        <f>(IF($J209-$I209=0,VLOOKUP($C209,'(C.) Private owners, 6 estates'!$D$10:$DR$60,102+$I209,0),IF($J209-$I209=1,VLOOKUP($C209,'(C.) Private owners, 6 estates'!$D$10:$DR$60,102+$I209,0)+VLOOKUP($C209,'(C.) Private owners, 6 estates'!$D$10:$DR$60,103+$I209,0),VLOOKUP($C209,'(C.) Private owners, 6 estates'!$D$10:$DR$60,102+$I209,0)+VLOOKUP($C209,'(C.) Private owners, 6 estates'!$D$10:$DR$60,103+$I209,0)+VLOOKUP($C209,'(C.) Private owners, 6 estates'!$D$10:$DR$60,104+$I209,0)))) /(IF($J209-$I209=0,VLOOKUP($C209,'(C.) Private owners, 6 estates'!$D$10:$DR$60,7+$I209,0),IF($J209-$I209=1,VLOOKUP($C209,'(C.) Private owners, 6 estates'!$D$10:$DR$60,7+$I209,0)+VLOOKUP($C209,'(C.) Private owners, 6 estates'!$D$10:$DR$60,8+$I209,0),VLOOKUP($C209,'(C.) Private owners, 6 estates'!$D$10:$DR$60,7+$I209,0)+VLOOKUP($C209,'(C.) Private owners, 6 estates'!$D$10:$DR$60,8+$I209,0)+VLOOKUP($C209,'(C.) Private owners, 6 estates'!$D$10:$DR$60,9+$I209,0))))</f>
        <v>0.14754098360655737</v>
      </c>
      <c r="R209" s="414">
        <f t="shared" si="59"/>
        <v>0</v>
      </c>
      <c r="T209" s="210">
        <f t="shared" si="47"/>
        <v>26.508196721311474</v>
      </c>
      <c r="U209" s="210">
        <f t="shared" si="48"/>
        <v>180775.91803278687</v>
      </c>
      <c r="V209" s="281">
        <f t="shared" si="49"/>
        <v>0</v>
      </c>
      <c r="W209" s="281">
        <f t="shared" si="50"/>
        <v>0</v>
      </c>
      <c r="X209" s="210">
        <f t="shared" si="51"/>
        <v>35.975409836065573</v>
      </c>
      <c r="Y209" s="210">
        <f t="shared" si="52"/>
        <v>245338.74590163934</v>
      </c>
      <c r="Z209" s="210">
        <f t="shared" si="53"/>
        <v>3.1557377049180326</v>
      </c>
      <c r="AA209" s="210">
        <f t="shared" si="54"/>
        <v>21520.942622950817</v>
      </c>
      <c r="AB209" s="210">
        <f t="shared" si="55"/>
        <v>11.360655737704917</v>
      </c>
      <c r="AC209" s="210">
        <f t="shared" si="56"/>
        <v>77475.393442622939</v>
      </c>
      <c r="AD209" s="369">
        <f t="shared" si="57"/>
        <v>0</v>
      </c>
      <c r="AE209" s="369">
        <f t="shared" si="58"/>
        <v>0</v>
      </c>
    </row>
    <row r="210" spans="1:31">
      <c r="A210" s="37">
        <v>15</v>
      </c>
      <c r="B210" s="37">
        <v>3</v>
      </c>
      <c r="C210" s="28" t="s">
        <v>737</v>
      </c>
      <c r="D210" s="210">
        <f>'(B.) Opyt'' non-urb lands'!AV25</f>
        <v>92</v>
      </c>
      <c r="E210" s="520"/>
      <c r="F210" s="210">
        <f>'(B.) Opyt'' non-urb lands'!AY25</f>
        <v>640090</v>
      </c>
      <c r="G210" s="212">
        <f t="shared" si="46"/>
        <v>6957.5</v>
      </c>
      <c r="I210" s="210">
        <v>12</v>
      </c>
      <c r="J210" s="210">
        <v>12</v>
      </c>
      <c r="M210" s="259">
        <f>(IF($J210-$I210=0,VLOOKUP($C210,'(C.) Private owners, 6 estates'!$D$10:$DR$60,26+$I210,0),IF($J210-$I210=1,VLOOKUP($C210,'(C.) Private owners, 6 estates'!$D$10:$DR$60,26+$I210,0)+VLOOKUP($C210,'(C.) Private owners, 6 estates'!$D$10:$DR$60,27+$I210,0),VLOOKUP($C210,'(C.) Private owners, 6 estates'!$D$10:$DR$60,26+$I210,0)+VLOOKUP($C210,'(C.) Private owners, 6 estates'!$D$10:$DR$60,27+$I210,0)+VLOOKUP($C210,'(C.) Private owners, 6 estates'!$D$10:$DR$60,28+$I210,0)))) /(IF($J210-$I210=0,VLOOKUP($C210,'(C.) Private owners, 6 estates'!$D$10:$DR$60,7+$I210,0),IF($J210-$I210=1,VLOOKUP($C210,'(C.) Private owners, 6 estates'!$D$10:$DR$60,7+$I210,0)+VLOOKUP($C210,'(C.) Private owners, 6 estates'!$D$10:$DR$60,8+$I210,0),VLOOKUP($C210,'(C.) Private owners, 6 estates'!$D$10:$DR$60,7+$I210,0)+VLOOKUP($C210,'(C.) Private owners, 6 estates'!$D$10:$DR$60,8+$I210,0)+VLOOKUP($C210,'(C.) Private owners, 6 estates'!$D$10:$DR$60,9+$I210,0))))</f>
        <v>0.62376237623762376</v>
      </c>
      <c r="N210" s="259">
        <f>(IF($J210-$I210=0,VLOOKUP($C210,'(C.) Private owners, 6 estates'!$D$10:$DR$60,45+$I210,0),IF($J210-$I210=1,VLOOKUP($C210,'(C.) Private owners, 6 estates'!$D$10:$DR$60,45+$I210,0)+VLOOKUP($C210,'(C.) Private owners, 6 estates'!$D$10:$DR$60,46+$I210,0),VLOOKUP($C210,'(C.) Private owners, 6 estates'!$D$10:$DR$60,45+$I210,0)+VLOOKUP($C210,'(C.) Private owners, 6 estates'!$D$10:$DR$60,46+$I210,0)+VLOOKUP($C210,'(C.) Private owners, 6 estates'!$D$10:$DR$60,47+$I210,0)))) /(IF($J210-$I210=0,VLOOKUP($C210,'(C.) Private owners, 6 estates'!$D$10:$DR$60,7+$I210,0),IF($J210-$I210=1,VLOOKUP($C210,'(C.) Private owners, 6 estates'!$D$10:$DR$60,7+$I210,0)+VLOOKUP($C210,'(C.) Private owners, 6 estates'!$D$10:$DR$60,8+$I210,0),VLOOKUP($C210,'(C.) Private owners, 6 estates'!$D$10:$DR$60,7+$I210,0)+VLOOKUP($C210,'(C.) Private owners, 6 estates'!$D$10:$DR$60,8+$I210,0)+VLOOKUP($C210,'(C.) Private owners, 6 estates'!$D$10:$DR$60,9+$I210,0))))</f>
        <v>0</v>
      </c>
      <c r="O210" s="259">
        <f>(IF($J210-$I210=0,VLOOKUP($C210,'(C.) Private owners, 6 estates'!$D$10:$DR$60,64+$I210,0),IF($J210-$I210=1,VLOOKUP($C210,'(C.) Private owners, 6 estates'!$D$10:$DR$60,64+$I210,0)+VLOOKUP($C210,'(C.) Private owners, 6 estates'!$D$10:$DR$60,65+$I210,0),VLOOKUP($C210,'(C.) Private owners, 6 estates'!$D$10:$DR$60,64+$I210,0)+VLOOKUP($C210,'(C.) Private owners, 6 estates'!$D$10:$DR$60,65+$I210,0)+VLOOKUP($C210,'(C.) Private owners, 6 estates'!$D$10:$DR$60,66+$I210,0)))) /(IF($J210-$I210=0,VLOOKUP($C210,'(C.) Private owners, 6 estates'!$D$10:$DR$60,7+$I210,0),IF($J210-$I210=1,VLOOKUP($C210,'(C.) Private owners, 6 estates'!$D$10:$DR$60,7+$I210,0)+VLOOKUP($C210,'(C.) Private owners, 6 estates'!$D$10:$DR$60,8+$I210,0),VLOOKUP($C210,'(C.) Private owners, 6 estates'!$D$10:$DR$60,7+$I210,0)+VLOOKUP($C210,'(C.) Private owners, 6 estates'!$D$10:$DR$60,8+$I210,0)+VLOOKUP($C210,'(C.) Private owners, 6 estates'!$D$10:$DR$60,9+$I210,0))))</f>
        <v>0.27722772277227725</v>
      </c>
      <c r="P210" s="259">
        <f>(IF($J210-$I210=0,VLOOKUP($C210,'(C.) Private owners, 6 estates'!$D$10:$DR$60,83+$I210,0),IF($J210-$I210=1,VLOOKUP($C210,'(C.) Private owners, 6 estates'!$D$10:$DR$60,83+$I210,0)+VLOOKUP($C210,'(C.) Private owners, 6 estates'!$D$10:$DR$60,84+$I210,0),VLOOKUP($C210,'(C.) Private owners, 6 estates'!$D$10:$DR$60,83+$I210,0)+VLOOKUP($C210,'(C.) Private owners, 6 estates'!$D$10:$DR$60,84+$I210,0)+VLOOKUP($C210,'(C.) Private owners, 6 estates'!$D$10:$DR$60,85+$I210,0)))) /(IF($J210-$I210=0,VLOOKUP($C210,'(C.) Private owners, 6 estates'!$D$10:$DR$60,7+$I210,0),IF($J210-$I210=1,VLOOKUP($C210,'(C.) Private owners, 6 estates'!$D$10:$DR$60,7+$I210,0)+VLOOKUP($C210,'(C.) Private owners, 6 estates'!$D$10:$DR$60,8+$I210,0),VLOOKUP($C210,'(C.) Private owners, 6 estates'!$D$10:$DR$60,7+$I210,0)+VLOOKUP($C210,'(C.) Private owners, 6 estates'!$D$10:$DR$60,8+$I210,0)+VLOOKUP($C210,'(C.) Private owners, 6 estates'!$D$10:$DR$60,9+$I210,0))))</f>
        <v>3.9603960396039604E-2</v>
      </c>
      <c r="Q210" s="259">
        <f>(IF($J210-$I210=0,VLOOKUP($C210,'(C.) Private owners, 6 estates'!$D$10:$DR$60,102+$I210,0),IF($J210-$I210=1,VLOOKUP($C210,'(C.) Private owners, 6 estates'!$D$10:$DR$60,102+$I210,0)+VLOOKUP($C210,'(C.) Private owners, 6 estates'!$D$10:$DR$60,103+$I210,0),VLOOKUP($C210,'(C.) Private owners, 6 estates'!$D$10:$DR$60,102+$I210,0)+VLOOKUP($C210,'(C.) Private owners, 6 estates'!$D$10:$DR$60,103+$I210,0)+VLOOKUP($C210,'(C.) Private owners, 6 estates'!$D$10:$DR$60,104+$I210,0)))) /(IF($J210-$I210=0,VLOOKUP($C210,'(C.) Private owners, 6 estates'!$D$10:$DR$60,7+$I210,0),IF($J210-$I210=1,VLOOKUP($C210,'(C.) Private owners, 6 estates'!$D$10:$DR$60,7+$I210,0)+VLOOKUP($C210,'(C.) Private owners, 6 estates'!$D$10:$DR$60,8+$I210,0),VLOOKUP($C210,'(C.) Private owners, 6 estates'!$D$10:$DR$60,7+$I210,0)+VLOOKUP($C210,'(C.) Private owners, 6 estates'!$D$10:$DR$60,8+$I210,0)+VLOOKUP($C210,'(C.) Private owners, 6 estates'!$D$10:$DR$60,9+$I210,0))))</f>
        <v>5.9405940594059403E-2</v>
      </c>
      <c r="R210" s="414">
        <f t="shared" si="59"/>
        <v>0</v>
      </c>
      <c r="T210" s="210">
        <f t="shared" si="47"/>
        <v>57.386138613861384</v>
      </c>
      <c r="U210" s="210">
        <f t="shared" si="48"/>
        <v>399264.05940594058</v>
      </c>
      <c r="V210" s="281">
        <f t="shared" si="49"/>
        <v>0</v>
      </c>
      <c r="W210" s="281">
        <f t="shared" si="50"/>
        <v>0</v>
      </c>
      <c r="X210" s="210">
        <f t="shared" si="51"/>
        <v>25.504950495049506</v>
      </c>
      <c r="Y210" s="210">
        <f t="shared" si="52"/>
        <v>177450.69306930693</v>
      </c>
      <c r="Z210" s="210">
        <f t="shared" si="53"/>
        <v>3.6435643564356437</v>
      </c>
      <c r="AA210" s="210">
        <f t="shared" si="54"/>
        <v>25350.09900990099</v>
      </c>
      <c r="AB210" s="210">
        <f t="shared" si="55"/>
        <v>5.4653465346534649</v>
      </c>
      <c r="AC210" s="210">
        <f t="shared" si="56"/>
        <v>38025.148514851484</v>
      </c>
      <c r="AD210" s="369">
        <f t="shared" si="57"/>
        <v>0</v>
      </c>
      <c r="AE210" s="369">
        <f t="shared" si="58"/>
        <v>0</v>
      </c>
    </row>
    <row r="211" spans="1:31">
      <c r="A211" s="37">
        <v>18</v>
      </c>
      <c r="B211" s="37">
        <v>3</v>
      </c>
      <c r="C211" s="28" t="s">
        <v>1007</v>
      </c>
      <c r="D211" s="210">
        <f>'(B.) Opyt'' non-urb lands'!AV26</f>
        <v>45</v>
      </c>
      <c r="E211" s="520"/>
      <c r="F211" s="210">
        <f>'(B.) Opyt'' non-urb lands'!AY26</f>
        <v>312303</v>
      </c>
      <c r="G211" s="212">
        <f t="shared" si="46"/>
        <v>6940.0666666666666</v>
      </c>
      <c r="I211" s="210">
        <v>14</v>
      </c>
      <c r="J211" s="210">
        <v>15</v>
      </c>
      <c r="M211" s="259">
        <f>(IF($J211-$I211=0,VLOOKUP($C211,'(C.) Private owners, 6 estates'!$D$10:$DR$60,26+$I211,0),IF($J211-$I211=1,VLOOKUP($C211,'(C.) Private owners, 6 estates'!$D$10:$DR$60,26+$I211,0)+VLOOKUP($C211,'(C.) Private owners, 6 estates'!$D$10:$DR$60,27+$I211,0),VLOOKUP($C211,'(C.) Private owners, 6 estates'!$D$10:$DR$60,26+$I211,0)+VLOOKUP($C211,'(C.) Private owners, 6 estates'!$D$10:$DR$60,27+$I211,0)+VLOOKUP($C211,'(C.) Private owners, 6 estates'!$D$10:$DR$60,28+$I211,0)))) /(IF($J211-$I211=0,VLOOKUP($C211,'(C.) Private owners, 6 estates'!$D$10:$DR$60,7+$I211,0),IF($J211-$I211=1,VLOOKUP($C211,'(C.) Private owners, 6 estates'!$D$10:$DR$60,7+$I211,0)+VLOOKUP($C211,'(C.) Private owners, 6 estates'!$D$10:$DR$60,8+$I211,0),VLOOKUP($C211,'(C.) Private owners, 6 estates'!$D$10:$DR$60,7+$I211,0)+VLOOKUP($C211,'(C.) Private owners, 6 estates'!$D$10:$DR$60,8+$I211,0)+VLOOKUP($C211,'(C.) Private owners, 6 estates'!$D$10:$DR$60,9+$I211,0))))</f>
        <v>0.31707317073170732</v>
      </c>
      <c r="N211" s="259">
        <f>(IF($J211-$I211=0,VLOOKUP($C211,'(C.) Private owners, 6 estates'!$D$10:$DR$60,45+$I211,0),IF($J211-$I211=1,VLOOKUP($C211,'(C.) Private owners, 6 estates'!$D$10:$DR$60,45+$I211,0)+VLOOKUP($C211,'(C.) Private owners, 6 estates'!$D$10:$DR$60,46+$I211,0),VLOOKUP($C211,'(C.) Private owners, 6 estates'!$D$10:$DR$60,45+$I211,0)+VLOOKUP($C211,'(C.) Private owners, 6 estates'!$D$10:$DR$60,46+$I211,0)+VLOOKUP($C211,'(C.) Private owners, 6 estates'!$D$10:$DR$60,47+$I211,0)))) /(IF($J211-$I211=0,VLOOKUP($C211,'(C.) Private owners, 6 estates'!$D$10:$DR$60,7+$I211,0),IF($J211-$I211=1,VLOOKUP($C211,'(C.) Private owners, 6 estates'!$D$10:$DR$60,7+$I211,0)+VLOOKUP($C211,'(C.) Private owners, 6 estates'!$D$10:$DR$60,8+$I211,0),VLOOKUP($C211,'(C.) Private owners, 6 estates'!$D$10:$DR$60,7+$I211,0)+VLOOKUP($C211,'(C.) Private owners, 6 estates'!$D$10:$DR$60,8+$I211,0)+VLOOKUP($C211,'(C.) Private owners, 6 estates'!$D$10:$DR$60,9+$I211,0))))</f>
        <v>0</v>
      </c>
      <c r="O211" s="259">
        <f>(IF($J211-$I211=0,VLOOKUP($C211,'(C.) Private owners, 6 estates'!$D$10:$DR$60,64+$I211,0),IF($J211-$I211=1,VLOOKUP($C211,'(C.) Private owners, 6 estates'!$D$10:$DR$60,64+$I211,0)+VLOOKUP($C211,'(C.) Private owners, 6 estates'!$D$10:$DR$60,65+$I211,0),VLOOKUP($C211,'(C.) Private owners, 6 estates'!$D$10:$DR$60,64+$I211,0)+VLOOKUP($C211,'(C.) Private owners, 6 estates'!$D$10:$DR$60,65+$I211,0)+VLOOKUP($C211,'(C.) Private owners, 6 estates'!$D$10:$DR$60,66+$I211,0)))) /(IF($J211-$I211=0,VLOOKUP($C211,'(C.) Private owners, 6 estates'!$D$10:$DR$60,7+$I211,0),IF($J211-$I211=1,VLOOKUP($C211,'(C.) Private owners, 6 estates'!$D$10:$DR$60,7+$I211,0)+VLOOKUP($C211,'(C.) Private owners, 6 estates'!$D$10:$DR$60,8+$I211,0),VLOOKUP($C211,'(C.) Private owners, 6 estates'!$D$10:$DR$60,7+$I211,0)+VLOOKUP($C211,'(C.) Private owners, 6 estates'!$D$10:$DR$60,8+$I211,0)+VLOOKUP($C211,'(C.) Private owners, 6 estates'!$D$10:$DR$60,9+$I211,0))))</f>
        <v>0.51219512195121952</v>
      </c>
      <c r="P211" s="259">
        <f>(IF($J211-$I211=0,VLOOKUP($C211,'(C.) Private owners, 6 estates'!$D$10:$DR$60,83+$I211,0),IF($J211-$I211=1,VLOOKUP($C211,'(C.) Private owners, 6 estates'!$D$10:$DR$60,83+$I211,0)+VLOOKUP($C211,'(C.) Private owners, 6 estates'!$D$10:$DR$60,84+$I211,0),VLOOKUP($C211,'(C.) Private owners, 6 estates'!$D$10:$DR$60,83+$I211,0)+VLOOKUP($C211,'(C.) Private owners, 6 estates'!$D$10:$DR$60,84+$I211,0)+VLOOKUP($C211,'(C.) Private owners, 6 estates'!$D$10:$DR$60,85+$I211,0)))) /(IF($J211-$I211=0,VLOOKUP($C211,'(C.) Private owners, 6 estates'!$D$10:$DR$60,7+$I211,0),IF($J211-$I211=1,VLOOKUP($C211,'(C.) Private owners, 6 estates'!$D$10:$DR$60,7+$I211,0)+VLOOKUP($C211,'(C.) Private owners, 6 estates'!$D$10:$DR$60,8+$I211,0),VLOOKUP($C211,'(C.) Private owners, 6 estates'!$D$10:$DR$60,7+$I211,0)+VLOOKUP($C211,'(C.) Private owners, 6 estates'!$D$10:$DR$60,8+$I211,0)+VLOOKUP($C211,'(C.) Private owners, 6 estates'!$D$10:$DR$60,9+$I211,0))))</f>
        <v>4.878048780487805E-2</v>
      </c>
      <c r="Q211" s="259">
        <f>(IF($J211-$I211=0,VLOOKUP($C211,'(C.) Private owners, 6 estates'!$D$10:$DR$60,102+$I211,0),IF($J211-$I211=1,VLOOKUP($C211,'(C.) Private owners, 6 estates'!$D$10:$DR$60,102+$I211,0)+VLOOKUP($C211,'(C.) Private owners, 6 estates'!$D$10:$DR$60,103+$I211,0),VLOOKUP($C211,'(C.) Private owners, 6 estates'!$D$10:$DR$60,102+$I211,0)+VLOOKUP($C211,'(C.) Private owners, 6 estates'!$D$10:$DR$60,103+$I211,0)+VLOOKUP($C211,'(C.) Private owners, 6 estates'!$D$10:$DR$60,104+$I211,0)))) /(IF($J211-$I211=0,VLOOKUP($C211,'(C.) Private owners, 6 estates'!$D$10:$DR$60,7+$I211,0),IF($J211-$I211=1,VLOOKUP($C211,'(C.) Private owners, 6 estates'!$D$10:$DR$60,7+$I211,0)+VLOOKUP($C211,'(C.) Private owners, 6 estates'!$D$10:$DR$60,8+$I211,0),VLOOKUP($C211,'(C.) Private owners, 6 estates'!$D$10:$DR$60,7+$I211,0)+VLOOKUP($C211,'(C.) Private owners, 6 estates'!$D$10:$DR$60,8+$I211,0)+VLOOKUP($C211,'(C.) Private owners, 6 estates'!$D$10:$DR$60,9+$I211,0))))</f>
        <v>0.12195121951219512</v>
      </c>
      <c r="R211" s="414">
        <f t="shared" si="59"/>
        <v>0</v>
      </c>
      <c r="T211" s="210">
        <f t="shared" si="47"/>
        <v>14.268292682926829</v>
      </c>
      <c r="U211" s="210">
        <f t="shared" si="48"/>
        <v>99022.902439024387</v>
      </c>
      <c r="V211" s="281">
        <f t="shared" si="49"/>
        <v>0</v>
      </c>
      <c r="W211" s="281">
        <f t="shared" si="50"/>
        <v>0</v>
      </c>
      <c r="X211" s="210">
        <f t="shared" si="51"/>
        <v>23.04878048780488</v>
      </c>
      <c r="Y211" s="210">
        <f t="shared" si="52"/>
        <v>159960.07317073172</v>
      </c>
      <c r="Z211" s="210">
        <f t="shared" si="53"/>
        <v>2.1951219512195124</v>
      </c>
      <c r="AA211" s="210">
        <f t="shared" si="54"/>
        <v>15234.292682926831</v>
      </c>
      <c r="AB211" s="210">
        <f t="shared" si="55"/>
        <v>5.48780487804878</v>
      </c>
      <c r="AC211" s="210">
        <f t="shared" si="56"/>
        <v>38085.731707317071</v>
      </c>
      <c r="AD211" s="369">
        <f t="shared" si="57"/>
        <v>0</v>
      </c>
      <c r="AE211" s="369">
        <f t="shared" si="58"/>
        <v>0</v>
      </c>
    </row>
    <row r="212" spans="1:31">
      <c r="A212" s="37">
        <v>24</v>
      </c>
      <c r="B212" s="37">
        <v>3</v>
      </c>
      <c r="C212" s="28" t="s">
        <v>1008</v>
      </c>
      <c r="D212" s="210">
        <f>'(B.) Opyt'' non-urb lands'!AV27</f>
        <v>253</v>
      </c>
      <c r="E212" s="520"/>
      <c r="F212" s="210">
        <f>'(B.) Opyt'' non-urb lands'!AY27</f>
        <v>1790842</v>
      </c>
      <c r="G212" s="212">
        <f t="shared" si="46"/>
        <v>7078.426877470356</v>
      </c>
      <c r="I212" s="210">
        <v>11</v>
      </c>
      <c r="J212" s="210">
        <v>11</v>
      </c>
      <c r="M212" s="259">
        <f>(IF($J212-$I212=0,VLOOKUP($C212,'(C.) Private owners, 6 estates'!$D$10:$DR$60,26+$I212,0),IF($J212-$I212=1,VLOOKUP($C212,'(C.) Private owners, 6 estates'!$D$10:$DR$60,26+$I212,0)+VLOOKUP($C212,'(C.) Private owners, 6 estates'!$D$10:$DR$60,27+$I212,0),VLOOKUP($C212,'(C.) Private owners, 6 estates'!$D$10:$DR$60,26+$I212,0)+VLOOKUP($C212,'(C.) Private owners, 6 estates'!$D$10:$DR$60,27+$I212,0)+VLOOKUP($C212,'(C.) Private owners, 6 estates'!$D$10:$DR$60,28+$I212,0)))) /(IF($J212-$I212=0,VLOOKUP($C212,'(C.) Private owners, 6 estates'!$D$10:$DR$60,7+$I212,0),IF($J212-$I212=1,VLOOKUP($C212,'(C.) Private owners, 6 estates'!$D$10:$DR$60,7+$I212,0)+VLOOKUP($C212,'(C.) Private owners, 6 estates'!$D$10:$DR$60,8+$I212,0),VLOOKUP($C212,'(C.) Private owners, 6 estates'!$D$10:$DR$60,7+$I212,0)+VLOOKUP($C212,'(C.) Private owners, 6 estates'!$D$10:$DR$60,8+$I212,0)+VLOOKUP($C212,'(C.) Private owners, 6 estates'!$D$10:$DR$60,9+$I212,0))))</f>
        <v>0.55223880597014929</v>
      </c>
      <c r="N212" s="259">
        <f>(IF($J212-$I212=0,VLOOKUP($C212,'(C.) Private owners, 6 estates'!$D$10:$DR$60,45+$I212,0),IF($J212-$I212=1,VLOOKUP($C212,'(C.) Private owners, 6 estates'!$D$10:$DR$60,45+$I212,0)+VLOOKUP($C212,'(C.) Private owners, 6 estates'!$D$10:$DR$60,46+$I212,0),VLOOKUP($C212,'(C.) Private owners, 6 estates'!$D$10:$DR$60,45+$I212,0)+VLOOKUP($C212,'(C.) Private owners, 6 estates'!$D$10:$DR$60,46+$I212,0)+VLOOKUP($C212,'(C.) Private owners, 6 estates'!$D$10:$DR$60,47+$I212,0)))) /(IF($J212-$I212=0,VLOOKUP($C212,'(C.) Private owners, 6 estates'!$D$10:$DR$60,7+$I212,0),IF($J212-$I212=1,VLOOKUP($C212,'(C.) Private owners, 6 estates'!$D$10:$DR$60,7+$I212,0)+VLOOKUP($C212,'(C.) Private owners, 6 estates'!$D$10:$DR$60,8+$I212,0),VLOOKUP($C212,'(C.) Private owners, 6 estates'!$D$10:$DR$60,7+$I212,0)+VLOOKUP($C212,'(C.) Private owners, 6 estates'!$D$10:$DR$60,8+$I212,0)+VLOOKUP($C212,'(C.) Private owners, 6 estates'!$D$10:$DR$60,9+$I212,0))))</f>
        <v>0</v>
      </c>
      <c r="O212" s="259">
        <f>(IF($J212-$I212=0,VLOOKUP($C212,'(C.) Private owners, 6 estates'!$D$10:$DR$60,64+$I212,0),IF($J212-$I212=1,VLOOKUP($C212,'(C.) Private owners, 6 estates'!$D$10:$DR$60,64+$I212,0)+VLOOKUP($C212,'(C.) Private owners, 6 estates'!$D$10:$DR$60,65+$I212,0),VLOOKUP($C212,'(C.) Private owners, 6 estates'!$D$10:$DR$60,64+$I212,0)+VLOOKUP($C212,'(C.) Private owners, 6 estates'!$D$10:$DR$60,65+$I212,0)+VLOOKUP($C212,'(C.) Private owners, 6 estates'!$D$10:$DR$60,66+$I212,0)))) /(IF($J212-$I212=0,VLOOKUP($C212,'(C.) Private owners, 6 estates'!$D$10:$DR$60,7+$I212,0),IF($J212-$I212=1,VLOOKUP($C212,'(C.) Private owners, 6 estates'!$D$10:$DR$60,7+$I212,0)+VLOOKUP($C212,'(C.) Private owners, 6 estates'!$D$10:$DR$60,8+$I212,0),VLOOKUP($C212,'(C.) Private owners, 6 estates'!$D$10:$DR$60,7+$I212,0)+VLOOKUP($C212,'(C.) Private owners, 6 estates'!$D$10:$DR$60,8+$I212,0)+VLOOKUP($C212,'(C.) Private owners, 6 estates'!$D$10:$DR$60,9+$I212,0))))</f>
        <v>0.33955223880597013</v>
      </c>
      <c r="P212" s="259">
        <f>(IF($J212-$I212=0,VLOOKUP($C212,'(C.) Private owners, 6 estates'!$D$10:$DR$60,83+$I212,0),IF($J212-$I212=1,VLOOKUP($C212,'(C.) Private owners, 6 estates'!$D$10:$DR$60,83+$I212,0)+VLOOKUP($C212,'(C.) Private owners, 6 estates'!$D$10:$DR$60,84+$I212,0),VLOOKUP($C212,'(C.) Private owners, 6 estates'!$D$10:$DR$60,83+$I212,0)+VLOOKUP($C212,'(C.) Private owners, 6 estates'!$D$10:$DR$60,84+$I212,0)+VLOOKUP($C212,'(C.) Private owners, 6 estates'!$D$10:$DR$60,85+$I212,0)))) /(IF($J212-$I212=0,VLOOKUP($C212,'(C.) Private owners, 6 estates'!$D$10:$DR$60,7+$I212,0),IF($J212-$I212=1,VLOOKUP($C212,'(C.) Private owners, 6 estates'!$D$10:$DR$60,7+$I212,0)+VLOOKUP($C212,'(C.) Private owners, 6 estates'!$D$10:$DR$60,8+$I212,0),VLOOKUP($C212,'(C.) Private owners, 6 estates'!$D$10:$DR$60,7+$I212,0)+VLOOKUP($C212,'(C.) Private owners, 6 estates'!$D$10:$DR$60,8+$I212,0)+VLOOKUP($C212,'(C.) Private owners, 6 estates'!$D$10:$DR$60,9+$I212,0))))</f>
        <v>2.2388059701492536E-2</v>
      </c>
      <c r="Q212" s="259">
        <f>(IF($J212-$I212=0,VLOOKUP($C212,'(C.) Private owners, 6 estates'!$D$10:$DR$60,102+$I212,0),IF($J212-$I212=1,VLOOKUP($C212,'(C.) Private owners, 6 estates'!$D$10:$DR$60,102+$I212,0)+VLOOKUP($C212,'(C.) Private owners, 6 estates'!$D$10:$DR$60,103+$I212,0),VLOOKUP($C212,'(C.) Private owners, 6 estates'!$D$10:$DR$60,102+$I212,0)+VLOOKUP($C212,'(C.) Private owners, 6 estates'!$D$10:$DR$60,103+$I212,0)+VLOOKUP($C212,'(C.) Private owners, 6 estates'!$D$10:$DR$60,104+$I212,0)))) /(IF($J212-$I212=0,VLOOKUP($C212,'(C.) Private owners, 6 estates'!$D$10:$DR$60,7+$I212,0),IF($J212-$I212=1,VLOOKUP($C212,'(C.) Private owners, 6 estates'!$D$10:$DR$60,7+$I212,0)+VLOOKUP($C212,'(C.) Private owners, 6 estates'!$D$10:$DR$60,8+$I212,0),VLOOKUP($C212,'(C.) Private owners, 6 estates'!$D$10:$DR$60,7+$I212,0)+VLOOKUP($C212,'(C.) Private owners, 6 estates'!$D$10:$DR$60,8+$I212,0)+VLOOKUP($C212,'(C.) Private owners, 6 estates'!$D$10:$DR$60,9+$I212,0))))</f>
        <v>8.5820895522388058E-2</v>
      </c>
      <c r="R212" s="414">
        <f t="shared" si="59"/>
        <v>0</v>
      </c>
      <c r="T212" s="210">
        <f t="shared" si="47"/>
        <v>139.71641791044777</v>
      </c>
      <c r="U212" s="210">
        <f t="shared" si="48"/>
        <v>988972.4477611942</v>
      </c>
      <c r="V212" s="281">
        <f t="shared" si="49"/>
        <v>0</v>
      </c>
      <c r="W212" s="281">
        <f t="shared" si="50"/>
        <v>0</v>
      </c>
      <c r="X212" s="210">
        <f t="shared" si="51"/>
        <v>85.906716417910445</v>
      </c>
      <c r="Y212" s="210">
        <f t="shared" si="52"/>
        <v>608084.41044776118</v>
      </c>
      <c r="Z212" s="210">
        <f t="shared" si="53"/>
        <v>5.6641791044776113</v>
      </c>
      <c r="AA212" s="210">
        <f t="shared" si="54"/>
        <v>40093.477611940296</v>
      </c>
      <c r="AB212" s="210">
        <f t="shared" si="55"/>
        <v>21.71268656716418</v>
      </c>
      <c r="AC212" s="210">
        <f t="shared" si="56"/>
        <v>153691.6641791045</v>
      </c>
      <c r="AD212" s="369">
        <f t="shared" si="57"/>
        <v>0</v>
      </c>
      <c r="AE212" s="369">
        <f t="shared" si="58"/>
        <v>0</v>
      </c>
    </row>
    <row r="213" spans="1:31">
      <c r="A213" s="37">
        <v>25</v>
      </c>
      <c r="B213" s="37">
        <v>3</v>
      </c>
      <c r="C213" s="28" t="s">
        <v>738</v>
      </c>
      <c r="D213" s="210">
        <f>'(B.) Opyt'' non-urb lands'!AV28</f>
        <v>58</v>
      </c>
      <c r="E213" s="520"/>
      <c r="F213" s="210">
        <f>'(B.) Opyt'' non-urb lands'!AY28</f>
        <v>422290</v>
      </c>
      <c r="G213" s="212">
        <f t="shared" si="46"/>
        <v>7280.8620689655172</v>
      </c>
      <c r="I213" s="210">
        <v>13</v>
      </c>
      <c r="J213" s="210">
        <v>13</v>
      </c>
      <c r="M213" s="259">
        <f>(IF($J213-$I213=0,VLOOKUP($C213,'(C.) Private owners, 6 estates'!$D$10:$DR$60,26+$I213,0),IF($J213-$I213=1,VLOOKUP($C213,'(C.) Private owners, 6 estates'!$D$10:$DR$60,26+$I213,0)+VLOOKUP($C213,'(C.) Private owners, 6 estates'!$D$10:$DR$60,27+$I213,0),VLOOKUP($C213,'(C.) Private owners, 6 estates'!$D$10:$DR$60,26+$I213,0)+VLOOKUP($C213,'(C.) Private owners, 6 estates'!$D$10:$DR$60,27+$I213,0)+VLOOKUP($C213,'(C.) Private owners, 6 estates'!$D$10:$DR$60,28+$I213,0)))) /(IF($J213-$I213=0,VLOOKUP($C213,'(C.) Private owners, 6 estates'!$D$10:$DR$60,7+$I213,0),IF($J213-$I213=1,VLOOKUP($C213,'(C.) Private owners, 6 estates'!$D$10:$DR$60,7+$I213,0)+VLOOKUP($C213,'(C.) Private owners, 6 estates'!$D$10:$DR$60,8+$I213,0),VLOOKUP($C213,'(C.) Private owners, 6 estates'!$D$10:$DR$60,7+$I213,0)+VLOOKUP($C213,'(C.) Private owners, 6 estates'!$D$10:$DR$60,8+$I213,0)+VLOOKUP($C213,'(C.) Private owners, 6 estates'!$D$10:$DR$60,9+$I213,0))))</f>
        <v>0.76470588235294112</v>
      </c>
      <c r="N213" s="259">
        <f>(IF($J213-$I213=0,VLOOKUP($C213,'(C.) Private owners, 6 estates'!$D$10:$DR$60,45+$I213,0),IF($J213-$I213=1,VLOOKUP($C213,'(C.) Private owners, 6 estates'!$D$10:$DR$60,45+$I213,0)+VLOOKUP($C213,'(C.) Private owners, 6 estates'!$D$10:$DR$60,46+$I213,0),VLOOKUP($C213,'(C.) Private owners, 6 estates'!$D$10:$DR$60,45+$I213,0)+VLOOKUP($C213,'(C.) Private owners, 6 estates'!$D$10:$DR$60,46+$I213,0)+VLOOKUP($C213,'(C.) Private owners, 6 estates'!$D$10:$DR$60,47+$I213,0)))) /(IF($J213-$I213=0,VLOOKUP($C213,'(C.) Private owners, 6 estates'!$D$10:$DR$60,7+$I213,0),IF($J213-$I213=1,VLOOKUP($C213,'(C.) Private owners, 6 estates'!$D$10:$DR$60,7+$I213,0)+VLOOKUP($C213,'(C.) Private owners, 6 estates'!$D$10:$DR$60,8+$I213,0),VLOOKUP($C213,'(C.) Private owners, 6 estates'!$D$10:$DR$60,7+$I213,0)+VLOOKUP($C213,'(C.) Private owners, 6 estates'!$D$10:$DR$60,8+$I213,0)+VLOOKUP($C213,'(C.) Private owners, 6 estates'!$D$10:$DR$60,9+$I213,0))))</f>
        <v>0</v>
      </c>
      <c r="O213" s="259">
        <f>(IF($J213-$I213=0,VLOOKUP($C213,'(C.) Private owners, 6 estates'!$D$10:$DR$60,64+$I213,0),IF($J213-$I213=1,VLOOKUP($C213,'(C.) Private owners, 6 estates'!$D$10:$DR$60,64+$I213,0)+VLOOKUP($C213,'(C.) Private owners, 6 estates'!$D$10:$DR$60,65+$I213,0),VLOOKUP($C213,'(C.) Private owners, 6 estates'!$D$10:$DR$60,64+$I213,0)+VLOOKUP($C213,'(C.) Private owners, 6 estates'!$D$10:$DR$60,65+$I213,0)+VLOOKUP($C213,'(C.) Private owners, 6 estates'!$D$10:$DR$60,66+$I213,0)))) /(IF($J213-$I213=0,VLOOKUP($C213,'(C.) Private owners, 6 estates'!$D$10:$DR$60,7+$I213,0),IF($J213-$I213=1,VLOOKUP($C213,'(C.) Private owners, 6 estates'!$D$10:$DR$60,7+$I213,0)+VLOOKUP($C213,'(C.) Private owners, 6 estates'!$D$10:$DR$60,8+$I213,0),VLOOKUP($C213,'(C.) Private owners, 6 estates'!$D$10:$DR$60,7+$I213,0)+VLOOKUP($C213,'(C.) Private owners, 6 estates'!$D$10:$DR$60,8+$I213,0)+VLOOKUP($C213,'(C.) Private owners, 6 estates'!$D$10:$DR$60,9+$I213,0))))</f>
        <v>0.20588235294117646</v>
      </c>
      <c r="P213" s="259">
        <f>(IF($J213-$I213=0,VLOOKUP($C213,'(C.) Private owners, 6 estates'!$D$10:$DR$60,83+$I213,0),IF($J213-$I213=1,VLOOKUP($C213,'(C.) Private owners, 6 estates'!$D$10:$DR$60,83+$I213,0)+VLOOKUP($C213,'(C.) Private owners, 6 estates'!$D$10:$DR$60,84+$I213,0),VLOOKUP($C213,'(C.) Private owners, 6 estates'!$D$10:$DR$60,83+$I213,0)+VLOOKUP($C213,'(C.) Private owners, 6 estates'!$D$10:$DR$60,84+$I213,0)+VLOOKUP($C213,'(C.) Private owners, 6 estates'!$D$10:$DR$60,85+$I213,0)))) /(IF($J213-$I213=0,VLOOKUP($C213,'(C.) Private owners, 6 estates'!$D$10:$DR$60,7+$I213,0),IF($J213-$I213=1,VLOOKUP($C213,'(C.) Private owners, 6 estates'!$D$10:$DR$60,7+$I213,0)+VLOOKUP($C213,'(C.) Private owners, 6 estates'!$D$10:$DR$60,8+$I213,0),VLOOKUP($C213,'(C.) Private owners, 6 estates'!$D$10:$DR$60,7+$I213,0)+VLOOKUP($C213,'(C.) Private owners, 6 estates'!$D$10:$DR$60,8+$I213,0)+VLOOKUP($C213,'(C.) Private owners, 6 estates'!$D$10:$DR$60,9+$I213,0))))</f>
        <v>0</v>
      </c>
      <c r="Q213" s="259">
        <f>(IF($J213-$I213=0,VLOOKUP($C213,'(C.) Private owners, 6 estates'!$D$10:$DR$60,102+$I213,0),IF($J213-$I213=1,VLOOKUP($C213,'(C.) Private owners, 6 estates'!$D$10:$DR$60,102+$I213,0)+VLOOKUP($C213,'(C.) Private owners, 6 estates'!$D$10:$DR$60,103+$I213,0),VLOOKUP($C213,'(C.) Private owners, 6 estates'!$D$10:$DR$60,102+$I213,0)+VLOOKUP($C213,'(C.) Private owners, 6 estates'!$D$10:$DR$60,103+$I213,0)+VLOOKUP($C213,'(C.) Private owners, 6 estates'!$D$10:$DR$60,104+$I213,0)))) /(IF($J213-$I213=0,VLOOKUP($C213,'(C.) Private owners, 6 estates'!$D$10:$DR$60,7+$I213,0),IF($J213-$I213=1,VLOOKUP($C213,'(C.) Private owners, 6 estates'!$D$10:$DR$60,7+$I213,0)+VLOOKUP($C213,'(C.) Private owners, 6 estates'!$D$10:$DR$60,8+$I213,0),VLOOKUP($C213,'(C.) Private owners, 6 estates'!$D$10:$DR$60,7+$I213,0)+VLOOKUP($C213,'(C.) Private owners, 6 estates'!$D$10:$DR$60,8+$I213,0)+VLOOKUP($C213,'(C.) Private owners, 6 estates'!$D$10:$DR$60,9+$I213,0))))</f>
        <v>2.9411764705882353E-2</v>
      </c>
      <c r="R213" s="414">
        <f t="shared" si="59"/>
        <v>0</v>
      </c>
      <c r="T213" s="210">
        <f t="shared" si="47"/>
        <v>44.352941176470587</v>
      </c>
      <c r="U213" s="210">
        <f t="shared" si="48"/>
        <v>322927.6470588235</v>
      </c>
      <c r="V213" s="281">
        <f t="shared" si="49"/>
        <v>0</v>
      </c>
      <c r="W213" s="281">
        <f t="shared" si="50"/>
        <v>0</v>
      </c>
      <c r="X213" s="210">
        <f t="shared" si="51"/>
        <v>11.941176470588236</v>
      </c>
      <c r="Y213" s="210">
        <f t="shared" si="52"/>
        <v>86942.058823529413</v>
      </c>
      <c r="Z213" s="210">
        <f t="shared" si="53"/>
        <v>0</v>
      </c>
      <c r="AA213" s="210">
        <f t="shared" si="54"/>
        <v>0</v>
      </c>
      <c r="AB213" s="210">
        <f t="shared" si="55"/>
        <v>1.7058823529411764</v>
      </c>
      <c r="AC213" s="210">
        <f t="shared" si="56"/>
        <v>12420.294117647058</v>
      </c>
      <c r="AD213" s="369">
        <f t="shared" si="57"/>
        <v>0</v>
      </c>
      <c r="AE213" s="369">
        <f t="shared" si="58"/>
        <v>0</v>
      </c>
    </row>
    <row r="214" spans="1:31">
      <c r="A214" s="37">
        <v>40</v>
      </c>
      <c r="B214" s="37">
        <v>3</v>
      </c>
      <c r="C214" s="28" t="s">
        <v>412</v>
      </c>
      <c r="D214" s="210">
        <f>'(B.) Opyt'' non-urb lands'!AV29</f>
        <v>158</v>
      </c>
      <c r="E214" s="520"/>
      <c r="F214" s="210">
        <f>'(B.) Opyt'' non-urb lands'!AY29</f>
        <v>1093893</v>
      </c>
      <c r="G214" s="212">
        <f t="shared" si="46"/>
        <v>6923.3734177215192</v>
      </c>
      <c r="I214" s="210">
        <v>12</v>
      </c>
      <c r="J214" s="210">
        <v>13</v>
      </c>
      <c r="M214" s="259">
        <f>(IF($J214-$I214=0,VLOOKUP($C214,'(C.) Private owners, 6 estates'!$D$10:$DR$60,26+$I214,0),IF($J214-$I214=1,VLOOKUP($C214,'(C.) Private owners, 6 estates'!$D$10:$DR$60,26+$I214,0)+VLOOKUP($C214,'(C.) Private owners, 6 estates'!$D$10:$DR$60,27+$I214,0),VLOOKUP($C214,'(C.) Private owners, 6 estates'!$D$10:$DR$60,26+$I214,0)+VLOOKUP($C214,'(C.) Private owners, 6 estates'!$D$10:$DR$60,27+$I214,0)+VLOOKUP($C214,'(C.) Private owners, 6 estates'!$D$10:$DR$60,28+$I214,0)))) /(IF($J214-$I214=0,VLOOKUP($C214,'(C.) Private owners, 6 estates'!$D$10:$DR$60,7+$I214,0),IF($J214-$I214=1,VLOOKUP($C214,'(C.) Private owners, 6 estates'!$D$10:$DR$60,7+$I214,0)+VLOOKUP($C214,'(C.) Private owners, 6 estates'!$D$10:$DR$60,8+$I214,0),VLOOKUP($C214,'(C.) Private owners, 6 estates'!$D$10:$DR$60,7+$I214,0)+VLOOKUP($C214,'(C.) Private owners, 6 estates'!$D$10:$DR$60,8+$I214,0)+VLOOKUP($C214,'(C.) Private owners, 6 estates'!$D$10:$DR$60,9+$I214,0))))</f>
        <v>0.52836879432624118</v>
      </c>
      <c r="N214" s="259">
        <f>(IF($J214-$I214=0,VLOOKUP($C214,'(C.) Private owners, 6 estates'!$D$10:$DR$60,45+$I214,0),IF($J214-$I214=1,VLOOKUP($C214,'(C.) Private owners, 6 estates'!$D$10:$DR$60,45+$I214,0)+VLOOKUP($C214,'(C.) Private owners, 6 estates'!$D$10:$DR$60,46+$I214,0),VLOOKUP($C214,'(C.) Private owners, 6 estates'!$D$10:$DR$60,45+$I214,0)+VLOOKUP($C214,'(C.) Private owners, 6 estates'!$D$10:$DR$60,46+$I214,0)+VLOOKUP($C214,'(C.) Private owners, 6 estates'!$D$10:$DR$60,47+$I214,0)))) /(IF($J214-$I214=0,VLOOKUP($C214,'(C.) Private owners, 6 estates'!$D$10:$DR$60,7+$I214,0),IF($J214-$I214=1,VLOOKUP($C214,'(C.) Private owners, 6 estates'!$D$10:$DR$60,7+$I214,0)+VLOOKUP($C214,'(C.) Private owners, 6 estates'!$D$10:$DR$60,8+$I214,0),VLOOKUP($C214,'(C.) Private owners, 6 estates'!$D$10:$DR$60,7+$I214,0)+VLOOKUP($C214,'(C.) Private owners, 6 estates'!$D$10:$DR$60,8+$I214,0)+VLOOKUP($C214,'(C.) Private owners, 6 estates'!$D$10:$DR$60,9+$I214,0))))</f>
        <v>0</v>
      </c>
      <c r="O214" s="259">
        <f>(IF($J214-$I214=0,VLOOKUP($C214,'(C.) Private owners, 6 estates'!$D$10:$DR$60,64+$I214,0),IF($J214-$I214=1,VLOOKUP($C214,'(C.) Private owners, 6 estates'!$D$10:$DR$60,64+$I214,0)+VLOOKUP($C214,'(C.) Private owners, 6 estates'!$D$10:$DR$60,65+$I214,0),VLOOKUP($C214,'(C.) Private owners, 6 estates'!$D$10:$DR$60,64+$I214,0)+VLOOKUP($C214,'(C.) Private owners, 6 estates'!$D$10:$DR$60,65+$I214,0)+VLOOKUP($C214,'(C.) Private owners, 6 estates'!$D$10:$DR$60,66+$I214,0)))) /(IF($J214-$I214=0,VLOOKUP($C214,'(C.) Private owners, 6 estates'!$D$10:$DR$60,7+$I214,0),IF($J214-$I214=1,VLOOKUP($C214,'(C.) Private owners, 6 estates'!$D$10:$DR$60,7+$I214,0)+VLOOKUP($C214,'(C.) Private owners, 6 estates'!$D$10:$DR$60,8+$I214,0),VLOOKUP($C214,'(C.) Private owners, 6 estates'!$D$10:$DR$60,7+$I214,0)+VLOOKUP($C214,'(C.) Private owners, 6 estates'!$D$10:$DR$60,8+$I214,0)+VLOOKUP($C214,'(C.) Private owners, 6 estates'!$D$10:$DR$60,9+$I214,0))))</f>
        <v>0.40425531914893614</v>
      </c>
      <c r="P214" s="259">
        <f>(IF($J214-$I214=0,VLOOKUP($C214,'(C.) Private owners, 6 estates'!$D$10:$DR$60,83+$I214,0),IF($J214-$I214=1,VLOOKUP($C214,'(C.) Private owners, 6 estates'!$D$10:$DR$60,83+$I214,0)+VLOOKUP($C214,'(C.) Private owners, 6 estates'!$D$10:$DR$60,84+$I214,0),VLOOKUP($C214,'(C.) Private owners, 6 estates'!$D$10:$DR$60,83+$I214,0)+VLOOKUP($C214,'(C.) Private owners, 6 estates'!$D$10:$DR$60,84+$I214,0)+VLOOKUP($C214,'(C.) Private owners, 6 estates'!$D$10:$DR$60,85+$I214,0)))) /(IF($J214-$I214=0,VLOOKUP($C214,'(C.) Private owners, 6 estates'!$D$10:$DR$60,7+$I214,0),IF($J214-$I214=1,VLOOKUP($C214,'(C.) Private owners, 6 estates'!$D$10:$DR$60,7+$I214,0)+VLOOKUP($C214,'(C.) Private owners, 6 estates'!$D$10:$DR$60,8+$I214,0),VLOOKUP($C214,'(C.) Private owners, 6 estates'!$D$10:$DR$60,7+$I214,0)+VLOOKUP($C214,'(C.) Private owners, 6 estates'!$D$10:$DR$60,8+$I214,0)+VLOOKUP($C214,'(C.) Private owners, 6 estates'!$D$10:$DR$60,9+$I214,0))))</f>
        <v>3.9007092198581561E-2</v>
      </c>
      <c r="Q214" s="259">
        <f>(IF($J214-$I214=0,VLOOKUP($C214,'(C.) Private owners, 6 estates'!$D$10:$DR$60,102+$I214,0),IF($J214-$I214=1,VLOOKUP($C214,'(C.) Private owners, 6 estates'!$D$10:$DR$60,102+$I214,0)+VLOOKUP($C214,'(C.) Private owners, 6 estates'!$D$10:$DR$60,103+$I214,0),VLOOKUP($C214,'(C.) Private owners, 6 estates'!$D$10:$DR$60,102+$I214,0)+VLOOKUP($C214,'(C.) Private owners, 6 estates'!$D$10:$DR$60,103+$I214,0)+VLOOKUP($C214,'(C.) Private owners, 6 estates'!$D$10:$DR$60,104+$I214,0)))) /(IF($J214-$I214=0,VLOOKUP($C214,'(C.) Private owners, 6 estates'!$D$10:$DR$60,7+$I214,0),IF($J214-$I214=1,VLOOKUP($C214,'(C.) Private owners, 6 estates'!$D$10:$DR$60,7+$I214,0)+VLOOKUP($C214,'(C.) Private owners, 6 estates'!$D$10:$DR$60,8+$I214,0),VLOOKUP($C214,'(C.) Private owners, 6 estates'!$D$10:$DR$60,7+$I214,0)+VLOOKUP($C214,'(C.) Private owners, 6 estates'!$D$10:$DR$60,8+$I214,0)+VLOOKUP($C214,'(C.) Private owners, 6 estates'!$D$10:$DR$60,9+$I214,0))))</f>
        <v>2.8368794326241134E-2</v>
      </c>
      <c r="R214" s="414">
        <f t="shared" si="59"/>
        <v>0</v>
      </c>
      <c r="T214" s="210">
        <f t="shared" si="47"/>
        <v>83.482269503546107</v>
      </c>
      <c r="U214" s="210">
        <f t="shared" si="48"/>
        <v>577978.92553191492</v>
      </c>
      <c r="V214" s="281">
        <f t="shared" si="49"/>
        <v>0</v>
      </c>
      <c r="W214" s="281">
        <f t="shared" si="50"/>
        <v>0</v>
      </c>
      <c r="X214" s="210">
        <f t="shared" si="51"/>
        <v>63.87234042553191</v>
      </c>
      <c r="Y214" s="210">
        <f t="shared" si="52"/>
        <v>442212.06382978719</v>
      </c>
      <c r="Z214" s="210">
        <f t="shared" si="53"/>
        <v>6.1631205673758869</v>
      </c>
      <c r="AA214" s="210">
        <f t="shared" si="54"/>
        <v>42669.585106382983</v>
      </c>
      <c r="AB214" s="210">
        <f t="shared" si="55"/>
        <v>4.4822695035460995</v>
      </c>
      <c r="AC214" s="210">
        <f t="shared" si="56"/>
        <v>31032.425531914898</v>
      </c>
      <c r="AD214" s="369">
        <f t="shared" si="57"/>
        <v>0</v>
      </c>
      <c r="AE214" s="369">
        <f t="shared" si="58"/>
        <v>0</v>
      </c>
    </row>
    <row r="215" spans="1:31">
      <c r="A215" s="37">
        <v>43</v>
      </c>
      <c r="B215" s="37">
        <v>3</v>
      </c>
      <c r="C215" s="28" t="s">
        <v>413</v>
      </c>
      <c r="D215" s="210">
        <f>'(B.) Opyt'' non-urb lands'!AV30</f>
        <v>70</v>
      </c>
      <c r="E215" s="520"/>
      <c r="F215" s="210">
        <f>'(B.) Opyt'' non-urb lands'!AY30</f>
        <v>484410</v>
      </c>
      <c r="G215" s="212">
        <f t="shared" si="46"/>
        <v>6920.1428571428569</v>
      </c>
      <c r="I215" s="210">
        <v>13</v>
      </c>
      <c r="J215" s="210">
        <v>13</v>
      </c>
      <c r="M215" s="259">
        <f>(IF($J215-$I215=0,VLOOKUP($C215,'(C.) Private owners, 6 estates'!$D$10:$DR$60,26+$I215,0),IF($J215-$I215=1,VLOOKUP($C215,'(C.) Private owners, 6 estates'!$D$10:$DR$60,26+$I215,0)+VLOOKUP($C215,'(C.) Private owners, 6 estates'!$D$10:$DR$60,27+$I215,0),VLOOKUP($C215,'(C.) Private owners, 6 estates'!$D$10:$DR$60,26+$I215,0)+VLOOKUP($C215,'(C.) Private owners, 6 estates'!$D$10:$DR$60,27+$I215,0)+VLOOKUP($C215,'(C.) Private owners, 6 estates'!$D$10:$DR$60,28+$I215,0)))) /(IF($J215-$I215=0,VLOOKUP($C215,'(C.) Private owners, 6 estates'!$D$10:$DR$60,7+$I215,0),IF($J215-$I215=1,VLOOKUP($C215,'(C.) Private owners, 6 estates'!$D$10:$DR$60,7+$I215,0)+VLOOKUP($C215,'(C.) Private owners, 6 estates'!$D$10:$DR$60,8+$I215,0),VLOOKUP($C215,'(C.) Private owners, 6 estates'!$D$10:$DR$60,7+$I215,0)+VLOOKUP($C215,'(C.) Private owners, 6 estates'!$D$10:$DR$60,8+$I215,0)+VLOOKUP($C215,'(C.) Private owners, 6 estates'!$D$10:$DR$60,9+$I215,0))))</f>
        <v>0.70967741935483875</v>
      </c>
      <c r="N215" s="259">
        <f>(IF($J215-$I215=0,VLOOKUP($C215,'(C.) Private owners, 6 estates'!$D$10:$DR$60,45+$I215,0),IF($J215-$I215=1,VLOOKUP($C215,'(C.) Private owners, 6 estates'!$D$10:$DR$60,45+$I215,0)+VLOOKUP($C215,'(C.) Private owners, 6 estates'!$D$10:$DR$60,46+$I215,0),VLOOKUP($C215,'(C.) Private owners, 6 estates'!$D$10:$DR$60,45+$I215,0)+VLOOKUP($C215,'(C.) Private owners, 6 estates'!$D$10:$DR$60,46+$I215,0)+VLOOKUP($C215,'(C.) Private owners, 6 estates'!$D$10:$DR$60,47+$I215,0)))) /(IF($J215-$I215=0,VLOOKUP($C215,'(C.) Private owners, 6 estates'!$D$10:$DR$60,7+$I215,0),IF($J215-$I215=1,VLOOKUP($C215,'(C.) Private owners, 6 estates'!$D$10:$DR$60,7+$I215,0)+VLOOKUP($C215,'(C.) Private owners, 6 estates'!$D$10:$DR$60,8+$I215,0),VLOOKUP($C215,'(C.) Private owners, 6 estates'!$D$10:$DR$60,7+$I215,0)+VLOOKUP($C215,'(C.) Private owners, 6 estates'!$D$10:$DR$60,8+$I215,0)+VLOOKUP($C215,'(C.) Private owners, 6 estates'!$D$10:$DR$60,9+$I215,0))))</f>
        <v>0</v>
      </c>
      <c r="O215" s="259">
        <f>(IF($J215-$I215=0,VLOOKUP($C215,'(C.) Private owners, 6 estates'!$D$10:$DR$60,64+$I215,0),IF($J215-$I215=1,VLOOKUP($C215,'(C.) Private owners, 6 estates'!$D$10:$DR$60,64+$I215,0)+VLOOKUP($C215,'(C.) Private owners, 6 estates'!$D$10:$DR$60,65+$I215,0),VLOOKUP($C215,'(C.) Private owners, 6 estates'!$D$10:$DR$60,64+$I215,0)+VLOOKUP($C215,'(C.) Private owners, 6 estates'!$D$10:$DR$60,65+$I215,0)+VLOOKUP($C215,'(C.) Private owners, 6 estates'!$D$10:$DR$60,66+$I215,0)))) /(IF($J215-$I215=0,VLOOKUP($C215,'(C.) Private owners, 6 estates'!$D$10:$DR$60,7+$I215,0),IF($J215-$I215=1,VLOOKUP($C215,'(C.) Private owners, 6 estates'!$D$10:$DR$60,7+$I215,0)+VLOOKUP($C215,'(C.) Private owners, 6 estates'!$D$10:$DR$60,8+$I215,0),VLOOKUP($C215,'(C.) Private owners, 6 estates'!$D$10:$DR$60,7+$I215,0)+VLOOKUP($C215,'(C.) Private owners, 6 estates'!$D$10:$DR$60,8+$I215,0)+VLOOKUP($C215,'(C.) Private owners, 6 estates'!$D$10:$DR$60,9+$I215,0))))</f>
        <v>0.19354838709677419</v>
      </c>
      <c r="P215" s="259">
        <f>(IF($J215-$I215=0,VLOOKUP($C215,'(C.) Private owners, 6 estates'!$D$10:$DR$60,83+$I215,0),IF($J215-$I215=1,VLOOKUP($C215,'(C.) Private owners, 6 estates'!$D$10:$DR$60,83+$I215,0)+VLOOKUP($C215,'(C.) Private owners, 6 estates'!$D$10:$DR$60,84+$I215,0),VLOOKUP($C215,'(C.) Private owners, 6 estates'!$D$10:$DR$60,83+$I215,0)+VLOOKUP($C215,'(C.) Private owners, 6 estates'!$D$10:$DR$60,84+$I215,0)+VLOOKUP($C215,'(C.) Private owners, 6 estates'!$D$10:$DR$60,85+$I215,0)))) /(IF($J215-$I215=0,VLOOKUP($C215,'(C.) Private owners, 6 estates'!$D$10:$DR$60,7+$I215,0),IF($J215-$I215=1,VLOOKUP($C215,'(C.) Private owners, 6 estates'!$D$10:$DR$60,7+$I215,0)+VLOOKUP($C215,'(C.) Private owners, 6 estates'!$D$10:$DR$60,8+$I215,0),VLOOKUP($C215,'(C.) Private owners, 6 estates'!$D$10:$DR$60,7+$I215,0)+VLOOKUP($C215,'(C.) Private owners, 6 estates'!$D$10:$DR$60,8+$I215,0)+VLOOKUP($C215,'(C.) Private owners, 6 estates'!$D$10:$DR$60,9+$I215,0))))</f>
        <v>3.2258064516129031E-2</v>
      </c>
      <c r="Q215" s="259">
        <f>(IF($J215-$I215=0,VLOOKUP($C215,'(C.) Private owners, 6 estates'!$D$10:$DR$60,102+$I215,0),IF($J215-$I215=1,VLOOKUP($C215,'(C.) Private owners, 6 estates'!$D$10:$DR$60,102+$I215,0)+VLOOKUP($C215,'(C.) Private owners, 6 estates'!$D$10:$DR$60,103+$I215,0),VLOOKUP($C215,'(C.) Private owners, 6 estates'!$D$10:$DR$60,102+$I215,0)+VLOOKUP($C215,'(C.) Private owners, 6 estates'!$D$10:$DR$60,103+$I215,0)+VLOOKUP($C215,'(C.) Private owners, 6 estates'!$D$10:$DR$60,104+$I215,0)))) /(IF($J215-$I215=0,VLOOKUP($C215,'(C.) Private owners, 6 estates'!$D$10:$DR$60,7+$I215,0),IF($J215-$I215=1,VLOOKUP($C215,'(C.) Private owners, 6 estates'!$D$10:$DR$60,7+$I215,0)+VLOOKUP($C215,'(C.) Private owners, 6 estates'!$D$10:$DR$60,8+$I215,0),VLOOKUP($C215,'(C.) Private owners, 6 estates'!$D$10:$DR$60,7+$I215,0)+VLOOKUP($C215,'(C.) Private owners, 6 estates'!$D$10:$DR$60,8+$I215,0)+VLOOKUP($C215,'(C.) Private owners, 6 estates'!$D$10:$DR$60,9+$I215,0))))</f>
        <v>6.4516129032258063E-2</v>
      </c>
      <c r="R215" s="414">
        <f t="shared" si="59"/>
        <v>0</v>
      </c>
      <c r="T215" s="210">
        <f t="shared" si="47"/>
        <v>49.677419354838712</v>
      </c>
      <c r="U215" s="210">
        <f t="shared" si="48"/>
        <v>343774.83870967739</v>
      </c>
      <c r="V215" s="281">
        <f t="shared" si="49"/>
        <v>0</v>
      </c>
      <c r="W215" s="281">
        <f t="shared" si="50"/>
        <v>0</v>
      </c>
      <c r="X215" s="210">
        <f t="shared" si="51"/>
        <v>13.548387096774194</v>
      </c>
      <c r="Y215" s="210">
        <f t="shared" si="52"/>
        <v>93756.774193548379</v>
      </c>
      <c r="Z215" s="210">
        <f t="shared" si="53"/>
        <v>2.258064516129032</v>
      </c>
      <c r="AA215" s="210">
        <f t="shared" si="54"/>
        <v>15626.129032258063</v>
      </c>
      <c r="AB215" s="210">
        <f t="shared" si="55"/>
        <v>4.5161290322580641</v>
      </c>
      <c r="AC215" s="210">
        <f t="shared" si="56"/>
        <v>31252.258064516125</v>
      </c>
      <c r="AD215" s="369">
        <f t="shared" si="57"/>
        <v>0</v>
      </c>
      <c r="AE215" s="369">
        <f t="shared" si="58"/>
        <v>0</v>
      </c>
    </row>
    <row r="216" spans="1:31">
      <c r="A216" s="37">
        <v>50</v>
      </c>
      <c r="B216" s="37">
        <v>3</v>
      </c>
      <c r="C216" s="29" t="s">
        <v>321</v>
      </c>
      <c r="D216" s="210">
        <f>'(B.) Opyt'' non-urb lands'!AV31</f>
        <v>22</v>
      </c>
      <c r="E216" s="520"/>
      <c r="F216" s="210">
        <f>'(B.) Opyt'' non-urb lands'!AY31</f>
        <v>144733</v>
      </c>
      <c r="G216" s="212">
        <f t="shared" si="46"/>
        <v>6578.772727272727</v>
      </c>
      <c r="I216" s="210">
        <v>13</v>
      </c>
      <c r="J216" s="210">
        <v>15</v>
      </c>
      <c r="M216" s="259">
        <f>(IF($J216-$I216=0,VLOOKUP($C216,'(C.) Private owners, 6 estates'!$D$10:$DR$60,26+$I216,0),IF($J216-$I216=1,VLOOKUP($C216,'(C.) Private owners, 6 estates'!$D$10:$DR$60,26+$I216,0)+VLOOKUP($C216,'(C.) Private owners, 6 estates'!$D$10:$DR$60,27+$I216,0),VLOOKUP($C216,'(C.) Private owners, 6 estates'!$D$10:$DR$60,26+$I216,0)+VLOOKUP($C216,'(C.) Private owners, 6 estates'!$D$10:$DR$60,27+$I216,0)+VLOOKUP($C216,'(C.) Private owners, 6 estates'!$D$10:$DR$60,28+$I216,0)))) /(IF($J216-$I216=0,VLOOKUP($C216,'(C.) Private owners, 6 estates'!$D$10:$DR$60,7+$I216,0),IF($J216-$I216=1,VLOOKUP($C216,'(C.) Private owners, 6 estates'!$D$10:$DR$60,7+$I216,0)+VLOOKUP($C216,'(C.) Private owners, 6 estates'!$D$10:$DR$60,8+$I216,0),VLOOKUP($C216,'(C.) Private owners, 6 estates'!$D$10:$DR$60,7+$I216,0)+VLOOKUP($C216,'(C.) Private owners, 6 estates'!$D$10:$DR$60,8+$I216,0)+VLOOKUP($C216,'(C.) Private owners, 6 estates'!$D$10:$DR$60,9+$I216,0))))</f>
        <v>0.5</v>
      </c>
      <c r="N216" s="259">
        <f>(IF($J216-$I216=0,VLOOKUP($C216,'(C.) Private owners, 6 estates'!$D$10:$DR$60,45+$I216,0),IF($J216-$I216=1,VLOOKUP($C216,'(C.) Private owners, 6 estates'!$D$10:$DR$60,45+$I216,0)+VLOOKUP($C216,'(C.) Private owners, 6 estates'!$D$10:$DR$60,46+$I216,0),VLOOKUP($C216,'(C.) Private owners, 6 estates'!$D$10:$DR$60,45+$I216,0)+VLOOKUP($C216,'(C.) Private owners, 6 estates'!$D$10:$DR$60,46+$I216,0)+VLOOKUP($C216,'(C.) Private owners, 6 estates'!$D$10:$DR$60,47+$I216,0)))) /(IF($J216-$I216=0,VLOOKUP($C216,'(C.) Private owners, 6 estates'!$D$10:$DR$60,7+$I216,0),IF($J216-$I216=1,VLOOKUP($C216,'(C.) Private owners, 6 estates'!$D$10:$DR$60,7+$I216,0)+VLOOKUP($C216,'(C.) Private owners, 6 estates'!$D$10:$DR$60,8+$I216,0),VLOOKUP($C216,'(C.) Private owners, 6 estates'!$D$10:$DR$60,7+$I216,0)+VLOOKUP($C216,'(C.) Private owners, 6 estates'!$D$10:$DR$60,8+$I216,0)+VLOOKUP($C216,'(C.) Private owners, 6 estates'!$D$10:$DR$60,9+$I216,0))))</f>
        <v>0</v>
      </c>
      <c r="O216" s="259">
        <f>(IF($J216-$I216=0,VLOOKUP($C216,'(C.) Private owners, 6 estates'!$D$10:$DR$60,64+$I216,0),IF($J216-$I216=1,VLOOKUP($C216,'(C.) Private owners, 6 estates'!$D$10:$DR$60,64+$I216,0)+VLOOKUP($C216,'(C.) Private owners, 6 estates'!$D$10:$DR$60,65+$I216,0),VLOOKUP($C216,'(C.) Private owners, 6 estates'!$D$10:$DR$60,64+$I216,0)+VLOOKUP($C216,'(C.) Private owners, 6 estates'!$D$10:$DR$60,65+$I216,0)+VLOOKUP($C216,'(C.) Private owners, 6 estates'!$D$10:$DR$60,66+$I216,0)))) /(IF($J216-$I216=0,VLOOKUP($C216,'(C.) Private owners, 6 estates'!$D$10:$DR$60,7+$I216,0),IF($J216-$I216=1,VLOOKUP($C216,'(C.) Private owners, 6 estates'!$D$10:$DR$60,7+$I216,0)+VLOOKUP($C216,'(C.) Private owners, 6 estates'!$D$10:$DR$60,8+$I216,0),VLOOKUP($C216,'(C.) Private owners, 6 estates'!$D$10:$DR$60,7+$I216,0)+VLOOKUP($C216,'(C.) Private owners, 6 estates'!$D$10:$DR$60,8+$I216,0)+VLOOKUP($C216,'(C.) Private owners, 6 estates'!$D$10:$DR$60,9+$I216,0))))</f>
        <v>0.41666666666666669</v>
      </c>
      <c r="P216" s="259">
        <f>(IF($J216-$I216=0,VLOOKUP($C216,'(C.) Private owners, 6 estates'!$D$10:$DR$60,83+$I216,0),IF($J216-$I216=1,VLOOKUP($C216,'(C.) Private owners, 6 estates'!$D$10:$DR$60,83+$I216,0)+VLOOKUP($C216,'(C.) Private owners, 6 estates'!$D$10:$DR$60,84+$I216,0),VLOOKUP($C216,'(C.) Private owners, 6 estates'!$D$10:$DR$60,83+$I216,0)+VLOOKUP($C216,'(C.) Private owners, 6 estates'!$D$10:$DR$60,84+$I216,0)+VLOOKUP($C216,'(C.) Private owners, 6 estates'!$D$10:$DR$60,85+$I216,0)))) /(IF($J216-$I216=0,VLOOKUP($C216,'(C.) Private owners, 6 estates'!$D$10:$DR$60,7+$I216,0),IF($J216-$I216=1,VLOOKUP($C216,'(C.) Private owners, 6 estates'!$D$10:$DR$60,7+$I216,0)+VLOOKUP($C216,'(C.) Private owners, 6 estates'!$D$10:$DR$60,8+$I216,0),VLOOKUP($C216,'(C.) Private owners, 6 estates'!$D$10:$DR$60,7+$I216,0)+VLOOKUP($C216,'(C.) Private owners, 6 estates'!$D$10:$DR$60,8+$I216,0)+VLOOKUP($C216,'(C.) Private owners, 6 estates'!$D$10:$DR$60,9+$I216,0))))</f>
        <v>4.1666666666666664E-2</v>
      </c>
      <c r="Q216" s="259">
        <f>(IF($J216-$I216=0,VLOOKUP($C216,'(C.) Private owners, 6 estates'!$D$10:$DR$60,102+$I216,0),IF($J216-$I216=1,VLOOKUP($C216,'(C.) Private owners, 6 estates'!$D$10:$DR$60,102+$I216,0)+VLOOKUP($C216,'(C.) Private owners, 6 estates'!$D$10:$DR$60,103+$I216,0),VLOOKUP($C216,'(C.) Private owners, 6 estates'!$D$10:$DR$60,102+$I216,0)+VLOOKUP($C216,'(C.) Private owners, 6 estates'!$D$10:$DR$60,103+$I216,0)+VLOOKUP($C216,'(C.) Private owners, 6 estates'!$D$10:$DR$60,104+$I216,0)))) /(IF($J216-$I216=0,VLOOKUP($C216,'(C.) Private owners, 6 estates'!$D$10:$DR$60,7+$I216,0),IF($J216-$I216=1,VLOOKUP($C216,'(C.) Private owners, 6 estates'!$D$10:$DR$60,7+$I216,0)+VLOOKUP($C216,'(C.) Private owners, 6 estates'!$D$10:$DR$60,8+$I216,0),VLOOKUP($C216,'(C.) Private owners, 6 estates'!$D$10:$DR$60,7+$I216,0)+VLOOKUP($C216,'(C.) Private owners, 6 estates'!$D$10:$DR$60,8+$I216,0)+VLOOKUP($C216,'(C.) Private owners, 6 estates'!$D$10:$DR$60,9+$I216,0))))</f>
        <v>4.1666666666666664E-2</v>
      </c>
      <c r="R216" s="414">
        <f t="shared" si="59"/>
        <v>0</v>
      </c>
      <c r="T216" s="210">
        <f t="shared" si="47"/>
        <v>11</v>
      </c>
      <c r="U216" s="210">
        <f t="shared" si="48"/>
        <v>72366.5</v>
      </c>
      <c r="V216" s="281">
        <f t="shared" si="49"/>
        <v>0</v>
      </c>
      <c r="W216" s="281">
        <f t="shared" si="50"/>
        <v>0</v>
      </c>
      <c r="X216" s="210">
        <f t="shared" si="51"/>
        <v>9.1666666666666679</v>
      </c>
      <c r="Y216" s="210">
        <f t="shared" si="52"/>
        <v>60305.416666666672</v>
      </c>
      <c r="Z216" s="210">
        <f t="shared" si="53"/>
        <v>0.91666666666666663</v>
      </c>
      <c r="AA216" s="210">
        <f t="shared" si="54"/>
        <v>6030.5416666666661</v>
      </c>
      <c r="AB216" s="210">
        <f t="shared" si="55"/>
        <v>0.91666666666666663</v>
      </c>
      <c r="AC216" s="210">
        <f t="shared" si="56"/>
        <v>6030.5416666666661</v>
      </c>
      <c r="AD216" s="369">
        <f t="shared" si="57"/>
        <v>0</v>
      </c>
      <c r="AE216" s="369">
        <f t="shared" si="58"/>
        <v>0</v>
      </c>
    </row>
    <row r="217" spans="1:31">
      <c r="A217" s="37">
        <v>9</v>
      </c>
      <c r="B217" s="37">
        <v>4</v>
      </c>
      <c r="C217" s="28" t="s">
        <v>739</v>
      </c>
      <c r="D217" s="210">
        <f>'(B.) Opyt'' non-urb lands'!AV32</f>
        <v>147</v>
      </c>
      <c r="E217" s="520"/>
      <c r="F217" s="210">
        <f>'(B.) Opyt'' non-urb lands'!AY32</f>
        <v>996650</v>
      </c>
      <c r="G217" s="212">
        <f t="shared" si="46"/>
        <v>6779.9319727891152</v>
      </c>
      <c r="I217" s="210">
        <v>12</v>
      </c>
      <c r="J217" s="210">
        <v>12</v>
      </c>
      <c r="M217" s="259">
        <f>(IF($J217-$I217=0,VLOOKUP($C217,'(C.) Private owners, 6 estates'!$D$10:$DR$60,26+$I217,0),IF($J217-$I217=1,VLOOKUP($C217,'(C.) Private owners, 6 estates'!$D$10:$DR$60,26+$I217,0)+VLOOKUP($C217,'(C.) Private owners, 6 estates'!$D$10:$DR$60,27+$I217,0),VLOOKUP($C217,'(C.) Private owners, 6 estates'!$D$10:$DR$60,26+$I217,0)+VLOOKUP($C217,'(C.) Private owners, 6 estates'!$D$10:$DR$60,27+$I217,0)+VLOOKUP($C217,'(C.) Private owners, 6 estates'!$D$10:$DR$60,28+$I217,0)))) /(IF($J217-$I217=0,VLOOKUP($C217,'(C.) Private owners, 6 estates'!$D$10:$DR$60,7+$I217,0),IF($J217-$I217=1,VLOOKUP($C217,'(C.) Private owners, 6 estates'!$D$10:$DR$60,7+$I217,0)+VLOOKUP($C217,'(C.) Private owners, 6 estates'!$D$10:$DR$60,8+$I217,0),VLOOKUP($C217,'(C.) Private owners, 6 estates'!$D$10:$DR$60,7+$I217,0)+VLOOKUP($C217,'(C.) Private owners, 6 estates'!$D$10:$DR$60,8+$I217,0)+VLOOKUP($C217,'(C.) Private owners, 6 estates'!$D$10:$DR$60,9+$I217,0))))</f>
        <v>0.74137931034482762</v>
      </c>
      <c r="N217" s="259">
        <f>(IF($J217-$I217=0,VLOOKUP($C217,'(C.) Private owners, 6 estates'!$D$10:$DR$60,45+$I217,0),IF($J217-$I217=1,VLOOKUP($C217,'(C.) Private owners, 6 estates'!$D$10:$DR$60,45+$I217,0)+VLOOKUP($C217,'(C.) Private owners, 6 estates'!$D$10:$DR$60,46+$I217,0),VLOOKUP($C217,'(C.) Private owners, 6 estates'!$D$10:$DR$60,45+$I217,0)+VLOOKUP($C217,'(C.) Private owners, 6 estates'!$D$10:$DR$60,46+$I217,0)+VLOOKUP($C217,'(C.) Private owners, 6 estates'!$D$10:$DR$60,47+$I217,0)))) /(IF($J217-$I217=0,VLOOKUP($C217,'(C.) Private owners, 6 estates'!$D$10:$DR$60,7+$I217,0),IF($J217-$I217=1,VLOOKUP($C217,'(C.) Private owners, 6 estates'!$D$10:$DR$60,7+$I217,0)+VLOOKUP($C217,'(C.) Private owners, 6 estates'!$D$10:$DR$60,8+$I217,0),VLOOKUP($C217,'(C.) Private owners, 6 estates'!$D$10:$DR$60,7+$I217,0)+VLOOKUP($C217,'(C.) Private owners, 6 estates'!$D$10:$DR$60,8+$I217,0)+VLOOKUP($C217,'(C.) Private owners, 6 estates'!$D$10:$DR$60,9+$I217,0))))</f>
        <v>0</v>
      </c>
      <c r="O217" s="259">
        <f>(IF($J217-$I217=0,VLOOKUP($C217,'(C.) Private owners, 6 estates'!$D$10:$DR$60,64+$I217,0),IF($J217-$I217=1,VLOOKUP($C217,'(C.) Private owners, 6 estates'!$D$10:$DR$60,64+$I217,0)+VLOOKUP($C217,'(C.) Private owners, 6 estates'!$D$10:$DR$60,65+$I217,0),VLOOKUP($C217,'(C.) Private owners, 6 estates'!$D$10:$DR$60,64+$I217,0)+VLOOKUP($C217,'(C.) Private owners, 6 estates'!$D$10:$DR$60,65+$I217,0)+VLOOKUP($C217,'(C.) Private owners, 6 estates'!$D$10:$DR$60,66+$I217,0)))) /(IF($J217-$I217=0,VLOOKUP($C217,'(C.) Private owners, 6 estates'!$D$10:$DR$60,7+$I217,0),IF($J217-$I217=1,VLOOKUP($C217,'(C.) Private owners, 6 estates'!$D$10:$DR$60,7+$I217,0)+VLOOKUP($C217,'(C.) Private owners, 6 estates'!$D$10:$DR$60,8+$I217,0),VLOOKUP($C217,'(C.) Private owners, 6 estates'!$D$10:$DR$60,7+$I217,0)+VLOOKUP($C217,'(C.) Private owners, 6 estates'!$D$10:$DR$60,8+$I217,0)+VLOOKUP($C217,'(C.) Private owners, 6 estates'!$D$10:$DR$60,9+$I217,0))))</f>
        <v>0.17241379310344829</v>
      </c>
      <c r="P217" s="259">
        <f>(IF($J217-$I217=0,VLOOKUP($C217,'(C.) Private owners, 6 estates'!$D$10:$DR$60,83+$I217,0),IF($J217-$I217=1,VLOOKUP($C217,'(C.) Private owners, 6 estates'!$D$10:$DR$60,83+$I217,0)+VLOOKUP($C217,'(C.) Private owners, 6 estates'!$D$10:$DR$60,84+$I217,0),VLOOKUP($C217,'(C.) Private owners, 6 estates'!$D$10:$DR$60,83+$I217,0)+VLOOKUP($C217,'(C.) Private owners, 6 estates'!$D$10:$DR$60,84+$I217,0)+VLOOKUP($C217,'(C.) Private owners, 6 estates'!$D$10:$DR$60,85+$I217,0)))) /(IF($J217-$I217=0,VLOOKUP($C217,'(C.) Private owners, 6 estates'!$D$10:$DR$60,7+$I217,0),IF($J217-$I217=1,VLOOKUP($C217,'(C.) Private owners, 6 estates'!$D$10:$DR$60,7+$I217,0)+VLOOKUP($C217,'(C.) Private owners, 6 estates'!$D$10:$DR$60,8+$I217,0),VLOOKUP($C217,'(C.) Private owners, 6 estates'!$D$10:$DR$60,7+$I217,0)+VLOOKUP($C217,'(C.) Private owners, 6 estates'!$D$10:$DR$60,8+$I217,0)+VLOOKUP($C217,'(C.) Private owners, 6 estates'!$D$10:$DR$60,9+$I217,0))))</f>
        <v>2.5862068965517241E-2</v>
      </c>
      <c r="Q217" s="259">
        <f>(IF($J217-$I217=0,VLOOKUP($C217,'(C.) Private owners, 6 estates'!$D$10:$DR$60,102+$I217,0),IF($J217-$I217=1,VLOOKUP($C217,'(C.) Private owners, 6 estates'!$D$10:$DR$60,102+$I217,0)+VLOOKUP($C217,'(C.) Private owners, 6 estates'!$D$10:$DR$60,103+$I217,0),VLOOKUP($C217,'(C.) Private owners, 6 estates'!$D$10:$DR$60,102+$I217,0)+VLOOKUP($C217,'(C.) Private owners, 6 estates'!$D$10:$DR$60,103+$I217,0)+VLOOKUP($C217,'(C.) Private owners, 6 estates'!$D$10:$DR$60,104+$I217,0)))) /(IF($J217-$I217=0,VLOOKUP($C217,'(C.) Private owners, 6 estates'!$D$10:$DR$60,7+$I217,0),IF($J217-$I217=1,VLOOKUP($C217,'(C.) Private owners, 6 estates'!$D$10:$DR$60,7+$I217,0)+VLOOKUP($C217,'(C.) Private owners, 6 estates'!$D$10:$DR$60,8+$I217,0),VLOOKUP($C217,'(C.) Private owners, 6 estates'!$D$10:$DR$60,7+$I217,0)+VLOOKUP($C217,'(C.) Private owners, 6 estates'!$D$10:$DR$60,8+$I217,0)+VLOOKUP($C217,'(C.) Private owners, 6 estates'!$D$10:$DR$60,9+$I217,0))))</f>
        <v>6.0344827586206899E-2</v>
      </c>
      <c r="R217" s="414">
        <f t="shared" si="59"/>
        <v>0</v>
      </c>
      <c r="T217" s="210">
        <f t="shared" si="47"/>
        <v>108.98275862068967</v>
      </c>
      <c r="U217" s="210">
        <f t="shared" si="48"/>
        <v>738895.68965517241</v>
      </c>
      <c r="V217" s="281">
        <f t="shared" si="49"/>
        <v>0</v>
      </c>
      <c r="W217" s="281">
        <f t="shared" si="50"/>
        <v>0</v>
      </c>
      <c r="X217" s="210">
        <f t="shared" si="51"/>
        <v>25.344827586206897</v>
      </c>
      <c r="Y217" s="210">
        <f t="shared" si="52"/>
        <v>171836.20689655171</v>
      </c>
      <c r="Z217" s="210">
        <f t="shared" si="53"/>
        <v>3.8017241379310343</v>
      </c>
      <c r="AA217" s="210">
        <f t="shared" si="54"/>
        <v>25775.431034482754</v>
      </c>
      <c r="AB217" s="210">
        <f t="shared" si="55"/>
        <v>8.8706896551724146</v>
      </c>
      <c r="AC217" s="210">
        <f t="shared" si="56"/>
        <v>60142.672413793101</v>
      </c>
      <c r="AD217" s="369">
        <f t="shared" si="57"/>
        <v>0</v>
      </c>
      <c r="AE217" s="369">
        <f t="shared" si="58"/>
        <v>0</v>
      </c>
    </row>
    <row r="218" spans="1:31">
      <c r="A218" s="37">
        <v>20</v>
      </c>
      <c r="B218" s="37">
        <v>4</v>
      </c>
      <c r="C218" s="28" t="s">
        <v>251</v>
      </c>
      <c r="D218" s="210">
        <f>'(B.) Opyt'' non-urb lands'!AV33</f>
        <v>234</v>
      </c>
      <c r="E218" s="520"/>
      <c r="F218" s="210">
        <f>'(B.) Opyt'' non-urb lands'!AY33</f>
        <v>1568458</v>
      </c>
      <c r="G218" s="212">
        <f t="shared" si="46"/>
        <v>6702.8119658119658</v>
      </c>
      <c r="I218" s="210">
        <v>11</v>
      </c>
      <c r="J218" s="210">
        <v>11</v>
      </c>
      <c r="M218" s="259">
        <f>(IF($J218-$I218=0,VLOOKUP($C218,'(C.) Private owners, 6 estates'!$D$10:$DR$60,26+$I218,0),IF($J218-$I218=1,VLOOKUP($C218,'(C.) Private owners, 6 estates'!$D$10:$DR$60,26+$I218,0)+VLOOKUP($C218,'(C.) Private owners, 6 estates'!$D$10:$DR$60,27+$I218,0),VLOOKUP($C218,'(C.) Private owners, 6 estates'!$D$10:$DR$60,26+$I218,0)+VLOOKUP($C218,'(C.) Private owners, 6 estates'!$D$10:$DR$60,27+$I218,0)+VLOOKUP($C218,'(C.) Private owners, 6 estates'!$D$10:$DR$60,28+$I218,0)))) /(IF($J218-$I218=0,VLOOKUP($C218,'(C.) Private owners, 6 estates'!$D$10:$DR$60,7+$I218,0),IF($J218-$I218=1,VLOOKUP($C218,'(C.) Private owners, 6 estates'!$D$10:$DR$60,7+$I218,0)+VLOOKUP($C218,'(C.) Private owners, 6 estates'!$D$10:$DR$60,8+$I218,0),VLOOKUP($C218,'(C.) Private owners, 6 estates'!$D$10:$DR$60,7+$I218,0)+VLOOKUP($C218,'(C.) Private owners, 6 estates'!$D$10:$DR$60,8+$I218,0)+VLOOKUP($C218,'(C.) Private owners, 6 estates'!$D$10:$DR$60,9+$I218,0))))</f>
        <v>0.81549815498154976</v>
      </c>
      <c r="N218" s="259">
        <f>(IF($J218-$I218=0,VLOOKUP($C218,'(C.) Private owners, 6 estates'!$D$10:$DR$60,45+$I218,0),IF($J218-$I218=1,VLOOKUP($C218,'(C.) Private owners, 6 estates'!$D$10:$DR$60,45+$I218,0)+VLOOKUP($C218,'(C.) Private owners, 6 estates'!$D$10:$DR$60,46+$I218,0),VLOOKUP($C218,'(C.) Private owners, 6 estates'!$D$10:$DR$60,45+$I218,0)+VLOOKUP($C218,'(C.) Private owners, 6 estates'!$D$10:$DR$60,46+$I218,0)+VLOOKUP($C218,'(C.) Private owners, 6 estates'!$D$10:$DR$60,47+$I218,0)))) /(IF($J218-$I218=0,VLOOKUP($C218,'(C.) Private owners, 6 estates'!$D$10:$DR$60,7+$I218,0),IF($J218-$I218=1,VLOOKUP($C218,'(C.) Private owners, 6 estates'!$D$10:$DR$60,7+$I218,0)+VLOOKUP($C218,'(C.) Private owners, 6 estates'!$D$10:$DR$60,8+$I218,0),VLOOKUP($C218,'(C.) Private owners, 6 estates'!$D$10:$DR$60,7+$I218,0)+VLOOKUP($C218,'(C.) Private owners, 6 estates'!$D$10:$DR$60,8+$I218,0)+VLOOKUP($C218,'(C.) Private owners, 6 estates'!$D$10:$DR$60,9+$I218,0))))</f>
        <v>3.6900369003690036E-3</v>
      </c>
      <c r="O218" s="259">
        <f>(IF($J218-$I218=0,VLOOKUP($C218,'(C.) Private owners, 6 estates'!$D$10:$DR$60,64+$I218,0),IF($J218-$I218=1,VLOOKUP($C218,'(C.) Private owners, 6 estates'!$D$10:$DR$60,64+$I218,0)+VLOOKUP($C218,'(C.) Private owners, 6 estates'!$D$10:$DR$60,65+$I218,0),VLOOKUP($C218,'(C.) Private owners, 6 estates'!$D$10:$DR$60,64+$I218,0)+VLOOKUP($C218,'(C.) Private owners, 6 estates'!$D$10:$DR$60,65+$I218,0)+VLOOKUP($C218,'(C.) Private owners, 6 estates'!$D$10:$DR$60,66+$I218,0)))) /(IF($J218-$I218=0,VLOOKUP($C218,'(C.) Private owners, 6 estates'!$D$10:$DR$60,7+$I218,0),IF($J218-$I218=1,VLOOKUP($C218,'(C.) Private owners, 6 estates'!$D$10:$DR$60,7+$I218,0)+VLOOKUP($C218,'(C.) Private owners, 6 estates'!$D$10:$DR$60,8+$I218,0),VLOOKUP($C218,'(C.) Private owners, 6 estates'!$D$10:$DR$60,7+$I218,0)+VLOOKUP($C218,'(C.) Private owners, 6 estates'!$D$10:$DR$60,8+$I218,0)+VLOOKUP($C218,'(C.) Private owners, 6 estates'!$D$10:$DR$60,9+$I218,0))))</f>
        <v>0.12915129151291513</v>
      </c>
      <c r="P218" s="259">
        <f>(IF($J218-$I218=0,VLOOKUP($C218,'(C.) Private owners, 6 estates'!$D$10:$DR$60,83+$I218,0),IF($J218-$I218=1,VLOOKUP($C218,'(C.) Private owners, 6 estates'!$D$10:$DR$60,83+$I218,0)+VLOOKUP($C218,'(C.) Private owners, 6 estates'!$D$10:$DR$60,84+$I218,0),VLOOKUP($C218,'(C.) Private owners, 6 estates'!$D$10:$DR$60,83+$I218,0)+VLOOKUP($C218,'(C.) Private owners, 6 estates'!$D$10:$DR$60,84+$I218,0)+VLOOKUP($C218,'(C.) Private owners, 6 estates'!$D$10:$DR$60,85+$I218,0)))) /(IF($J218-$I218=0,VLOOKUP($C218,'(C.) Private owners, 6 estates'!$D$10:$DR$60,7+$I218,0),IF($J218-$I218=1,VLOOKUP($C218,'(C.) Private owners, 6 estates'!$D$10:$DR$60,7+$I218,0)+VLOOKUP($C218,'(C.) Private owners, 6 estates'!$D$10:$DR$60,8+$I218,0),VLOOKUP($C218,'(C.) Private owners, 6 estates'!$D$10:$DR$60,7+$I218,0)+VLOOKUP($C218,'(C.) Private owners, 6 estates'!$D$10:$DR$60,8+$I218,0)+VLOOKUP($C218,'(C.) Private owners, 6 estates'!$D$10:$DR$60,9+$I218,0))))</f>
        <v>1.8450184501845018E-2</v>
      </c>
      <c r="Q218" s="259">
        <f>(IF($J218-$I218=0,VLOOKUP($C218,'(C.) Private owners, 6 estates'!$D$10:$DR$60,102+$I218,0),IF($J218-$I218=1,VLOOKUP($C218,'(C.) Private owners, 6 estates'!$D$10:$DR$60,102+$I218,0)+VLOOKUP($C218,'(C.) Private owners, 6 estates'!$D$10:$DR$60,103+$I218,0),VLOOKUP($C218,'(C.) Private owners, 6 estates'!$D$10:$DR$60,102+$I218,0)+VLOOKUP($C218,'(C.) Private owners, 6 estates'!$D$10:$DR$60,103+$I218,0)+VLOOKUP($C218,'(C.) Private owners, 6 estates'!$D$10:$DR$60,104+$I218,0)))) /(IF($J218-$I218=0,VLOOKUP($C218,'(C.) Private owners, 6 estates'!$D$10:$DR$60,7+$I218,0),IF($J218-$I218=1,VLOOKUP($C218,'(C.) Private owners, 6 estates'!$D$10:$DR$60,7+$I218,0)+VLOOKUP($C218,'(C.) Private owners, 6 estates'!$D$10:$DR$60,8+$I218,0),VLOOKUP($C218,'(C.) Private owners, 6 estates'!$D$10:$DR$60,7+$I218,0)+VLOOKUP($C218,'(C.) Private owners, 6 estates'!$D$10:$DR$60,8+$I218,0)+VLOOKUP($C218,'(C.) Private owners, 6 estates'!$D$10:$DR$60,9+$I218,0))))</f>
        <v>3.3210332103321034E-2</v>
      </c>
      <c r="R218" s="414">
        <f t="shared" si="59"/>
        <v>0</v>
      </c>
      <c r="T218" s="210">
        <f t="shared" si="47"/>
        <v>190.82656826568265</v>
      </c>
      <c r="U218" s="210">
        <f t="shared" si="48"/>
        <v>1279074.6051660515</v>
      </c>
      <c r="V218" s="281">
        <f t="shared" si="49"/>
        <v>0.86346863468634683</v>
      </c>
      <c r="W218" s="281">
        <f t="shared" si="50"/>
        <v>5787.6678966789668</v>
      </c>
      <c r="X218" s="210">
        <f t="shared" si="51"/>
        <v>30.221402214022142</v>
      </c>
      <c r="Y218" s="210">
        <f t="shared" si="52"/>
        <v>202568.37638376385</v>
      </c>
      <c r="Z218" s="210">
        <f t="shared" si="53"/>
        <v>4.317343173431734</v>
      </c>
      <c r="AA218" s="210">
        <f t="shared" si="54"/>
        <v>28938.339483394833</v>
      </c>
      <c r="AB218" s="210">
        <f t="shared" si="55"/>
        <v>7.7712177121771218</v>
      </c>
      <c r="AC218" s="210">
        <f t="shared" si="56"/>
        <v>52089.011070110704</v>
      </c>
      <c r="AD218" s="369">
        <f t="shared" si="57"/>
        <v>0</v>
      </c>
      <c r="AE218" s="369">
        <f t="shared" si="58"/>
        <v>0</v>
      </c>
    </row>
    <row r="219" spans="1:31">
      <c r="A219" s="37">
        <v>29</v>
      </c>
      <c r="B219" s="37">
        <v>4</v>
      </c>
      <c r="C219" s="28" t="s">
        <v>371</v>
      </c>
      <c r="D219" s="210">
        <f>'(B.) Opyt'' non-urb lands'!AV34</f>
        <v>224</v>
      </c>
      <c r="E219" s="520"/>
      <c r="F219" s="210">
        <f>'(B.) Opyt'' non-urb lands'!AY34</f>
        <v>1515108</v>
      </c>
      <c r="G219" s="212">
        <f t="shared" si="46"/>
        <v>6763.875</v>
      </c>
      <c r="I219" s="210">
        <v>11</v>
      </c>
      <c r="J219" s="210">
        <v>11</v>
      </c>
      <c r="M219" s="259">
        <f>(IF($J219-$I219=0,VLOOKUP($C219,'(C.) Private owners, 6 estates'!$D$10:$DR$60,26+$I219,0),IF($J219-$I219=1,VLOOKUP($C219,'(C.) Private owners, 6 estates'!$D$10:$DR$60,26+$I219,0)+VLOOKUP($C219,'(C.) Private owners, 6 estates'!$D$10:$DR$60,27+$I219,0),VLOOKUP($C219,'(C.) Private owners, 6 estates'!$D$10:$DR$60,26+$I219,0)+VLOOKUP($C219,'(C.) Private owners, 6 estates'!$D$10:$DR$60,27+$I219,0)+VLOOKUP($C219,'(C.) Private owners, 6 estates'!$D$10:$DR$60,28+$I219,0)))) /(IF($J219-$I219=0,VLOOKUP($C219,'(C.) Private owners, 6 estates'!$D$10:$DR$60,7+$I219,0),IF($J219-$I219=1,VLOOKUP($C219,'(C.) Private owners, 6 estates'!$D$10:$DR$60,7+$I219,0)+VLOOKUP($C219,'(C.) Private owners, 6 estates'!$D$10:$DR$60,8+$I219,0),VLOOKUP($C219,'(C.) Private owners, 6 estates'!$D$10:$DR$60,7+$I219,0)+VLOOKUP($C219,'(C.) Private owners, 6 estates'!$D$10:$DR$60,8+$I219,0)+VLOOKUP($C219,'(C.) Private owners, 6 estates'!$D$10:$DR$60,9+$I219,0))))</f>
        <v>0.76848874598070738</v>
      </c>
      <c r="N219" s="259">
        <f>(IF($J219-$I219=0,VLOOKUP($C219,'(C.) Private owners, 6 estates'!$D$10:$DR$60,45+$I219,0),IF($J219-$I219=1,VLOOKUP($C219,'(C.) Private owners, 6 estates'!$D$10:$DR$60,45+$I219,0)+VLOOKUP($C219,'(C.) Private owners, 6 estates'!$D$10:$DR$60,46+$I219,0),VLOOKUP($C219,'(C.) Private owners, 6 estates'!$D$10:$DR$60,45+$I219,0)+VLOOKUP($C219,'(C.) Private owners, 6 estates'!$D$10:$DR$60,46+$I219,0)+VLOOKUP($C219,'(C.) Private owners, 6 estates'!$D$10:$DR$60,47+$I219,0)))) /(IF($J219-$I219=0,VLOOKUP($C219,'(C.) Private owners, 6 estates'!$D$10:$DR$60,7+$I219,0),IF($J219-$I219=1,VLOOKUP($C219,'(C.) Private owners, 6 estates'!$D$10:$DR$60,7+$I219,0)+VLOOKUP($C219,'(C.) Private owners, 6 estates'!$D$10:$DR$60,8+$I219,0),VLOOKUP($C219,'(C.) Private owners, 6 estates'!$D$10:$DR$60,7+$I219,0)+VLOOKUP($C219,'(C.) Private owners, 6 estates'!$D$10:$DR$60,8+$I219,0)+VLOOKUP($C219,'(C.) Private owners, 6 estates'!$D$10:$DR$60,9+$I219,0))))</f>
        <v>0</v>
      </c>
      <c r="O219" s="259">
        <f>(IF($J219-$I219=0,VLOOKUP($C219,'(C.) Private owners, 6 estates'!$D$10:$DR$60,64+$I219,0),IF($J219-$I219=1,VLOOKUP($C219,'(C.) Private owners, 6 estates'!$D$10:$DR$60,64+$I219,0)+VLOOKUP($C219,'(C.) Private owners, 6 estates'!$D$10:$DR$60,65+$I219,0),VLOOKUP($C219,'(C.) Private owners, 6 estates'!$D$10:$DR$60,64+$I219,0)+VLOOKUP($C219,'(C.) Private owners, 6 estates'!$D$10:$DR$60,65+$I219,0)+VLOOKUP($C219,'(C.) Private owners, 6 estates'!$D$10:$DR$60,66+$I219,0)))) /(IF($J219-$I219=0,VLOOKUP($C219,'(C.) Private owners, 6 estates'!$D$10:$DR$60,7+$I219,0),IF($J219-$I219=1,VLOOKUP($C219,'(C.) Private owners, 6 estates'!$D$10:$DR$60,7+$I219,0)+VLOOKUP($C219,'(C.) Private owners, 6 estates'!$D$10:$DR$60,8+$I219,0),VLOOKUP($C219,'(C.) Private owners, 6 estates'!$D$10:$DR$60,7+$I219,0)+VLOOKUP($C219,'(C.) Private owners, 6 estates'!$D$10:$DR$60,8+$I219,0)+VLOOKUP($C219,'(C.) Private owners, 6 estates'!$D$10:$DR$60,9+$I219,0))))</f>
        <v>0.16398713826366559</v>
      </c>
      <c r="P219" s="259">
        <f>(IF($J219-$I219=0,VLOOKUP($C219,'(C.) Private owners, 6 estates'!$D$10:$DR$60,83+$I219,0),IF($J219-$I219=1,VLOOKUP($C219,'(C.) Private owners, 6 estates'!$D$10:$DR$60,83+$I219,0)+VLOOKUP($C219,'(C.) Private owners, 6 estates'!$D$10:$DR$60,84+$I219,0),VLOOKUP($C219,'(C.) Private owners, 6 estates'!$D$10:$DR$60,83+$I219,0)+VLOOKUP($C219,'(C.) Private owners, 6 estates'!$D$10:$DR$60,84+$I219,0)+VLOOKUP($C219,'(C.) Private owners, 6 estates'!$D$10:$DR$60,85+$I219,0)))) /(IF($J219-$I219=0,VLOOKUP($C219,'(C.) Private owners, 6 estates'!$D$10:$DR$60,7+$I219,0),IF($J219-$I219=1,VLOOKUP($C219,'(C.) Private owners, 6 estates'!$D$10:$DR$60,7+$I219,0)+VLOOKUP($C219,'(C.) Private owners, 6 estates'!$D$10:$DR$60,8+$I219,0),VLOOKUP($C219,'(C.) Private owners, 6 estates'!$D$10:$DR$60,7+$I219,0)+VLOOKUP($C219,'(C.) Private owners, 6 estates'!$D$10:$DR$60,8+$I219,0)+VLOOKUP($C219,'(C.) Private owners, 6 estates'!$D$10:$DR$60,9+$I219,0))))</f>
        <v>3.5369774919614148E-2</v>
      </c>
      <c r="Q219" s="259">
        <f>(IF($J219-$I219=0,VLOOKUP($C219,'(C.) Private owners, 6 estates'!$D$10:$DR$60,102+$I219,0),IF($J219-$I219=1,VLOOKUP($C219,'(C.) Private owners, 6 estates'!$D$10:$DR$60,102+$I219,0)+VLOOKUP($C219,'(C.) Private owners, 6 estates'!$D$10:$DR$60,103+$I219,0),VLOOKUP($C219,'(C.) Private owners, 6 estates'!$D$10:$DR$60,102+$I219,0)+VLOOKUP($C219,'(C.) Private owners, 6 estates'!$D$10:$DR$60,103+$I219,0)+VLOOKUP($C219,'(C.) Private owners, 6 estates'!$D$10:$DR$60,104+$I219,0)))) /(IF($J219-$I219=0,VLOOKUP($C219,'(C.) Private owners, 6 estates'!$D$10:$DR$60,7+$I219,0),IF($J219-$I219=1,VLOOKUP($C219,'(C.) Private owners, 6 estates'!$D$10:$DR$60,7+$I219,0)+VLOOKUP($C219,'(C.) Private owners, 6 estates'!$D$10:$DR$60,8+$I219,0),VLOOKUP($C219,'(C.) Private owners, 6 estates'!$D$10:$DR$60,7+$I219,0)+VLOOKUP($C219,'(C.) Private owners, 6 estates'!$D$10:$DR$60,8+$I219,0)+VLOOKUP($C219,'(C.) Private owners, 6 estates'!$D$10:$DR$60,9+$I219,0))))</f>
        <v>3.215434083601286E-2</v>
      </c>
      <c r="R219" s="414">
        <f t="shared" si="59"/>
        <v>0</v>
      </c>
      <c r="T219" s="210">
        <f t="shared" si="47"/>
        <v>172.14147909967846</v>
      </c>
      <c r="U219" s="210">
        <f t="shared" si="48"/>
        <v>1164343.4469453376</v>
      </c>
      <c r="V219" s="281">
        <f t="shared" si="49"/>
        <v>0</v>
      </c>
      <c r="W219" s="281">
        <f t="shared" si="50"/>
        <v>0</v>
      </c>
      <c r="X219" s="210">
        <f t="shared" si="51"/>
        <v>36.733118971061096</v>
      </c>
      <c r="Y219" s="210">
        <f t="shared" si="52"/>
        <v>248458.22508038586</v>
      </c>
      <c r="Z219" s="210">
        <f t="shared" si="53"/>
        <v>7.922829581993569</v>
      </c>
      <c r="AA219" s="210">
        <f t="shared" si="54"/>
        <v>53589.028938906755</v>
      </c>
      <c r="AB219" s="210">
        <f t="shared" si="55"/>
        <v>7.2025723472668801</v>
      </c>
      <c r="AC219" s="210">
        <f t="shared" si="56"/>
        <v>48717.299035369768</v>
      </c>
      <c r="AD219" s="369">
        <f t="shared" si="57"/>
        <v>0</v>
      </c>
      <c r="AE219" s="369">
        <f t="shared" si="58"/>
        <v>0</v>
      </c>
    </row>
    <row r="220" spans="1:31">
      <c r="A220" s="37">
        <v>30</v>
      </c>
      <c r="B220" s="37">
        <v>4</v>
      </c>
      <c r="C220" s="28" t="s">
        <v>509</v>
      </c>
      <c r="D220" s="210">
        <f>'(B.) Opyt'' non-urb lands'!AV35</f>
        <v>143</v>
      </c>
      <c r="E220" s="520"/>
      <c r="F220" s="210">
        <f>'(B.) Opyt'' non-urb lands'!AY35</f>
        <v>1006137</v>
      </c>
      <c r="G220" s="212">
        <f t="shared" si="46"/>
        <v>7035.9230769230771</v>
      </c>
      <c r="I220" s="210">
        <v>12</v>
      </c>
      <c r="J220" s="210">
        <v>12</v>
      </c>
      <c r="M220" s="259">
        <f>(IF($J220-$I220=0,VLOOKUP($C220,'(C.) Private owners, 6 estates'!$D$10:$DR$60,26+$I220,0),IF($J220-$I220=1,VLOOKUP($C220,'(C.) Private owners, 6 estates'!$D$10:$DR$60,26+$I220,0)+VLOOKUP($C220,'(C.) Private owners, 6 estates'!$D$10:$DR$60,27+$I220,0),VLOOKUP($C220,'(C.) Private owners, 6 estates'!$D$10:$DR$60,26+$I220,0)+VLOOKUP($C220,'(C.) Private owners, 6 estates'!$D$10:$DR$60,27+$I220,0)+VLOOKUP($C220,'(C.) Private owners, 6 estates'!$D$10:$DR$60,28+$I220,0)))) /(IF($J220-$I220=0,VLOOKUP($C220,'(C.) Private owners, 6 estates'!$D$10:$DR$60,7+$I220,0),IF($J220-$I220=1,VLOOKUP($C220,'(C.) Private owners, 6 estates'!$D$10:$DR$60,7+$I220,0)+VLOOKUP($C220,'(C.) Private owners, 6 estates'!$D$10:$DR$60,8+$I220,0),VLOOKUP($C220,'(C.) Private owners, 6 estates'!$D$10:$DR$60,7+$I220,0)+VLOOKUP($C220,'(C.) Private owners, 6 estates'!$D$10:$DR$60,8+$I220,0)+VLOOKUP($C220,'(C.) Private owners, 6 estates'!$D$10:$DR$60,9+$I220,0))))</f>
        <v>0.69421487603305787</v>
      </c>
      <c r="N220" s="259">
        <f>(IF($J220-$I220=0,VLOOKUP($C220,'(C.) Private owners, 6 estates'!$D$10:$DR$60,45+$I220,0),IF($J220-$I220=1,VLOOKUP($C220,'(C.) Private owners, 6 estates'!$D$10:$DR$60,45+$I220,0)+VLOOKUP($C220,'(C.) Private owners, 6 estates'!$D$10:$DR$60,46+$I220,0),VLOOKUP($C220,'(C.) Private owners, 6 estates'!$D$10:$DR$60,45+$I220,0)+VLOOKUP($C220,'(C.) Private owners, 6 estates'!$D$10:$DR$60,46+$I220,0)+VLOOKUP($C220,'(C.) Private owners, 6 estates'!$D$10:$DR$60,47+$I220,0)))) /(IF($J220-$I220=0,VLOOKUP($C220,'(C.) Private owners, 6 estates'!$D$10:$DR$60,7+$I220,0),IF($J220-$I220=1,VLOOKUP($C220,'(C.) Private owners, 6 estates'!$D$10:$DR$60,7+$I220,0)+VLOOKUP($C220,'(C.) Private owners, 6 estates'!$D$10:$DR$60,8+$I220,0),VLOOKUP($C220,'(C.) Private owners, 6 estates'!$D$10:$DR$60,7+$I220,0)+VLOOKUP($C220,'(C.) Private owners, 6 estates'!$D$10:$DR$60,8+$I220,0)+VLOOKUP($C220,'(C.) Private owners, 6 estates'!$D$10:$DR$60,9+$I220,0))))</f>
        <v>0</v>
      </c>
      <c r="O220" s="259">
        <f>(IF($J220-$I220=0,VLOOKUP($C220,'(C.) Private owners, 6 estates'!$D$10:$DR$60,64+$I220,0),IF($J220-$I220=1,VLOOKUP($C220,'(C.) Private owners, 6 estates'!$D$10:$DR$60,64+$I220,0)+VLOOKUP($C220,'(C.) Private owners, 6 estates'!$D$10:$DR$60,65+$I220,0),VLOOKUP($C220,'(C.) Private owners, 6 estates'!$D$10:$DR$60,64+$I220,0)+VLOOKUP($C220,'(C.) Private owners, 6 estates'!$D$10:$DR$60,65+$I220,0)+VLOOKUP($C220,'(C.) Private owners, 6 estates'!$D$10:$DR$60,66+$I220,0)))) /(IF($J220-$I220=0,VLOOKUP($C220,'(C.) Private owners, 6 estates'!$D$10:$DR$60,7+$I220,0),IF($J220-$I220=1,VLOOKUP($C220,'(C.) Private owners, 6 estates'!$D$10:$DR$60,7+$I220,0)+VLOOKUP($C220,'(C.) Private owners, 6 estates'!$D$10:$DR$60,8+$I220,0),VLOOKUP($C220,'(C.) Private owners, 6 estates'!$D$10:$DR$60,7+$I220,0)+VLOOKUP($C220,'(C.) Private owners, 6 estates'!$D$10:$DR$60,8+$I220,0)+VLOOKUP($C220,'(C.) Private owners, 6 estates'!$D$10:$DR$60,9+$I220,0))))</f>
        <v>0.23140495867768596</v>
      </c>
      <c r="P220" s="259">
        <f>(IF($J220-$I220=0,VLOOKUP($C220,'(C.) Private owners, 6 estates'!$D$10:$DR$60,83+$I220,0),IF($J220-$I220=1,VLOOKUP($C220,'(C.) Private owners, 6 estates'!$D$10:$DR$60,83+$I220,0)+VLOOKUP($C220,'(C.) Private owners, 6 estates'!$D$10:$DR$60,84+$I220,0),VLOOKUP($C220,'(C.) Private owners, 6 estates'!$D$10:$DR$60,83+$I220,0)+VLOOKUP($C220,'(C.) Private owners, 6 estates'!$D$10:$DR$60,84+$I220,0)+VLOOKUP($C220,'(C.) Private owners, 6 estates'!$D$10:$DR$60,85+$I220,0)))) /(IF($J220-$I220=0,VLOOKUP($C220,'(C.) Private owners, 6 estates'!$D$10:$DR$60,7+$I220,0),IF($J220-$I220=1,VLOOKUP($C220,'(C.) Private owners, 6 estates'!$D$10:$DR$60,7+$I220,0)+VLOOKUP($C220,'(C.) Private owners, 6 estates'!$D$10:$DR$60,8+$I220,0),VLOOKUP($C220,'(C.) Private owners, 6 estates'!$D$10:$DR$60,7+$I220,0)+VLOOKUP($C220,'(C.) Private owners, 6 estates'!$D$10:$DR$60,8+$I220,0)+VLOOKUP($C220,'(C.) Private owners, 6 estates'!$D$10:$DR$60,9+$I220,0))))</f>
        <v>3.3057851239669422E-2</v>
      </c>
      <c r="Q220" s="259">
        <f>(IF($J220-$I220=0,VLOOKUP($C220,'(C.) Private owners, 6 estates'!$D$10:$DR$60,102+$I220,0),IF($J220-$I220=1,VLOOKUP($C220,'(C.) Private owners, 6 estates'!$D$10:$DR$60,102+$I220,0)+VLOOKUP($C220,'(C.) Private owners, 6 estates'!$D$10:$DR$60,103+$I220,0),VLOOKUP($C220,'(C.) Private owners, 6 estates'!$D$10:$DR$60,102+$I220,0)+VLOOKUP($C220,'(C.) Private owners, 6 estates'!$D$10:$DR$60,103+$I220,0)+VLOOKUP($C220,'(C.) Private owners, 6 estates'!$D$10:$DR$60,104+$I220,0)))) /(IF($J220-$I220=0,VLOOKUP($C220,'(C.) Private owners, 6 estates'!$D$10:$DR$60,7+$I220,0),IF($J220-$I220=1,VLOOKUP($C220,'(C.) Private owners, 6 estates'!$D$10:$DR$60,7+$I220,0)+VLOOKUP($C220,'(C.) Private owners, 6 estates'!$D$10:$DR$60,8+$I220,0),VLOOKUP($C220,'(C.) Private owners, 6 estates'!$D$10:$DR$60,7+$I220,0)+VLOOKUP($C220,'(C.) Private owners, 6 estates'!$D$10:$DR$60,8+$I220,0)+VLOOKUP($C220,'(C.) Private owners, 6 estates'!$D$10:$DR$60,9+$I220,0))))</f>
        <v>4.1322314049586778E-2</v>
      </c>
      <c r="R220" s="414">
        <f t="shared" si="59"/>
        <v>0</v>
      </c>
      <c r="T220" s="210">
        <f t="shared" si="47"/>
        <v>99.27272727272728</v>
      </c>
      <c r="U220" s="210">
        <f t="shared" si="48"/>
        <v>698475.27272727282</v>
      </c>
      <c r="V220" s="281">
        <f t="shared" si="49"/>
        <v>0</v>
      </c>
      <c r="W220" s="281">
        <f t="shared" si="50"/>
        <v>0</v>
      </c>
      <c r="X220" s="210">
        <f t="shared" si="51"/>
        <v>33.090909090909093</v>
      </c>
      <c r="Y220" s="210">
        <f t="shared" si="52"/>
        <v>232825.09090909094</v>
      </c>
      <c r="Z220" s="210">
        <f t="shared" si="53"/>
        <v>4.7272727272727275</v>
      </c>
      <c r="AA220" s="210">
        <f t="shared" si="54"/>
        <v>33260.727272727272</v>
      </c>
      <c r="AB220" s="210">
        <f t="shared" si="55"/>
        <v>5.9090909090909092</v>
      </c>
      <c r="AC220" s="210">
        <f t="shared" si="56"/>
        <v>41575.909090909096</v>
      </c>
      <c r="AD220" s="369">
        <f t="shared" si="57"/>
        <v>0</v>
      </c>
      <c r="AE220" s="369">
        <f t="shared" si="58"/>
        <v>0</v>
      </c>
    </row>
    <row r="221" spans="1:31">
      <c r="A221" s="37">
        <v>35</v>
      </c>
      <c r="B221" s="37">
        <v>4</v>
      </c>
      <c r="C221" s="28" t="s">
        <v>888</v>
      </c>
      <c r="D221" s="210">
        <f>'(B.) Opyt'' non-urb lands'!AV36</f>
        <v>160</v>
      </c>
      <c r="E221" s="520"/>
      <c r="F221" s="210">
        <f>'(B.) Opyt'' non-urb lands'!AY36</f>
        <v>1120548</v>
      </c>
      <c r="G221" s="212">
        <f t="shared" si="46"/>
        <v>7003.4250000000002</v>
      </c>
      <c r="I221" s="210">
        <v>12</v>
      </c>
      <c r="J221" s="210">
        <v>12</v>
      </c>
      <c r="M221" s="259">
        <f>(IF($J221-$I221=0,VLOOKUP($C221,'(C.) Private owners, 6 estates'!$D$10:$DR$60,26+$I221,0),IF($J221-$I221=1,VLOOKUP($C221,'(C.) Private owners, 6 estates'!$D$10:$DR$60,26+$I221,0)+VLOOKUP($C221,'(C.) Private owners, 6 estates'!$D$10:$DR$60,27+$I221,0),VLOOKUP($C221,'(C.) Private owners, 6 estates'!$D$10:$DR$60,26+$I221,0)+VLOOKUP($C221,'(C.) Private owners, 6 estates'!$D$10:$DR$60,27+$I221,0)+VLOOKUP($C221,'(C.) Private owners, 6 estates'!$D$10:$DR$60,28+$I221,0)))) /(IF($J221-$I221=0,VLOOKUP($C221,'(C.) Private owners, 6 estates'!$D$10:$DR$60,7+$I221,0),IF($J221-$I221=1,VLOOKUP($C221,'(C.) Private owners, 6 estates'!$D$10:$DR$60,7+$I221,0)+VLOOKUP($C221,'(C.) Private owners, 6 estates'!$D$10:$DR$60,8+$I221,0),VLOOKUP($C221,'(C.) Private owners, 6 estates'!$D$10:$DR$60,7+$I221,0)+VLOOKUP($C221,'(C.) Private owners, 6 estates'!$D$10:$DR$60,8+$I221,0)+VLOOKUP($C221,'(C.) Private owners, 6 estates'!$D$10:$DR$60,9+$I221,0))))</f>
        <v>0.58333333333333337</v>
      </c>
      <c r="N221" s="259">
        <f>(IF($J221-$I221=0,VLOOKUP($C221,'(C.) Private owners, 6 estates'!$D$10:$DR$60,45+$I221,0),IF($J221-$I221=1,VLOOKUP($C221,'(C.) Private owners, 6 estates'!$D$10:$DR$60,45+$I221,0)+VLOOKUP($C221,'(C.) Private owners, 6 estates'!$D$10:$DR$60,46+$I221,0),VLOOKUP($C221,'(C.) Private owners, 6 estates'!$D$10:$DR$60,45+$I221,0)+VLOOKUP($C221,'(C.) Private owners, 6 estates'!$D$10:$DR$60,46+$I221,0)+VLOOKUP($C221,'(C.) Private owners, 6 estates'!$D$10:$DR$60,47+$I221,0)))) /(IF($J221-$I221=0,VLOOKUP($C221,'(C.) Private owners, 6 estates'!$D$10:$DR$60,7+$I221,0),IF($J221-$I221=1,VLOOKUP($C221,'(C.) Private owners, 6 estates'!$D$10:$DR$60,7+$I221,0)+VLOOKUP($C221,'(C.) Private owners, 6 estates'!$D$10:$DR$60,8+$I221,0),VLOOKUP($C221,'(C.) Private owners, 6 estates'!$D$10:$DR$60,7+$I221,0)+VLOOKUP($C221,'(C.) Private owners, 6 estates'!$D$10:$DR$60,8+$I221,0)+VLOOKUP($C221,'(C.) Private owners, 6 estates'!$D$10:$DR$60,9+$I221,0))))</f>
        <v>0</v>
      </c>
      <c r="O221" s="259">
        <f>(IF($J221-$I221=0,VLOOKUP($C221,'(C.) Private owners, 6 estates'!$D$10:$DR$60,64+$I221,0),IF($J221-$I221=1,VLOOKUP($C221,'(C.) Private owners, 6 estates'!$D$10:$DR$60,64+$I221,0)+VLOOKUP($C221,'(C.) Private owners, 6 estates'!$D$10:$DR$60,65+$I221,0),VLOOKUP($C221,'(C.) Private owners, 6 estates'!$D$10:$DR$60,64+$I221,0)+VLOOKUP($C221,'(C.) Private owners, 6 estates'!$D$10:$DR$60,65+$I221,0)+VLOOKUP($C221,'(C.) Private owners, 6 estates'!$D$10:$DR$60,66+$I221,0)))) /(IF($J221-$I221=0,VLOOKUP($C221,'(C.) Private owners, 6 estates'!$D$10:$DR$60,7+$I221,0),IF($J221-$I221=1,VLOOKUP($C221,'(C.) Private owners, 6 estates'!$D$10:$DR$60,7+$I221,0)+VLOOKUP($C221,'(C.) Private owners, 6 estates'!$D$10:$DR$60,8+$I221,0),VLOOKUP($C221,'(C.) Private owners, 6 estates'!$D$10:$DR$60,7+$I221,0)+VLOOKUP($C221,'(C.) Private owners, 6 estates'!$D$10:$DR$60,8+$I221,0)+VLOOKUP($C221,'(C.) Private owners, 6 estates'!$D$10:$DR$60,9+$I221,0))))</f>
        <v>0.26666666666666666</v>
      </c>
      <c r="P221" s="259">
        <f>(IF($J221-$I221=0,VLOOKUP($C221,'(C.) Private owners, 6 estates'!$D$10:$DR$60,83+$I221,0),IF($J221-$I221=1,VLOOKUP($C221,'(C.) Private owners, 6 estates'!$D$10:$DR$60,83+$I221,0)+VLOOKUP($C221,'(C.) Private owners, 6 estates'!$D$10:$DR$60,84+$I221,0),VLOOKUP($C221,'(C.) Private owners, 6 estates'!$D$10:$DR$60,83+$I221,0)+VLOOKUP($C221,'(C.) Private owners, 6 estates'!$D$10:$DR$60,84+$I221,0)+VLOOKUP($C221,'(C.) Private owners, 6 estates'!$D$10:$DR$60,85+$I221,0)))) /(IF($J221-$I221=0,VLOOKUP($C221,'(C.) Private owners, 6 estates'!$D$10:$DR$60,7+$I221,0),IF($J221-$I221=1,VLOOKUP($C221,'(C.) Private owners, 6 estates'!$D$10:$DR$60,7+$I221,0)+VLOOKUP($C221,'(C.) Private owners, 6 estates'!$D$10:$DR$60,8+$I221,0),VLOOKUP($C221,'(C.) Private owners, 6 estates'!$D$10:$DR$60,7+$I221,0)+VLOOKUP($C221,'(C.) Private owners, 6 estates'!$D$10:$DR$60,8+$I221,0)+VLOOKUP($C221,'(C.) Private owners, 6 estates'!$D$10:$DR$60,9+$I221,0))))</f>
        <v>6.6666666666666666E-2</v>
      </c>
      <c r="Q221" s="259">
        <f>(IF($J221-$I221=0,VLOOKUP($C221,'(C.) Private owners, 6 estates'!$D$10:$DR$60,102+$I221,0),IF($J221-$I221=1,VLOOKUP($C221,'(C.) Private owners, 6 estates'!$D$10:$DR$60,102+$I221,0)+VLOOKUP($C221,'(C.) Private owners, 6 estates'!$D$10:$DR$60,103+$I221,0),VLOOKUP($C221,'(C.) Private owners, 6 estates'!$D$10:$DR$60,102+$I221,0)+VLOOKUP($C221,'(C.) Private owners, 6 estates'!$D$10:$DR$60,103+$I221,0)+VLOOKUP($C221,'(C.) Private owners, 6 estates'!$D$10:$DR$60,104+$I221,0)))) /(IF($J221-$I221=0,VLOOKUP($C221,'(C.) Private owners, 6 estates'!$D$10:$DR$60,7+$I221,0),IF($J221-$I221=1,VLOOKUP($C221,'(C.) Private owners, 6 estates'!$D$10:$DR$60,7+$I221,0)+VLOOKUP($C221,'(C.) Private owners, 6 estates'!$D$10:$DR$60,8+$I221,0),VLOOKUP($C221,'(C.) Private owners, 6 estates'!$D$10:$DR$60,7+$I221,0)+VLOOKUP($C221,'(C.) Private owners, 6 estates'!$D$10:$DR$60,8+$I221,0)+VLOOKUP($C221,'(C.) Private owners, 6 estates'!$D$10:$DR$60,9+$I221,0))))</f>
        <v>8.3333333333333329E-2</v>
      </c>
      <c r="R221" s="414">
        <f t="shared" si="59"/>
        <v>0</v>
      </c>
      <c r="T221" s="210">
        <f t="shared" si="47"/>
        <v>93.333333333333343</v>
      </c>
      <c r="U221" s="210">
        <f t="shared" si="48"/>
        <v>653653.00000000012</v>
      </c>
      <c r="V221" s="281">
        <f t="shared" si="49"/>
        <v>0</v>
      </c>
      <c r="W221" s="281">
        <f t="shared" si="50"/>
        <v>0</v>
      </c>
      <c r="X221" s="210">
        <f t="shared" si="51"/>
        <v>42.666666666666664</v>
      </c>
      <c r="Y221" s="210">
        <f t="shared" si="52"/>
        <v>298812.79999999999</v>
      </c>
      <c r="Z221" s="210">
        <f t="shared" si="53"/>
        <v>10.666666666666666</v>
      </c>
      <c r="AA221" s="210">
        <f t="shared" si="54"/>
        <v>74703.199999999997</v>
      </c>
      <c r="AB221" s="210">
        <f t="shared" si="55"/>
        <v>13.333333333333332</v>
      </c>
      <c r="AC221" s="210">
        <f t="shared" si="56"/>
        <v>93379</v>
      </c>
      <c r="AD221" s="369">
        <f t="shared" si="57"/>
        <v>0</v>
      </c>
      <c r="AE221" s="369">
        <f t="shared" si="58"/>
        <v>0</v>
      </c>
    </row>
    <row r="222" spans="1:31">
      <c r="A222" s="37">
        <v>38</v>
      </c>
      <c r="B222" s="37">
        <v>4</v>
      </c>
      <c r="C222" s="28" t="s">
        <v>889</v>
      </c>
      <c r="D222" s="210">
        <f>'(B.) Opyt'' non-urb lands'!AV37</f>
        <v>220</v>
      </c>
      <c r="E222" s="520"/>
      <c r="F222" s="210">
        <f>'(B.) Opyt'' non-urb lands'!AY37</f>
        <v>1549271</v>
      </c>
      <c r="G222" s="212">
        <f t="shared" si="46"/>
        <v>7042.1409090909092</v>
      </c>
      <c r="I222" s="210">
        <v>12</v>
      </c>
      <c r="J222" s="210">
        <v>12</v>
      </c>
      <c r="M222" s="259">
        <f>(IF($J222-$I222=0,VLOOKUP($C222,'(C.) Private owners, 6 estates'!$D$10:$DR$60,26+$I222,0),IF($J222-$I222=1,VLOOKUP($C222,'(C.) Private owners, 6 estates'!$D$10:$DR$60,26+$I222,0)+VLOOKUP($C222,'(C.) Private owners, 6 estates'!$D$10:$DR$60,27+$I222,0),VLOOKUP($C222,'(C.) Private owners, 6 estates'!$D$10:$DR$60,26+$I222,0)+VLOOKUP($C222,'(C.) Private owners, 6 estates'!$D$10:$DR$60,27+$I222,0)+VLOOKUP($C222,'(C.) Private owners, 6 estates'!$D$10:$DR$60,28+$I222,0)))) /(IF($J222-$I222=0,VLOOKUP($C222,'(C.) Private owners, 6 estates'!$D$10:$DR$60,7+$I222,0),IF($J222-$I222=1,VLOOKUP($C222,'(C.) Private owners, 6 estates'!$D$10:$DR$60,7+$I222,0)+VLOOKUP($C222,'(C.) Private owners, 6 estates'!$D$10:$DR$60,8+$I222,0),VLOOKUP($C222,'(C.) Private owners, 6 estates'!$D$10:$DR$60,7+$I222,0)+VLOOKUP($C222,'(C.) Private owners, 6 estates'!$D$10:$DR$60,8+$I222,0)+VLOOKUP($C222,'(C.) Private owners, 6 estates'!$D$10:$DR$60,9+$I222,0))))</f>
        <v>0.62380952380952381</v>
      </c>
      <c r="N222" s="259">
        <f>(IF($J222-$I222=0,VLOOKUP($C222,'(C.) Private owners, 6 estates'!$D$10:$DR$60,45+$I222,0),IF($J222-$I222=1,VLOOKUP($C222,'(C.) Private owners, 6 estates'!$D$10:$DR$60,45+$I222,0)+VLOOKUP($C222,'(C.) Private owners, 6 estates'!$D$10:$DR$60,46+$I222,0),VLOOKUP($C222,'(C.) Private owners, 6 estates'!$D$10:$DR$60,45+$I222,0)+VLOOKUP($C222,'(C.) Private owners, 6 estates'!$D$10:$DR$60,46+$I222,0)+VLOOKUP($C222,'(C.) Private owners, 6 estates'!$D$10:$DR$60,47+$I222,0)))) /(IF($J222-$I222=0,VLOOKUP($C222,'(C.) Private owners, 6 estates'!$D$10:$DR$60,7+$I222,0),IF($J222-$I222=1,VLOOKUP($C222,'(C.) Private owners, 6 estates'!$D$10:$DR$60,7+$I222,0)+VLOOKUP($C222,'(C.) Private owners, 6 estates'!$D$10:$DR$60,8+$I222,0),VLOOKUP($C222,'(C.) Private owners, 6 estates'!$D$10:$DR$60,7+$I222,0)+VLOOKUP($C222,'(C.) Private owners, 6 estates'!$D$10:$DR$60,8+$I222,0)+VLOOKUP($C222,'(C.) Private owners, 6 estates'!$D$10:$DR$60,9+$I222,0))))</f>
        <v>0</v>
      </c>
      <c r="O222" s="259">
        <f>(IF($J222-$I222=0,VLOOKUP($C222,'(C.) Private owners, 6 estates'!$D$10:$DR$60,64+$I222,0),IF($J222-$I222=1,VLOOKUP($C222,'(C.) Private owners, 6 estates'!$D$10:$DR$60,64+$I222,0)+VLOOKUP($C222,'(C.) Private owners, 6 estates'!$D$10:$DR$60,65+$I222,0),VLOOKUP($C222,'(C.) Private owners, 6 estates'!$D$10:$DR$60,64+$I222,0)+VLOOKUP($C222,'(C.) Private owners, 6 estates'!$D$10:$DR$60,65+$I222,0)+VLOOKUP($C222,'(C.) Private owners, 6 estates'!$D$10:$DR$60,66+$I222,0)))) /(IF($J222-$I222=0,VLOOKUP($C222,'(C.) Private owners, 6 estates'!$D$10:$DR$60,7+$I222,0),IF($J222-$I222=1,VLOOKUP($C222,'(C.) Private owners, 6 estates'!$D$10:$DR$60,7+$I222,0)+VLOOKUP($C222,'(C.) Private owners, 6 estates'!$D$10:$DR$60,8+$I222,0),VLOOKUP($C222,'(C.) Private owners, 6 estates'!$D$10:$DR$60,7+$I222,0)+VLOOKUP($C222,'(C.) Private owners, 6 estates'!$D$10:$DR$60,8+$I222,0)+VLOOKUP($C222,'(C.) Private owners, 6 estates'!$D$10:$DR$60,9+$I222,0))))</f>
        <v>0.26190476190476192</v>
      </c>
      <c r="P222" s="259">
        <f>(IF($J222-$I222=0,VLOOKUP($C222,'(C.) Private owners, 6 estates'!$D$10:$DR$60,83+$I222,0),IF($J222-$I222=1,VLOOKUP($C222,'(C.) Private owners, 6 estates'!$D$10:$DR$60,83+$I222,0)+VLOOKUP($C222,'(C.) Private owners, 6 estates'!$D$10:$DR$60,84+$I222,0),VLOOKUP($C222,'(C.) Private owners, 6 estates'!$D$10:$DR$60,83+$I222,0)+VLOOKUP($C222,'(C.) Private owners, 6 estates'!$D$10:$DR$60,84+$I222,0)+VLOOKUP($C222,'(C.) Private owners, 6 estates'!$D$10:$DR$60,85+$I222,0)))) /(IF($J222-$I222=0,VLOOKUP($C222,'(C.) Private owners, 6 estates'!$D$10:$DR$60,7+$I222,0),IF($J222-$I222=1,VLOOKUP($C222,'(C.) Private owners, 6 estates'!$D$10:$DR$60,7+$I222,0)+VLOOKUP($C222,'(C.) Private owners, 6 estates'!$D$10:$DR$60,8+$I222,0),VLOOKUP($C222,'(C.) Private owners, 6 estates'!$D$10:$DR$60,7+$I222,0)+VLOOKUP($C222,'(C.) Private owners, 6 estates'!$D$10:$DR$60,8+$I222,0)+VLOOKUP($C222,'(C.) Private owners, 6 estates'!$D$10:$DR$60,9+$I222,0))))</f>
        <v>9.5238095238095247E-3</v>
      </c>
      <c r="Q222" s="259">
        <f>(IF($J222-$I222=0,VLOOKUP($C222,'(C.) Private owners, 6 estates'!$D$10:$DR$60,102+$I222,0),IF($J222-$I222=1,VLOOKUP($C222,'(C.) Private owners, 6 estates'!$D$10:$DR$60,102+$I222,0)+VLOOKUP($C222,'(C.) Private owners, 6 estates'!$D$10:$DR$60,103+$I222,0),VLOOKUP($C222,'(C.) Private owners, 6 estates'!$D$10:$DR$60,102+$I222,0)+VLOOKUP($C222,'(C.) Private owners, 6 estates'!$D$10:$DR$60,103+$I222,0)+VLOOKUP($C222,'(C.) Private owners, 6 estates'!$D$10:$DR$60,104+$I222,0)))) /(IF($J222-$I222=0,VLOOKUP($C222,'(C.) Private owners, 6 estates'!$D$10:$DR$60,7+$I222,0),IF($J222-$I222=1,VLOOKUP($C222,'(C.) Private owners, 6 estates'!$D$10:$DR$60,7+$I222,0)+VLOOKUP($C222,'(C.) Private owners, 6 estates'!$D$10:$DR$60,8+$I222,0),VLOOKUP($C222,'(C.) Private owners, 6 estates'!$D$10:$DR$60,7+$I222,0)+VLOOKUP($C222,'(C.) Private owners, 6 estates'!$D$10:$DR$60,8+$I222,0)+VLOOKUP($C222,'(C.) Private owners, 6 estates'!$D$10:$DR$60,9+$I222,0))))</f>
        <v>0.10476190476190476</v>
      </c>
      <c r="R222" s="414">
        <f t="shared" si="59"/>
        <v>0</v>
      </c>
      <c r="T222" s="210">
        <f t="shared" si="47"/>
        <v>137.23809523809524</v>
      </c>
      <c r="U222" s="210">
        <f t="shared" si="48"/>
        <v>966450.00476190483</v>
      </c>
      <c r="V222" s="281">
        <f t="shared" si="49"/>
        <v>0</v>
      </c>
      <c r="W222" s="281">
        <f t="shared" si="50"/>
        <v>0</v>
      </c>
      <c r="X222" s="210">
        <f t="shared" si="51"/>
        <v>57.61904761904762</v>
      </c>
      <c r="Y222" s="210">
        <f t="shared" si="52"/>
        <v>405761.45238095243</v>
      </c>
      <c r="Z222" s="210">
        <f t="shared" si="53"/>
        <v>2.0952380952380953</v>
      </c>
      <c r="AA222" s="210">
        <f t="shared" si="54"/>
        <v>14754.961904761905</v>
      </c>
      <c r="AB222" s="210">
        <f t="shared" si="55"/>
        <v>23.047619047619047</v>
      </c>
      <c r="AC222" s="210">
        <f t="shared" si="56"/>
        <v>162304.58095238096</v>
      </c>
      <c r="AD222" s="369">
        <f t="shared" si="57"/>
        <v>0</v>
      </c>
      <c r="AE222" s="369">
        <f t="shared" si="58"/>
        <v>0</v>
      </c>
    </row>
    <row r="223" spans="1:31">
      <c r="A223" s="37">
        <v>39</v>
      </c>
      <c r="B223" s="37">
        <v>4</v>
      </c>
      <c r="C223" s="28" t="s">
        <v>366</v>
      </c>
      <c r="D223" s="210">
        <f>'(B.) Opyt'' non-urb lands'!AV38</f>
        <v>112</v>
      </c>
      <c r="E223" s="520"/>
      <c r="F223" s="210">
        <f>'(B.) Opyt'' non-urb lands'!AY38</f>
        <v>791816</v>
      </c>
      <c r="G223" s="212">
        <f t="shared" si="46"/>
        <v>7069.7857142857147</v>
      </c>
      <c r="I223" s="210">
        <v>12</v>
      </c>
      <c r="J223" s="210">
        <v>12</v>
      </c>
      <c r="M223" s="259">
        <f>(IF($J223-$I223=0,VLOOKUP($C223,'(C.) Private owners, 6 estates'!$D$10:$DR$60,26+$I223,0),IF($J223-$I223=1,VLOOKUP($C223,'(C.) Private owners, 6 estates'!$D$10:$DR$60,26+$I223,0)+VLOOKUP($C223,'(C.) Private owners, 6 estates'!$D$10:$DR$60,27+$I223,0),VLOOKUP($C223,'(C.) Private owners, 6 estates'!$D$10:$DR$60,26+$I223,0)+VLOOKUP($C223,'(C.) Private owners, 6 estates'!$D$10:$DR$60,27+$I223,0)+VLOOKUP($C223,'(C.) Private owners, 6 estates'!$D$10:$DR$60,28+$I223,0)))) /(IF($J223-$I223=0,VLOOKUP($C223,'(C.) Private owners, 6 estates'!$D$10:$DR$60,7+$I223,0),IF($J223-$I223=1,VLOOKUP($C223,'(C.) Private owners, 6 estates'!$D$10:$DR$60,7+$I223,0)+VLOOKUP($C223,'(C.) Private owners, 6 estates'!$D$10:$DR$60,8+$I223,0),VLOOKUP($C223,'(C.) Private owners, 6 estates'!$D$10:$DR$60,7+$I223,0)+VLOOKUP($C223,'(C.) Private owners, 6 estates'!$D$10:$DR$60,8+$I223,0)+VLOOKUP($C223,'(C.) Private owners, 6 estates'!$D$10:$DR$60,9+$I223,0))))</f>
        <v>0.77192982456140347</v>
      </c>
      <c r="N223" s="259">
        <f>(IF($J223-$I223=0,VLOOKUP($C223,'(C.) Private owners, 6 estates'!$D$10:$DR$60,45+$I223,0),IF($J223-$I223=1,VLOOKUP($C223,'(C.) Private owners, 6 estates'!$D$10:$DR$60,45+$I223,0)+VLOOKUP($C223,'(C.) Private owners, 6 estates'!$D$10:$DR$60,46+$I223,0),VLOOKUP($C223,'(C.) Private owners, 6 estates'!$D$10:$DR$60,45+$I223,0)+VLOOKUP($C223,'(C.) Private owners, 6 estates'!$D$10:$DR$60,46+$I223,0)+VLOOKUP($C223,'(C.) Private owners, 6 estates'!$D$10:$DR$60,47+$I223,0)))) /(IF($J223-$I223=0,VLOOKUP($C223,'(C.) Private owners, 6 estates'!$D$10:$DR$60,7+$I223,0),IF($J223-$I223=1,VLOOKUP($C223,'(C.) Private owners, 6 estates'!$D$10:$DR$60,7+$I223,0)+VLOOKUP($C223,'(C.) Private owners, 6 estates'!$D$10:$DR$60,8+$I223,0),VLOOKUP($C223,'(C.) Private owners, 6 estates'!$D$10:$DR$60,7+$I223,0)+VLOOKUP($C223,'(C.) Private owners, 6 estates'!$D$10:$DR$60,8+$I223,0)+VLOOKUP($C223,'(C.) Private owners, 6 estates'!$D$10:$DR$60,9+$I223,0))))</f>
        <v>0</v>
      </c>
      <c r="O223" s="259">
        <f>(IF($J223-$I223=0,VLOOKUP($C223,'(C.) Private owners, 6 estates'!$D$10:$DR$60,64+$I223,0),IF($J223-$I223=1,VLOOKUP($C223,'(C.) Private owners, 6 estates'!$D$10:$DR$60,64+$I223,0)+VLOOKUP($C223,'(C.) Private owners, 6 estates'!$D$10:$DR$60,65+$I223,0),VLOOKUP($C223,'(C.) Private owners, 6 estates'!$D$10:$DR$60,64+$I223,0)+VLOOKUP($C223,'(C.) Private owners, 6 estates'!$D$10:$DR$60,65+$I223,0)+VLOOKUP($C223,'(C.) Private owners, 6 estates'!$D$10:$DR$60,66+$I223,0)))) /(IF($J223-$I223=0,VLOOKUP($C223,'(C.) Private owners, 6 estates'!$D$10:$DR$60,7+$I223,0),IF($J223-$I223=1,VLOOKUP($C223,'(C.) Private owners, 6 estates'!$D$10:$DR$60,7+$I223,0)+VLOOKUP($C223,'(C.) Private owners, 6 estates'!$D$10:$DR$60,8+$I223,0),VLOOKUP($C223,'(C.) Private owners, 6 estates'!$D$10:$DR$60,7+$I223,0)+VLOOKUP($C223,'(C.) Private owners, 6 estates'!$D$10:$DR$60,8+$I223,0)+VLOOKUP($C223,'(C.) Private owners, 6 estates'!$D$10:$DR$60,9+$I223,0))))</f>
        <v>0.14035087719298245</v>
      </c>
      <c r="P223" s="259">
        <f>(IF($J223-$I223=0,VLOOKUP($C223,'(C.) Private owners, 6 estates'!$D$10:$DR$60,83+$I223,0),IF($J223-$I223=1,VLOOKUP($C223,'(C.) Private owners, 6 estates'!$D$10:$DR$60,83+$I223,0)+VLOOKUP($C223,'(C.) Private owners, 6 estates'!$D$10:$DR$60,84+$I223,0),VLOOKUP($C223,'(C.) Private owners, 6 estates'!$D$10:$DR$60,83+$I223,0)+VLOOKUP($C223,'(C.) Private owners, 6 estates'!$D$10:$DR$60,84+$I223,0)+VLOOKUP($C223,'(C.) Private owners, 6 estates'!$D$10:$DR$60,85+$I223,0)))) /(IF($J223-$I223=0,VLOOKUP($C223,'(C.) Private owners, 6 estates'!$D$10:$DR$60,7+$I223,0),IF($J223-$I223=1,VLOOKUP($C223,'(C.) Private owners, 6 estates'!$D$10:$DR$60,7+$I223,0)+VLOOKUP($C223,'(C.) Private owners, 6 estates'!$D$10:$DR$60,8+$I223,0),VLOOKUP($C223,'(C.) Private owners, 6 estates'!$D$10:$DR$60,7+$I223,0)+VLOOKUP($C223,'(C.) Private owners, 6 estates'!$D$10:$DR$60,8+$I223,0)+VLOOKUP($C223,'(C.) Private owners, 6 estates'!$D$10:$DR$60,9+$I223,0))))</f>
        <v>3.5087719298245612E-2</v>
      </c>
      <c r="Q223" s="259">
        <f>(IF($J223-$I223=0,VLOOKUP($C223,'(C.) Private owners, 6 estates'!$D$10:$DR$60,102+$I223,0),IF($J223-$I223=1,VLOOKUP($C223,'(C.) Private owners, 6 estates'!$D$10:$DR$60,102+$I223,0)+VLOOKUP($C223,'(C.) Private owners, 6 estates'!$D$10:$DR$60,103+$I223,0),VLOOKUP($C223,'(C.) Private owners, 6 estates'!$D$10:$DR$60,102+$I223,0)+VLOOKUP($C223,'(C.) Private owners, 6 estates'!$D$10:$DR$60,103+$I223,0)+VLOOKUP($C223,'(C.) Private owners, 6 estates'!$D$10:$DR$60,104+$I223,0)))) /(IF($J223-$I223=0,VLOOKUP($C223,'(C.) Private owners, 6 estates'!$D$10:$DR$60,7+$I223,0),IF($J223-$I223=1,VLOOKUP($C223,'(C.) Private owners, 6 estates'!$D$10:$DR$60,7+$I223,0)+VLOOKUP($C223,'(C.) Private owners, 6 estates'!$D$10:$DR$60,8+$I223,0),VLOOKUP($C223,'(C.) Private owners, 6 estates'!$D$10:$DR$60,7+$I223,0)+VLOOKUP($C223,'(C.) Private owners, 6 estates'!$D$10:$DR$60,8+$I223,0)+VLOOKUP($C223,'(C.) Private owners, 6 estates'!$D$10:$DR$60,9+$I223,0))))</f>
        <v>5.2631578947368418E-2</v>
      </c>
      <c r="R223" s="414">
        <f t="shared" si="59"/>
        <v>0</v>
      </c>
      <c r="T223" s="210">
        <f t="shared" si="47"/>
        <v>86.456140350877192</v>
      </c>
      <c r="U223" s="210">
        <f t="shared" si="48"/>
        <v>611226.38596491236</v>
      </c>
      <c r="V223" s="281">
        <f t="shared" si="49"/>
        <v>0</v>
      </c>
      <c r="W223" s="281">
        <f t="shared" si="50"/>
        <v>0</v>
      </c>
      <c r="X223" s="210">
        <f t="shared" si="51"/>
        <v>15.719298245614034</v>
      </c>
      <c r="Y223" s="210">
        <f t="shared" si="52"/>
        <v>111132.0701754386</v>
      </c>
      <c r="Z223" s="210">
        <f t="shared" si="53"/>
        <v>3.9298245614035086</v>
      </c>
      <c r="AA223" s="210">
        <f t="shared" si="54"/>
        <v>27783.017543859649</v>
      </c>
      <c r="AB223" s="210">
        <f t="shared" si="55"/>
        <v>5.8947368421052628</v>
      </c>
      <c r="AC223" s="210">
        <f t="shared" si="56"/>
        <v>41674.526315789473</v>
      </c>
      <c r="AD223" s="369">
        <f t="shared" si="57"/>
        <v>0</v>
      </c>
      <c r="AE223" s="369">
        <f t="shared" si="58"/>
        <v>0</v>
      </c>
    </row>
    <row r="224" spans="1:31">
      <c r="A224" s="37">
        <v>42</v>
      </c>
      <c r="B224" s="37">
        <v>4</v>
      </c>
      <c r="C224" s="28" t="s">
        <v>360</v>
      </c>
      <c r="D224" s="210">
        <f>'(B.) Opyt'' non-urb lands'!AV39</f>
        <v>267</v>
      </c>
      <c r="E224" s="520"/>
      <c r="F224" s="210">
        <f>'(B.) Opyt'' non-urb lands'!AY39</f>
        <v>1851245</v>
      </c>
      <c r="G224" s="212">
        <f t="shared" si="46"/>
        <v>6933.5018726591761</v>
      </c>
      <c r="I224" s="210">
        <v>12</v>
      </c>
      <c r="J224" s="210">
        <v>12</v>
      </c>
      <c r="M224" s="259">
        <f>(IF($J224-$I224=0,VLOOKUP($C224,'(C.) Private owners, 6 estates'!$D$10:$DR$60,26+$I224,0),IF($J224-$I224=1,VLOOKUP($C224,'(C.) Private owners, 6 estates'!$D$10:$DR$60,26+$I224,0)+VLOOKUP($C224,'(C.) Private owners, 6 estates'!$D$10:$DR$60,27+$I224,0),VLOOKUP($C224,'(C.) Private owners, 6 estates'!$D$10:$DR$60,26+$I224,0)+VLOOKUP($C224,'(C.) Private owners, 6 estates'!$D$10:$DR$60,27+$I224,0)+VLOOKUP($C224,'(C.) Private owners, 6 estates'!$D$10:$DR$60,28+$I224,0)))) /(IF($J224-$I224=0,VLOOKUP($C224,'(C.) Private owners, 6 estates'!$D$10:$DR$60,7+$I224,0),IF($J224-$I224=1,VLOOKUP($C224,'(C.) Private owners, 6 estates'!$D$10:$DR$60,7+$I224,0)+VLOOKUP($C224,'(C.) Private owners, 6 estates'!$D$10:$DR$60,8+$I224,0),VLOOKUP($C224,'(C.) Private owners, 6 estates'!$D$10:$DR$60,7+$I224,0)+VLOOKUP($C224,'(C.) Private owners, 6 estates'!$D$10:$DR$60,8+$I224,0)+VLOOKUP($C224,'(C.) Private owners, 6 estates'!$D$10:$DR$60,9+$I224,0))))</f>
        <v>0.62037037037037035</v>
      </c>
      <c r="N224" s="259">
        <f>(IF($J224-$I224=0,VLOOKUP($C224,'(C.) Private owners, 6 estates'!$D$10:$DR$60,45+$I224,0),IF($J224-$I224=1,VLOOKUP($C224,'(C.) Private owners, 6 estates'!$D$10:$DR$60,45+$I224,0)+VLOOKUP($C224,'(C.) Private owners, 6 estates'!$D$10:$DR$60,46+$I224,0),VLOOKUP($C224,'(C.) Private owners, 6 estates'!$D$10:$DR$60,45+$I224,0)+VLOOKUP($C224,'(C.) Private owners, 6 estates'!$D$10:$DR$60,46+$I224,0)+VLOOKUP($C224,'(C.) Private owners, 6 estates'!$D$10:$DR$60,47+$I224,0)))) /(IF($J224-$I224=0,VLOOKUP($C224,'(C.) Private owners, 6 estates'!$D$10:$DR$60,7+$I224,0),IF($J224-$I224=1,VLOOKUP($C224,'(C.) Private owners, 6 estates'!$D$10:$DR$60,7+$I224,0)+VLOOKUP($C224,'(C.) Private owners, 6 estates'!$D$10:$DR$60,8+$I224,0),VLOOKUP($C224,'(C.) Private owners, 6 estates'!$D$10:$DR$60,7+$I224,0)+VLOOKUP($C224,'(C.) Private owners, 6 estates'!$D$10:$DR$60,8+$I224,0)+VLOOKUP($C224,'(C.) Private owners, 6 estates'!$D$10:$DR$60,9+$I224,0))))</f>
        <v>0</v>
      </c>
      <c r="O224" s="259">
        <f>(IF($J224-$I224=0,VLOOKUP($C224,'(C.) Private owners, 6 estates'!$D$10:$DR$60,64+$I224,0),IF($J224-$I224=1,VLOOKUP($C224,'(C.) Private owners, 6 estates'!$D$10:$DR$60,64+$I224,0)+VLOOKUP($C224,'(C.) Private owners, 6 estates'!$D$10:$DR$60,65+$I224,0),VLOOKUP($C224,'(C.) Private owners, 6 estates'!$D$10:$DR$60,64+$I224,0)+VLOOKUP($C224,'(C.) Private owners, 6 estates'!$D$10:$DR$60,65+$I224,0)+VLOOKUP($C224,'(C.) Private owners, 6 estates'!$D$10:$DR$60,66+$I224,0)))) /(IF($J224-$I224=0,VLOOKUP($C224,'(C.) Private owners, 6 estates'!$D$10:$DR$60,7+$I224,0),IF($J224-$I224=1,VLOOKUP($C224,'(C.) Private owners, 6 estates'!$D$10:$DR$60,7+$I224,0)+VLOOKUP($C224,'(C.) Private owners, 6 estates'!$D$10:$DR$60,8+$I224,0),VLOOKUP($C224,'(C.) Private owners, 6 estates'!$D$10:$DR$60,7+$I224,0)+VLOOKUP($C224,'(C.) Private owners, 6 estates'!$D$10:$DR$60,8+$I224,0)+VLOOKUP($C224,'(C.) Private owners, 6 estates'!$D$10:$DR$60,9+$I224,0))))</f>
        <v>0.33333333333333331</v>
      </c>
      <c r="P224" s="259">
        <f>(IF($J224-$I224=0,VLOOKUP($C224,'(C.) Private owners, 6 estates'!$D$10:$DR$60,83+$I224,0),IF($J224-$I224=1,VLOOKUP($C224,'(C.) Private owners, 6 estates'!$D$10:$DR$60,83+$I224,0)+VLOOKUP($C224,'(C.) Private owners, 6 estates'!$D$10:$DR$60,84+$I224,0),VLOOKUP($C224,'(C.) Private owners, 6 estates'!$D$10:$DR$60,83+$I224,0)+VLOOKUP($C224,'(C.) Private owners, 6 estates'!$D$10:$DR$60,84+$I224,0)+VLOOKUP($C224,'(C.) Private owners, 6 estates'!$D$10:$DR$60,85+$I224,0)))) /(IF($J224-$I224=0,VLOOKUP($C224,'(C.) Private owners, 6 estates'!$D$10:$DR$60,7+$I224,0),IF($J224-$I224=1,VLOOKUP($C224,'(C.) Private owners, 6 estates'!$D$10:$DR$60,7+$I224,0)+VLOOKUP($C224,'(C.) Private owners, 6 estates'!$D$10:$DR$60,8+$I224,0),VLOOKUP($C224,'(C.) Private owners, 6 estates'!$D$10:$DR$60,7+$I224,0)+VLOOKUP($C224,'(C.) Private owners, 6 estates'!$D$10:$DR$60,8+$I224,0)+VLOOKUP($C224,'(C.) Private owners, 6 estates'!$D$10:$DR$60,9+$I224,0))))</f>
        <v>2.3148148148148147E-2</v>
      </c>
      <c r="Q224" s="259">
        <f>(IF($J224-$I224=0,VLOOKUP($C224,'(C.) Private owners, 6 estates'!$D$10:$DR$60,102+$I224,0),IF($J224-$I224=1,VLOOKUP($C224,'(C.) Private owners, 6 estates'!$D$10:$DR$60,102+$I224,0)+VLOOKUP($C224,'(C.) Private owners, 6 estates'!$D$10:$DR$60,103+$I224,0),VLOOKUP($C224,'(C.) Private owners, 6 estates'!$D$10:$DR$60,102+$I224,0)+VLOOKUP($C224,'(C.) Private owners, 6 estates'!$D$10:$DR$60,103+$I224,0)+VLOOKUP($C224,'(C.) Private owners, 6 estates'!$D$10:$DR$60,104+$I224,0)))) /(IF($J224-$I224=0,VLOOKUP($C224,'(C.) Private owners, 6 estates'!$D$10:$DR$60,7+$I224,0),IF($J224-$I224=1,VLOOKUP($C224,'(C.) Private owners, 6 estates'!$D$10:$DR$60,7+$I224,0)+VLOOKUP($C224,'(C.) Private owners, 6 estates'!$D$10:$DR$60,8+$I224,0),VLOOKUP($C224,'(C.) Private owners, 6 estates'!$D$10:$DR$60,7+$I224,0)+VLOOKUP($C224,'(C.) Private owners, 6 estates'!$D$10:$DR$60,8+$I224,0)+VLOOKUP($C224,'(C.) Private owners, 6 estates'!$D$10:$DR$60,9+$I224,0))))</f>
        <v>2.3148148148148147E-2</v>
      </c>
      <c r="R224" s="414">
        <f t="shared" si="59"/>
        <v>0</v>
      </c>
      <c r="T224" s="210">
        <f t="shared" si="47"/>
        <v>165.63888888888889</v>
      </c>
      <c r="U224" s="210">
        <f t="shared" si="48"/>
        <v>1148457.5462962962</v>
      </c>
      <c r="V224" s="281">
        <f t="shared" si="49"/>
        <v>0</v>
      </c>
      <c r="W224" s="281">
        <f t="shared" si="50"/>
        <v>0</v>
      </c>
      <c r="X224" s="210">
        <f t="shared" si="51"/>
        <v>89</v>
      </c>
      <c r="Y224" s="210">
        <f t="shared" si="52"/>
        <v>617081.66666666663</v>
      </c>
      <c r="Z224" s="210">
        <f t="shared" si="53"/>
        <v>6.1805555555555554</v>
      </c>
      <c r="AA224" s="210">
        <f t="shared" si="54"/>
        <v>42852.893518518518</v>
      </c>
      <c r="AB224" s="210">
        <f t="shared" si="55"/>
        <v>6.1805555555555554</v>
      </c>
      <c r="AC224" s="210">
        <f t="shared" si="56"/>
        <v>42852.893518518518</v>
      </c>
      <c r="AD224" s="369">
        <f t="shared" si="57"/>
        <v>0</v>
      </c>
      <c r="AE224" s="369">
        <f t="shared" si="58"/>
        <v>0</v>
      </c>
    </row>
    <row r="225" spans="1:31">
      <c r="A225" s="37">
        <v>44</v>
      </c>
      <c r="B225" s="37">
        <v>4</v>
      </c>
      <c r="C225" s="29" t="s">
        <v>414</v>
      </c>
      <c r="D225" s="210">
        <f>'(B.) Opyt'' non-urb lands'!AV40</f>
        <v>234</v>
      </c>
      <c r="E225" s="520"/>
      <c r="F225" s="210">
        <f>'(B.) Opyt'' non-urb lands'!AY40</f>
        <v>1568095</v>
      </c>
      <c r="G225" s="212">
        <f t="shared" si="46"/>
        <v>6701.2606837606836</v>
      </c>
      <c r="I225" s="210">
        <v>11</v>
      </c>
      <c r="J225" s="210">
        <v>11</v>
      </c>
      <c r="M225" s="259">
        <f>(IF($J225-$I225=0,VLOOKUP($C225,'(C.) Private owners, 6 estates'!$D$10:$DR$60,26+$I225,0),IF($J225-$I225=1,VLOOKUP($C225,'(C.) Private owners, 6 estates'!$D$10:$DR$60,26+$I225,0)+VLOOKUP($C225,'(C.) Private owners, 6 estates'!$D$10:$DR$60,27+$I225,0),VLOOKUP($C225,'(C.) Private owners, 6 estates'!$D$10:$DR$60,26+$I225,0)+VLOOKUP($C225,'(C.) Private owners, 6 estates'!$D$10:$DR$60,27+$I225,0)+VLOOKUP($C225,'(C.) Private owners, 6 estates'!$D$10:$DR$60,28+$I225,0)))) /(IF($J225-$I225=0,VLOOKUP($C225,'(C.) Private owners, 6 estates'!$D$10:$DR$60,7+$I225,0),IF($J225-$I225=1,VLOOKUP($C225,'(C.) Private owners, 6 estates'!$D$10:$DR$60,7+$I225,0)+VLOOKUP($C225,'(C.) Private owners, 6 estates'!$D$10:$DR$60,8+$I225,0),VLOOKUP($C225,'(C.) Private owners, 6 estates'!$D$10:$DR$60,7+$I225,0)+VLOOKUP($C225,'(C.) Private owners, 6 estates'!$D$10:$DR$60,8+$I225,0)+VLOOKUP($C225,'(C.) Private owners, 6 estates'!$D$10:$DR$60,9+$I225,0))))</f>
        <v>0.82997118155619598</v>
      </c>
      <c r="N225" s="259">
        <f>(IF($J225-$I225=0,VLOOKUP($C225,'(C.) Private owners, 6 estates'!$D$10:$DR$60,45+$I225,0),IF($J225-$I225=1,VLOOKUP($C225,'(C.) Private owners, 6 estates'!$D$10:$DR$60,45+$I225,0)+VLOOKUP($C225,'(C.) Private owners, 6 estates'!$D$10:$DR$60,46+$I225,0),VLOOKUP($C225,'(C.) Private owners, 6 estates'!$D$10:$DR$60,45+$I225,0)+VLOOKUP($C225,'(C.) Private owners, 6 estates'!$D$10:$DR$60,46+$I225,0)+VLOOKUP($C225,'(C.) Private owners, 6 estates'!$D$10:$DR$60,47+$I225,0)))) /(IF($J225-$I225=0,VLOOKUP($C225,'(C.) Private owners, 6 estates'!$D$10:$DR$60,7+$I225,0),IF($J225-$I225=1,VLOOKUP($C225,'(C.) Private owners, 6 estates'!$D$10:$DR$60,7+$I225,0)+VLOOKUP($C225,'(C.) Private owners, 6 estates'!$D$10:$DR$60,8+$I225,0),VLOOKUP($C225,'(C.) Private owners, 6 estates'!$D$10:$DR$60,7+$I225,0)+VLOOKUP($C225,'(C.) Private owners, 6 estates'!$D$10:$DR$60,8+$I225,0)+VLOOKUP($C225,'(C.) Private owners, 6 estates'!$D$10:$DR$60,9+$I225,0))))</f>
        <v>0</v>
      </c>
      <c r="O225" s="259">
        <f>(IF($J225-$I225=0,VLOOKUP($C225,'(C.) Private owners, 6 estates'!$D$10:$DR$60,64+$I225,0),IF($J225-$I225=1,VLOOKUP($C225,'(C.) Private owners, 6 estates'!$D$10:$DR$60,64+$I225,0)+VLOOKUP($C225,'(C.) Private owners, 6 estates'!$D$10:$DR$60,65+$I225,0),VLOOKUP($C225,'(C.) Private owners, 6 estates'!$D$10:$DR$60,64+$I225,0)+VLOOKUP($C225,'(C.) Private owners, 6 estates'!$D$10:$DR$60,65+$I225,0)+VLOOKUP($C225,'(C.) Private owners, 6 estates'!$D$10:$DR$60,66+$I225,0)))) /(IF($J225-$I225=0,VLOOKUP($C225,'(C.) Private owners, 6 estates'!$D$10:$DR$60,7+$I225,0),IF($J225-$I225=1,VLOOKUP($C225,'(C.) Private owners, 6 estates'!$D$10:$DR$60,7+$I225,0)+VLOOKUP($C225,'(C.) Private owners, 6 estates'!$D$10:$DR$60,8+$I225,0),VLOOKUP($C225,'(C.) Private owners, 6 estates'!$D$10:$DR$60,7+$I225,0)+VLOOKUP($C225,'(C.) Private owners, 6 estates'!$D$10:$DR$60,8+$I225,0)+VLOOKUP($C225,'(C.) Private owners, 6 estates'!$D$10:$DR$60,9+$I225,0))))</f>
        <v>0.12968299711815562</v>
      </c>
      <c r="P225" s="259">
        <f>(IF($J225-$I225=0,VLOOKUP($C225,'(C.) Private owners, 6 estates'!$D$10:$DR$60,83+$I225,0),IF($J225-$I225=1,VLOOKUP($C225,'(C.) Private owners, 6 estates'!$D$10:$DR$60,83+$I225,0)+VLOOKUP($C225,'(C.) Private owners, 6 estates'!$D$10:$DR$60,84+$I225,0),VLOOKUP($C225,'(C.) Private owners, 6 estates'!$D$10:$DR$60,83+$I225,0)+VLOOKUP($C225,'(C.) Private owners, 6 estates'!$D$10:$DR$60,84+$I225,0)+VLOOKUP($C225,'(C.) Private owners, 6 estates'!$D$10:$DR$60,85+$I225,0)))) /(IF($J225-$I225=0,VLOOKUP($C225,'(C.) Private owners, 6 estates'!$D$10:$DR$60,7+$I225,0),IF($J225-$I225=1,VLOOKUP($C225,'(C.) Private owners, 6 estates'!$D$10:$DR$60,7+$I225,0)+VLOOKUP($C225,'(C.) Private owners, 6 estates'!$D$10:$DR$60,8+$I225,0),VLOOKUP($C225,'(C.) Private owners, 6 estates'!$D$10:$DR$60,7+$I225,0)+VLOOKUP($C225,'(C.) Private owners, 6 estates'!$D$10:$DR$60,8+$I225,0)+VLOOKUP($C225,'(C.) Private owners, 6 estates'!$D$10:$DR$60,9+$I225,0))))</f>
        <v>2.3054755043227664E-2</v>
      </c>
      <c r="Q225" s="259">
        <f>(IF($J225-$I225=0,VLOOKUP($C225,'(C.) Private owners, 6 estates'!$D$10:$DR$60,102+$I225,0),IF($J225-$I225=1,VLOOKUP($C225,'(C.) Private owners, 6 estates'!$D$10:$DR$60,102+$I225,0)+VLOOKUP($C225,'(C.) Private owners, 6 estates'!$D$10:$DR$60,103+$I225,0),VLOOKUP($C225,'(C.) Private owners, 6 estates'!$D$10:$DR$60,102+$I225,0)+VLOOKUP($C225,'(C.) Private owners, 6 estates'!$D$10:$DR$60,103+$I225,0)+VLOOKUP($C225,'(C.) Private owners, 6 estates'!$D$10:$DR$60,104+$I225,0)))) /(IF($J225-$I225=0,VLOOKUP($C225,'(C.) Private owners, 6 estates'!$D$10:$DR$60,7+$I225,0),IF($J225-$I225=1,VLOOKUP($C225,'(C.) Private owners, 6 estates'!$D$10:$DR$60,7+$I225,0)+VLOOKUP($C225,'(C.) Private owners, 6 estates'!$D$10:$DR$60,8+$I225,0),VLOOKUP($C225,'(C.) Private owners, 6 estates'!$D$10:$DR$60,7+$I225,0)+VLOOKUP($C225,'(C.) Private owners, 6 estates'!$D$10:$DR$60,8+$I225,0)+VLOOKUP($C225,'(C.) Private owners, 6 estates'!$D$10:$DR$60,9+$I225,0))))</f>
        <v>1.7291066282420751E-2</v>
      </c>
      <c r="R225" s="414">
        <f t="shared" si="59"/>
        <v>0</v>
      </c>
      <c r="T225" s="210">
        <f t="shared" si="47"/>
        <v>194.21325648414987</v>
      </c>
      <c r="U225" s="210">
        <f t="shared" si="48"/>
        <v>1301473.6599423632</v>
      </c>
      <c r="V225" s="281">
        <f t="shared" si="49"/>
        <v>0</v>
      </c>
      <c r="W225" s="281">
        <f t="shared" si="50"/>
        <v>0</v>
      </c>
      <c r="X225" s="210">
        <f t="shared" si="51"/>
        <v>30.345821325648416</v>
      </c>
      <c r="Y225" s="210">
        <f t="shared" si="52"/>
        <v>203355.25936599425</v>
      </c>
      <c r="Z225" s="210">
        <f t="shared" si="53"/>
        <v>5.3948126801152734</v>
      </c>
      <c r="AA225" s="210">
        <f t="shared" si="54"/>
        <v>36152.046109510084</v>
      </c>
      <c r="AB225" s="210">
        <f t="shared" si="55"/>
        <v>4.0461095100864553</v>
      </c>
      <c r="AC225" s="210">
        <f t="shared" si="56"/>
        <v>27114.034582132565</v>
      </c>
      <c r="AD225" s="369">
        <f t="shared" si="57"/>
        <v>0</v>
      </c>
      <c r="AE225" s="369">
        <f t="shared" si="58"/>
        <v>0</v>
      </c>
    </row>
    <row r="226" spans="1:31">
      <c r="A226" s="37">
        <v>33</v>
      </c>
      <c r="B226" s="37">
        <v>5</v>
      </c>
      <c r="C226" s="28" t="s">
        <v>1234</v>
      </c>
      <c r="D226" s="210">
        <f>'(B.) Opyt'' non-urb lands'!AV41</f>
        <v>281</v>
      </c>
      <c r="E226" s="520"/>
      <c r="F226" s="210">
        <f>'(B.) Opyt'' non-urb lands'!AY41</f>
        <v>1939730</v>
      </c>
      <c r="G226" s="212">
        <f t="shared" si="46"/>
        <v>6902.9537366548038</v>
      </c>
      <c r="I226" s="210">
        <v>11</v>
      </c>
      <c r="J226" s="210">
        <v>11</v>
      </c>
      <c r="M226" s="259">
        <f>(IF($J226-$I226=0,VLOOKUP($C226,'(C.) Private owners, 6 estates'!$D$10:$DR$60,26+$I226,0),IF($J226-$I226=1,VLOOKUP($C226,'(C.) Private owners, 6 estates'!$D$10:$DR$60,26+$I226,0)+VLOOKUP($C226,'(C.) Private owners, 6 estates'!$D$10:$DR$60,27+$I226,0),VLOOKUP($C226,'(C.) Private owners, 6 estates'!$D$10:$DR$60,26+$I226,0)+VLOOKUP($C226,'(C.) Private owners, 6 estates'!$D$10:$DR$60,27+$I226,0)+VLOOKUP($C226,'(C.) Private owners, 6 estates'!$D$10:$DR$60,28+$I226,0)))) /(IF($J226-$I226=0,VLOOKUP($C226,'(C.) Private owners, 6 estates'!$D$10:$DR$60,7+$I226,0),IF($J226-$I226=1,VLOOKUP($C226,'(C.) Private owners, 6 estates'!$D$10:$DR$60,7+$I226,0)+VLOOKUP($C226,'(C.) Private owners, 6 estates'!$D$10:$DR$60,8+$I226,0),VLOOKUP($C226,'(C.) Private owners, 6 estates'!$D$10:$DR$60,7+$I226,0)+VLOOKUP($C226,'(C.) Private owners, 6 estates'!$D$10:$DR$60,8+$I226,0)+VLOOKUP($C226,'(C.) Private owners, 6 estates'!$D$10:$DR$60,9+$I226,0))))</f>
        <v>0.81350482315112538</v>
      </c>
      <c r="N226" s="259">
        <f>(IF($J226-$I226=0,VLOOKUP($C226,'(C.) Private owners, 6 estates'!$D$10:$DR$60,45+$I226,0),IF($J226-$I226=1,VLOOKUP($C226,'(C.) Private owners, 6 estates'!$D$10:$DR$60,45+$I226,0)+VLOOKUP($C226,'(C.) Private owners, 6 estates'!$D$10:$DR$60,46+$I226,0),VLOOKUP($C226,'(C.) Private owners, 6 estates'!$D$10:$DR$60,45+$I226,0)+VLOOKUP($C226,'(C.) Private owners, 6 estates'!$D$10:$DR$60,46+$I226,0)+VLOOKUP($C226,'(C.) Private owners, 6 estates'!$D$10:$DR$60,47+$I226,0)))) /(IF($J226-$I226=0,VLOOKUP($C226,'(C.) Private owners, 6 estates'!$D$10:$DR$60,7+$I226,0),IF($J226-$I226=1,VLOOKUP($C226,'(C.) Private owners, 6 estates'!$D$10:$DR$60,7+$I226,0)+VLOOKUP($C226,'(C.) Private owners, 6 estates'!$D$10:$DR$60,8+$I226,0),VLOOKUP($C226,'(C.) Private owners, 6 estates'!$D$10:$DR$60,7+$I226,0)+VLOOKUP($C226,'(C.) Private owners, 6 estates'!$D$10:$DR$60,8+$I226,0)+VLOOKUP($C226,'(C.) Private owners, 6 estates'!$D$10:$DR$60,9+$I226,0))))</f>
        <v>0</v>
      </c>
      <c r="O226" s="259">
        <f>(IF($J226-$I226=0,VLOOKUP($C226,'(C.) Private owners, 6 estates'!$D$10:$DR$60,64+$I226,0),IF($J226-$I226=1,VLOOKUP($C226,'(C.) Private owners, 6 estates'!$D$10:$DR$60,64+$I226,0)+VLOOKUP($C226,'(C.) Private owners, 6 estates'!$D$10:$DR$60,65+$I226,0),VLOOKUP($C226,'(C.) Private owners, 6 estates'!$D$10:$DR$60,64+$I226,0)+VLOOKUP($C226,'(C.) Private owners, 6 estates'!$D$10:$DR$60,65+$I226,0)+VLOOKUP($C226,'(C.) Private owners, 6 estates'!$D$10:$DR$60,66+$I226,0)))) /(IF($J226-$I226=0,VLOOKUP($C226,'(C.) Private owners, 6 estates'!$D$10:$DR$60,7+$I226,0),IF($J226-$I226=1,VLOOKUP($C226,'(C.) Private owners, 6 estates'!$D$10:$DR$60,7+$I226,0)+VLOOKUP($C226,'(C.) Private owners, 6 estates'!$D$10:$DR$60,8+$I226,0),VLOOKUP($C226,'(C.) Private owners, 6 estates'!$D$10:$DR$60,7+$I226,0)+VLOOKUP($C226,'(C.) Private owners, 6 estates'!$D$10:$DR$60,8+$I226,0)+VLOOKUP($C226,'(C.) Private owners, 6 estates'!$D$10:$DR$60,9+$I226,0))))</f>
        <v>8.6816720257234734E-2</v>
      </c>
      <c r="P226" s="259">
        <f>(IF($J226-$I226=0,VLOOKUP($C226,'(C.) Private owners, 6 estates'!$D$10:$DR$60,83+$I226,0),IF($J226-$I226=1,VLOOKUP($C226,'(C.) Private owners, 6 estates'!$D$10:$DR$60,83+$I226,0)+VLOOKUP($C226,'(C.) Private owners, 6 estates'!$D$10:$DR$60,84+$I226,0),VLOOKUP($C226,'(C.) Private owners, 6 estates'!$D$10:$DR$60,83+$I226,0)+VLOOKUP($C226,'(C.) Private owners, 6 estates'!$D$10:$DR$60,84+$I226,0)+VLOOKUP($C226,'(C.) Private owners, 6 estates'!$D$10:$DR$60,85+$I226,0)))) /(IF($J226-$I226=0,VLOOKUP($C226,'(C.) Private owners, 6 estates'!$D$10:$DR$60,7+$I226,0),IF($J226-$I226=1,VLOOKUP($C226,'(C.) Private owners, 6 estates'!$D$10:$DR$60,7+$I226,0)+VLOOKUP($C226,'(C.) Private owners, 6 estates'!$D$10:$DR$60,8+$I226,0),VLOOKUP($C226,'(C.) Private owners, 6 estates'!$D$10:$DR$60,7+$I226,0)+VLOOKUP($C226,'(C.) Private owners, 6 estates'!$D$10:$DR$60,8+$I226,0)+VLOOKUP($C226,'(C.) Private owners, 6 estates'!$D$10:$DR$60,9+$I226,0))))</f>
        <v>2.2508038585209004E-2</v>
      </c>
      <c r="Q226" s="259">
        <f>(IF($J226-$I226=0,VLOOKUP($C226,'(C.) Private owners, 6 estates'!$D$10:$DR$60,102+$I226,0),IF($J226-$I226=1,VLOOKUP($C226,'(C.) Private owners, 6 estates'!$D$10:$DR$60,102+$I226,0)+VLOOKUP($C226,'(C.) Private owners, 6 estates'!$D$10:$DR$60,103+$I226,0),VLOOKUP($C226,'(C.) Private owners, 6 estates'!$D$10:$DR$60,102+$I226,0)+VLOOKUP($C226,'(C.) Private owners, 6 estates'!$D$10:$DR$60,103+$I226,0)+VLOOKUP($C226,'(C.) Private owners, 6 estates'!$D$10:$DR$60,104+$I226,0)))) /(IF($J226-$I226=0,VLOOKUP($C226,'(C.) Private owners, 6 estates'!$D$10:$DR$60,7+$I226,0),IF($J226-$I226=1,VLOOKUP($C226,'(C.) Private owners, 6 estates'!$D$10:$DR$60,7+$I226,0)+VLOOKUP($C226,'(C.) Private owners, 6 estates'!$D$10:$DR$60,8+$I226,0),VLOOKUP($C226,'(C.) Private owners, 6 estates'!$D$10:$DR$60,7+$I226,0)+VLOOKUP($C226,'(C.) Private owners, 6 estates'!$D$10:$DR$60,8+$I226,0)+VLOOKUP($C226,'(C.) Private owners, 6 estates'!$D$10:$DR$60,9+$I226,0))))</f>
        <v>7.7170418006430874E-2</v>
      </c>
      <c r="R226" s="414">
        <f t="shared" si="59"/>
        <v>0</v>
      </c>
      <c r="T226" s="210">
        <f t="shared" si="47"/>
        <v>228.59485530546624</v>
      </c>
      <c r="U226" s="210">
        <f t="shared" si="48"/>
        <v>1577979.7106109324</v>
      </c>
      <c r="V226" s="281">
        <f t="shared" si="49"/>
        <v>0</v>
      </c>
      <c r="W226" s="281">
        <f t="shared" si="50"/>
        <v>0</v>
      </c>
      <c r="X226" s="210">
        <f t="shared" si="51"/>
        <v>24.39549839228296</v>
      </c>
      <c r="Y226" s="210">
        <f t="shared" si="52"/>
        <v>168400.99678456591</v>
      </c>
      <c r="Z226" s="210">
        <f t="shared" si="53"/>
        <v>6.32475884244373</v>
      </c>
      <c r="AA226" s="210">
        <f t="shared" si="54"/>
        <v>43659.517684887454</v>
      </c>
      <c r="AB226" s="210">
        <f t="shared" si="55"/>
        <v>21.684887459807076</v>
      </c>
      <c r="AC226" s="210">
        <f t="shared" si="56"/>
        <v>149689.77491961414</v>
      </c>
      <c r="AD226" s="369">
        <f t="shared" si="57"/>
        <v>0</v>
      </c>
      <c r="AE226" s="369">
        <f t="shared" si="58"/>
        <v>0</v>
      </c>
    </row>
    <row r="227" spans="1:31">
      <c r="A227" s="37">
        <v>46</v>
      </c>
      <c r="B227" s="37">
        <v>5</v>
      </c>
      <c r="C227" s="28" t="s">
        <v>713</v>
      </c>
      <c r="D227" s="210">
        <f>'(B.) Opyt'' non-urb lands'!AV42</f>
        <v>262</v>
      </c>
      <c r="E227" s="520"/>
      <c r="F227" s="210">
        <f>'(B.) Opyt'' non-urb lands'!AY42</f>
        <v>1875491</v>
      </c>
      <c r="G227" s="212">
        <f t="shared" si="46"/>
        <v>7158.3625954198469</v>
      </c>
      <c r="I227" s="210">
        <v>12</v>
      </c>
      <c r="J227" s="210">
        <v>12</v>
      </c>
      <c r="M227" s="259">
        <f>(IF($J227-$I227=0,VLOOKUP($C227,'(C.) Private owners, 6 estates'!$D$10:$DR$60,26+$I227,0),IF($J227-$I227=1,VLOOKUP($C227,'(C.) Private owners, 6 estates'!$D$10:$DR$60,26+$I227,0)+VLOOKUP($C227,'(C.) Private owners, 6 estates'!$D$10:$DR$60,27+$I227,0),VLOOKUP($C227,'(C.) Private owners, 6 estates'!$D$10:$DR$60,26+$I227,0)+VLOOKUP($C227,'(C.) Private owners, 6 estates'!$D$10:$DR$60,27+$I227,0)+VLOOKUP($C227,'(C.) Private owners, 6 estates'!$D$10:$DR$60,28+$I227,0)))) /(IF($J227-$I227=0,VLOOKUP($C227,'(C.) Private owners, 6 estates'!$D$10:$DR$60,7+$I227,0),IF($J227-$I227=1,VLOOKUP($C227,'(C.) Private owners, 6 estates'!$D$10:$DR$60,7+$I227,0)+VLOOKUP($C227,'(C.) Private owners, 6 estates'!$D$10:$DR$60,8+$I227,0),VLOOKUP($C227,'(C.) Private owners, 6 estates'!$D$10:$DR$60,7+$I227,0)+VLOOKUP($C227,'(C.) Private owners, 6 estates'!$D$10:$DR$60,8+$I227,0)+VLOOKUP($C227,'(C.) Private owners, 6 estates'!$D$10:$DR$60,9+$I227,0))))</f>
        <v>0.66867469879518071</v>
      </c>
      <c r="N227" s="259">
        <f>(IF($J227-$I227=0,VLOOKUP($C227,'(C.) Private owners, 6 estates'!$D$10:$DR$60,45+$I227,0),IF($J227-$I227=1,VLOOKUP($C227,'(C.) Private owners, 6 estates'!$D$10:$DR$60,45+$I227,0)+VLOOKUP($C227,'(C.) Private owners, 6 estates'!$D$10:$DR$60,46+$I227,0),VLOOKUP($C227,'(C.) Private owners, 6 estates'!$D$10:$DR$60,45+$I227,0)+VLOOKUP($C227,'(C.) Private owners, 6 estates'!$D$10:$DR$60,46+$I227,0)+VLOOKUP($C227,'(C.) Private owners, 6 estates'!$D$10:$DR$60,47+$I227,0)))) /(IF($J227-$I227=0,VLOOKUP($C227,'(C.) Private owners, 6 estates'!$D$10:$DR$60,7+$I227,0),IF($J227-$I227=1,VLOOKUP($C227,'(C.) Private owners, 6 estates'!$D$10:$DR$60,7+$I227,0)+VLOOKUP($C227,'(C.) Private owners, 6 estates'!$D$10:$DR$60,8+$I227,0),VLOOKUP($C227,'(C.) Private owners, 6 estates'!$D$10:$DR$60,7+$I227,0)+VLOOKUP($C227,'(C.) Private owners, 6 estates'!$D$10:$DR$60,8+$I227,0)+VLOOKUP($C227,'(C.) Private owners, 6 estates'!$D$10:$DR$60,9+$I227,0))))</f>
        <v>0</v>
      </c>
      <c r="O227" s="259">
        <f>(IF($J227-$I227=0,VLOOKUP($C227,'(C.) Private owners, 6 estates'!$D$10:$DR$60,64+$I227,0),IF($J227-$I227=1,VLOOKUP($C227,'(C.) Private owners, 6 estates'!$D$10:$DR$60,64+$I227,0)+VLOOKUP($C227,'(C.) Private owners, 6 estates'!$D$10:$DR$60,65+$I227,0),VLOOKUP($C227,'(C.) Private owners, 6 estates'!$D$10:$DR$60,64+$I227,0)+VLOOKUP($C227,'(C.) Private owners, 6 estates'!$D$10:$DR$60,65+$I227,0)+VLOOKUP($C227,'(C.) Private owners, 6 estates'!$D$10:$DR$60,66+$I227,0)))) /(IF($J227-$I227=0,VLOOKUP($C227,'(C.) Private owners, 6 estates'!$D$10:$DR$60,7+$I227,0),IF($J227-$I227=1,VLOOKUP($C227,'(C.) Private owners, 6 estates'!$D$10:$DR$60,7+$I227,0)+VLOOKUP($C227,'(C.) Private owners, 6 estates'!$D$10:$DR$60,8+$I227,0),VLOOKUP($C227,'(C.) Private owners, 6 estates'!$D$10:$DR$60,7+$I227,0)+VLOOKUP($C227,'(C.) Private owners, 6 estates'!$D$10:$DR$60,8+$I227,0)+VLOOKUP($C227,'(C.) Private owners, 6 estates'!$D$10:$DR$60,9+$I227,0))))</f>
        <v>0.18674698795180722</v>
      </c>
      <c r="P227" s="259">
        <f>(IF($J227-$I227=0,VLOOKUP($C227,'(C.) Private owners, 6 estates'!$D$10:$DR$60,83+$I227,0),IF($J227-$I227=1,VLOOKUP($C227,'(C.) Private owners, 6 estates'!$D$10:$DR$60,83+$I227,0)+VLOOKUP($C227,'(C.) Private owners, 6 estates'!$D$10:$DR$60,84+$I227,0),VLOOKUP($C227,'(C.) Private owners, 6 estates'!$D$10:$DR$60,83+$I227,0)+VLOOKUP($C227,'(C.) Private owners, 6 estates'!$D$10:$DR$60,84+$I227,0)+VLOOKUP($C227,'(C.) Private owners, 6 estates'!$D$10:$DR$60,85+$I227,0)))) /(IF($J227-$I227=0,VLOOKUP($C227,'(C.) Private owners, 6 estates'!$D$10:$DR$60,7+$I227,0),IF($J227-$I227=1,VLOOKUP($C227,'(C.) Private owners, 6 estates'!$D$10:$DR$60,7+$I227,0)+VLOOKUP($C227,'(C.) Private owners, 6 estates'!$D$10:$DR$60,8+$I227,0),VLOOKUP($C227,'(C.) Private owners, 6 estates'!$D$10:$DR$60,7+$I227,0)+VLOOKUP($C227,'(C.) Private owners, 6 estates'!$D$10:$DR$60,8+$I227,0)+VLOOKUP($C227,'(C.) Private owners, 6 estates'!$D$10:$DR$60,9+$I227,0))))</f>
        <v>4.8192771084337352E-2</v>
      </c>
      <c r="Q227" s="259">
        <f>(IF($J227-$I227=0,VLOOKUP($C227,'(C.) Private owners, 6 estates'!$D$10:$DR$60,102+$I227,0),IF($J227-$I227=1,VLOOKUP($C227,'(C.) Private owners, 6 estates'!$D$10:$DR$60,102+$I227,0)+VLOOKUP($C227,'(C.) Private owners, 6 estates'!$D$10:$DR$60,103+$I227,0),VLOOKUP($C227,'(C.) Private owners, 6 estates'!$D$10:$DR$60,102+$I227,0)+VLOOKUP($C227,'(C.) Private owners, 6 estates'!$D$10:$DR$60,103+$I227,0)+VLOOKUP($C227,'(C.) Private owners, 6 estates'!$D$10:$DR$60,104+$I227,0)))) /(IF($J227-$I227=0,VLOOKUP($C227,'(C.) Private owners, 6 estates'!$D$10:$DR$60,7+$I227,0),IF($J227-$I227=1,VLOOKUP($C227,'(C.) Private owners, 6 estates'!$D$10:$DR$60,7+$I227,0)+VLOOKUP($C227,'(C.) Private owners, 6 estates'!$D$10:$DR$60,8+$I227,0),VLOOKUP($C227,'(C.) Private owners, 6 estates'!$D$10:$DR$60,7+$I227,0)+VLOOKUP($C227,'(C.) Private owners, 6 estates'!$D$10:$DR$60,8+$I227,0)+VLOOKUP($C227,'(C.) Private owners, 6 estates'!$D$10:$DR$60,9+$I227,0))))</f>
        <v>9.6385542168674704E-2</v>
      </c>
      <c r="R227" s="414">
        <f t="shared" si="59"/>
        <v>0</v>
      </c>
      <c r="T227" s="210">
        <f t="shared" si="47"/>
        <v>175.19277108433735</v>
      </c>
      <c r="U227" s="210">
        <f t="shared" si="48"/>
        <v>1254093.3795180721</v>
      </c>
      <c r="V227" s="281">
        <f t="shared" si="49"/>
        <v>0</v>
      </c>
      <c r="W227" s="281">
        <f t="shared" si="50"/>
        <v>0</v>
      </c>
      <c r="X227" s="210">
        <f t="shared" si="51"/>
        <v>48.92771084337349</v>
      </c>
      <c r="Y227" s="210">
        <f t="shared" si="52"/>
        <v>350242.29518072284</v>
      </c>
      <c r="Z227" s="210">
        <f t="shared" si="53"/>
        <v>12.626506024096386</v>
      </c>
      <c r="AA227" s="210">
        <f t="shared" si="54"/>
        <v>90385.108433734946</v>
      </c>
      <c r="AB227" s="210">
        <f t="shared" si="55"/>
        <v>25.253012048192772</v>
      </c>
      <c r="AC227" s="210">
        <f t="shared" si="56"/>
        <v>180770.21686746989</v>
      </c>
      <c r="AD227" s="369">
        <f t="shared" si="57"/>
        <v>0</v>
      </c>
      <c r="AE227" s="369">
        <f t="shared" si="58"/>
        <v>0</v>
      </c>
    </row>
    <row r="228" spans="1:31">
      <c r="A228" s="37">
        <v>48</v>
      </c>
      <c r="B228" s="37">
        <v>5</v>
      </c>
      <c r="C228" s="29" t="s">
        <v>425</v>
      </c>
      <c r="D228" s="210">
        <f>'(B.) Opyt'' non-urb lands'!AV43</f>
        <v>141</v>
      </c>
      <c r="E228" s="520"/>
      <c r="F228" s="210">
        <f>'(B.) Opyt'' non-urb lands'!AY43</f>
        <v>957638</v>
      </c>
      <c r="G228" s="212">
        <f t="shared" si="46"/>
        <v>6791.7588652482273</v>
      </c>
      <c r="I228" s="210">
        <v>12</v>
      </c>
      <c r="J228" s="210">
        <v>12</v>
      </c>
      <c r="M228" s="259">
        <f>(IF($J228-$I228=0,VLOOKUP($C228,'(C.) Private owners, 6 estates'!$D$10:$DR$60,26+$I228,0),IF($J228-$I228=1,VLOOKUP($C228,'(C.) Private owners, 6 estates'!$D$10:$DR$60,26+$I228,0)+VLOOKUP($C228,'(C.) Private owners, 6 estates'!$D$10:$DR$60,27+$I228,0),VLOOKUP($C228,'(C.) Private owners, 6 estates'!$D$10:$DR$60,26+$I228,0)+VLOOKUP($C228,'(C.) Private owners, 6 estates'!$D$10:$DR$60,27+$I228,0)+VLOOKUP($C228,'(C.) Private owners, 6 estates'!$D$10:$DR$60,28+$I228,0)))) /(IF($J228-$I228=0,VLOOKUP($C228,'(C.) Private owners, 6 estates'!$D$10:$DR$60,7+$I228,0),IF($J228-$I228=1,VLOOKUP($C228,'(C.) Private owners, 6 estates'!$D$10:$DR$60,7+$I228,0)+VLOOKUP($C228,'(C.) Private owners, 6 estates'!$D$10:$DR$60,8+$I228,0),VLOOKUP($C228,'(C.) Private owners, 6 estates'!$D$10:$DR$60,7+$I228,0)+VLOOKUP($C228,'(C.) Private owners, 6 estates'!$D$10:$DR$60,8+$I228,0)+VLOOKUP($C228,'(C.) Private owners, 6 estates'!$D$10:$DR$60,9+$I228,0))))</f>
        <v>0.74137931034482762</v>
      </c>
      <c r="N228" s="259">
        <f>(IF($J228-$I228=0,VLOOKUP($C228,'(C.) Private owners, 6 estates'!$D$10:$DR$60,45+$I228,0),IF($J228-$I228=1,VLOOKUP($C228,'(C.) Private owners, 6 estates'!$D$10:$DR$60,45+$I228,0)+VLOOKUP($C228,'(C.) Private owners, 6 estates'!$D$10:$DR$60,46+$I228,0),VLOOKUP($C228,'(C.) Private owners, 6 estates'!$D$10:$DR$60,45+$I228,0)+VLOOKUP($C228,'(C.) Private owners, 6 estates'!$D$10:$DR$60,46+$I228,0)+VLOOKUP($C228,'(C.) Private owners, 6 estates'!$D$10:$DR$60,47+$I228,0)))) /(IF($J228-$I228=0,VLOOKUP($C228,'(C.) Private owners, 6 estates'!$D$10:$DR$60,7+$I228,0),IF($J228-$I228=1,VLOOKUP($C228,'(C.) Private owners, 6 estates'!$D$10:$DR$60,7+$I228,0)+VLOOKUP($C228,'(C.) Private owners, 6 estates'!$D$10:$DR$60,8+$I228,0),VLOOKUP($C228,'(C.) Private owners, 6 estates'!$D$10:$DR$60,7+$I228,0)+VLOOKUP($C228,'(C.) Private owners, 6 estates'!$D$10:$DR$60,8+$I228,0)+VLOOKUP($C228,'(C.) Private owners, 6 estates'!$D$10:$DR$60,9+$I228,0))))</f>
        <v>0</v>
      </c>
      <c r="O228" s="259">
        <f>(IF($J228-$I228=0,VLOOKUP($C228,'(C.) Private owners, 6 estates'!$D$10:$DR$60,64+$I228,0),IF($J228-$I228=1,VLOOKUP($C228,'(C.) Private owners, 6 estates'!$D$10:$DR$60,64+$I228,0)+VLOOKUP($C228,'(C.) Private owners, 6 estates'!$D$10:$DR$60,65+$I228,0),VLOOKUP($C228,'(C.) Private owners, 6 estates'!$D$10:$DR$60,64+$I228,0)+VLOOKUP($C228,'(C.) Private owners, 6 estates'!$D$10:$DR$60,65+$I228,0)+VLOOKUP($C228,'(C.) Private owners, 6 estates'!$D$10:$DR$60,66+$I228,0)))) /(IF($J228-$I228=0,VLOOKUP($C228,'(C.) Private owners, 6 estates'!$D$10:$DR$60,7+$I228,0),IF($J228-$I228=1,VLOOKUP($C228,'(C.) Private owners, 6 estates'!$D$10:$DR$60,7+$I228,0)+VLOOKUP($C228,'(C.) Private owners, 6 estates'!$D$10:$DR$60,8+$I228,0),VLOOKUP($C228,'(C.) Private owners, 6 estates'!$D$10:$DR$60,7+$I228,0)+VLOOKUP($C228,'(C.) Private owners, 6 estates'!$D$10:$DR$60,8+$I228,0)+VLOOKUP($C228,'(C.) Private owners, 6 estates'!$D$10:$DR$60,9+$I228,0))))</f>
        <v>0.15517241379310345</v>
      </c>
      <c r="P228" s="259">
        <f>(IF($J228-$I228=0,VLOOKUP($C228,'(C.) Private owners, 6 estates'!$D$10:$DR$60,83+$I228,0),IF($J228-$I228=1,VLOOKUP($C228,'(C.) Private owners, 6 estates'!$D$10:$DR$60,83+$I228,0)+VLOOKUP($C228,'(C.) Private owners, 6 estates'!$D$10:$DR$60,84+$I228,0),VLOOKUP($C228,'(C.) Private owners, 6 estates'!$D$10:$DR$60,83+$I228,0)+VLOOKUP($C228,'(C.) Private owners, 6 estates'!$D$10:$DR$60,84+$I228,0)+VLOOKUP($C228,'(C.) Private owners, 6 estates'!$D$10:$DR$60,85+$I228,0)))) /(IF($J228-$I228=0,VLOOKUP($C228,'(C.) Private owners, 6 estates'!$D$10:$DR$60,7+$I228,0),IF($J228-$I228=1,VLOOKUP($C228,'(C.) Private owners, 6 estates'!$D$10:$DR$60,7+$I228,0)+VLOOKUP($C228,'(C.) Private owners, 6 estates'!$D$10:$DR$60,8+$I228,0),VLOOKUP($C228,'(C.) Private owners, 6 estates'!$D$10:$DR$60,7+$I228,0)+VLOOKUP($C228,'(C.) Private owners, 6 estates'!$D$10:$DR$60,8+$I228,0)+VLOOKUP($C228,'(C.) Private owners, 6 estates'!$D$10:$DR$60,9+$I228,0))))</f>
        <v>5.1724137931034482E-2</v>
      </c>
      <c r="Q228" s="259">
        <f>(IF($J228-$I228=0,VLOOKUP($C228,'(C.) Private owners, 6 estates'!$D$10:$DR$60,102+$I228,0),IF($J228-$I228=1,VLOOKUP($C228,'(C.) Private owners, 6 estates'!$D$10:$DR$60,102+$I228,0)+VLOOKUP($C228,'(C.) Private owners, 6 estates'!$D$10:$DR$60,103+$I228,0),VLOOKUP($C228,'(C.) Private owners, 6 estates'!$D$10:$DR$60,102+$I228,0)+VLOOKUP($C228,'(C.) Private owners, 6 estates'!$D$10:$DR$60,103+$I228,0)+VLOOKUP($C228,'(C.) Private owners, 6 estates'!$D$10:$DR$60,104+$I228,0)))) /(IF($J228-$I228=0,VLOOKUP($C228,'(C.) Private owners, 6 estates'!$D$10:$DR$60,7+$I228,0),IF($J228-$I228=1,VLOOKUP($C228,'(C.) Private owners, 6 estates'!$D$10:$DR$60,7+$I228,0)+VLOOKUP($C228,'(C.) Private owners, 6 estates'!$D$10:$DR$60,8+$I228,0),VLOOKUP($C228,'(C.) Private owners, 6 estates'!$D$10:$DR$60,7+$I228,0)+VLOOKUP($C228,'(C.) Private owners, 6 estates'!$D$10:$DR$60,8+$I228,0)+VLOOKUP($C228,'(C.) Private owners, 6 estates'!$D$10:$DR$60,9+$I228,0))))</f>
        <v>5.1724137931034482E-2</v>
      </c>
      <c r="R228" s="414">
        <f t="shared" si="59"/>
        <v>0</v>
      </c>
      <c r="T228" s="210">
        <f t="shared" si="47"/>
        <v>104.5344827586207</v>
      </c>
      <c r="U228" s="210">
        <f t="shared" si="48"/>
        <v>709973.00000000012</v>
      </c>
      <c r="V228" s="281">
        <f t="shared" si="49"/>
        <v>0</v>
      </c>
      <c r="W228" s="281">
        <f t="shared" si="50"/>
        <v>0</v>
      </c>
      <c r="X228" s="210">
        <f t="shared" si="51"/>
        <v>21.879310344827587</v>
      </c>
      <c r="Y228" s="210">
        <f t="shared" si="52"/>
        <v>148599</v>
      </c>
      <c r="Z228" s="210">
        <f t="shared" si="53"/>
        <v>7.2931034482758621</v>
      </c>
      <c r="AA228" s="210">
        <f t="shared" si="54"/>
        <v>49533</v>
      </c>
      <c r="AB228" s="210">
        <f t="shared" si="55"/>
        <v>7.2931034482758621</v>
      </c>
      <c r="AC228" s="210">
        <f t="shared" si="56"/>
        <v>49533</v>
      </c>
      <c r="AD228" s="369">
        <f t="shared" si="57"/>
        <v>0</v>
      </c>
      <c r="AE228" s="369">
        <f t="shared" si="58"/>
        <v>0</v>
      </c>
    </row>
    <row r="229" spans="1:31">
      <c r="A229" s="37">
        <v>19</v>
      </c>
      <c r="B229" s="37">
        <v>6</v>
      </c>
      <c r="C229" s="28" t="s">
        <v>471</v>
      </c>
      <c r="D229" s="210">
        <f>'(B.) Opyt'' non-urb lands'!AV44</f>
        <v>89</v>
      </c>
      <c r="E229" s="520"/>
      <c r="F229" s="210">
        <f>'(B.) Opyt'' non-urb lands'!AY44</f>
        <v>642762</v>
      </c>
      <c r="G229" s="212">
        <f t="shared" si="46"/>
        <v>7222.0449438202249</v>
      </c>
      <c r="I229" s="210">
        <v>12</v>
      </c>
      <c r="J229" s="210">
        <v>12</v>
      </c>
      <c r="M229" s="259">
        <f>(IF($J229-$I229=0,VLOOKUP($C229,'(C.) Private owners, 6 estates'!$D$10:$DR$60,26+$I229,0),IF($J229-$I229=1,VLOOKUP($C229,'(C.) Private owners, 6 estates'!$D$10:$DR$60,26+$I229,0)+VLOOKUP($C229,'(C.) Private owners, 6 estates'!$D$10:$DR$60,27+$I229,0),VLOOKUP($C229,'(C.) Private owners, 6 estates'!$D$10:$DR$60,26+$I229,0)+VLOOKUP($C229,'(C.) Private owners, 6 estates'!$D$10:$DR$60,27+$I229,0)+VLOOKUP($C229,'(C.) Private owners, 6 estates'!$D$10:$DR$60,28+$I229,0)))) /(IF($J229-$I229=0,VLOOKUP($C229,'(C.) Private owners, 6 estates'!$D$10:$DR$60,7+$I229,0),IF($J229-$I229=1,VLOOKUP($C229,'(C.) Private owners, 6 estates'!$D$10:$DR$60,7+$I229,0)+VLOOKUP($C229,'(C.) Private owners, 6 estates'!$D$10:$DR$60,8+$I229,0),VLOOKUP($C229,'(C.) Private owners, 6 estates'!$D$10:$DR$60,7+$I229,0)+VLOOKUP($C229,'(C.) Private owners, 6 estates'!$D$10:$DR$60,8+$I229,0)+VLOOKUP($C229,'(C.) Private owners, 6 estates'!$D$10:$DR$60,9+$I229,0))))</f>
        <v>0.92708333333333337</v>
      </c>
      <c r="N229" s="259">
        <f>(IF($J229-$I229=0,VLOOKUP($C229,'(C.) Private owners, 6 estates'!$D$10:$DR$60,45+$I229,0),IF($J229-$I229=1,VLOOKUP($C229,'(C.) Private owners, 6 estates'!$D$10:$DR$60,45+$I229,0)+VLOOKUP($C229,'(C.) Private owners, 6 estates'!$D$10:$DR$60,46+$I229,0),VLOOKUP($C229,'(C.) Private owners, 6 estates'!$D$10:$DR$60,45+$I229,0)+VLOOKUP($C229,'(C.) Private owners, 6 estates'!$D$10:$DR$60,46+$I229,0)+VLOOKUP($C229,'(C.) Private owners, 6 estates'!$D$10:$DR$60,47+$I229,0)))) /(IF($J229-$I229=0,VLOOKUP($C229,'(C.) Private owners, 6 estates'!$D$10:$DR$60,7+$I229,0),IF($J229-$I229=1,VLOOKUP($C229,'(C.) Private owners, 6 estates'!$D$10:$DR$60,7+$I229,0)+VLOOKUP($C229,'(C.) Private owners, 6 estates'!$D$10:$DR$60,8+$I229,0),VLOOKUP($C229,'(C.) Private owners, 6 estates'!$D$10:$DR$60,7+$I229,0)+VLOOKUP($C229,'(C.) Private owners, 6 estates'!$D$10:$DR$60,8+$I229,0)+VLOOKUP($C229,'(C.) Private owners, 6 estates'!$D$10:$DR$60,9+$I229,0))))</f>
        <v>0</v>
      </c>
      <c r="O229" s="259">
        <f>(IF($J229-$I229=0,VLOOKUP($C229,'(C.) Private owners, 6 estates'!$D$10:$DR$60,64+$I229,0),IF($J229-$I229=1,VLOOKUP($C229,'(C.) Private owners, 6 estates'!$D$10:$DR$60,64+$I229,0)+VLOOKUP($C229,'(C.) Private owners, 6 estates'!$D$10:$DR$60,65+$I229,0),VLOOKUP($C229,'(C.) Private owners, 6 estates'!$D$10:$DR$60,64+$I229,0)+VLOOKUP($C229,'(C.) Private owners, 6 estates'!$D$10:$DR$60,65+$I229,0)+VLOOKUP($C229,'(C.) Private owners, 6 estates'!$D$10:$DR$60,66+$I229,0)))) /(IF($J229-$I229=0,VLOOKUP($C229,'(C.) Private owners, 6 estates'!$D$10:$DR$60,7+$I229,0),IF($J229-$I229=1,VLOOKUP($C229,'(C.) Private owners, 6 estates'!$D$10:$DR$60,7+$I229,0)+VLOOKUP($C229,'(C.) Private owners, 6 estates'!$D$10:$DR$60,8+$I229,0),VLOOKUP($C229,'(C.) Private owners, 6 estates'!$D$10:$DR$60,7+$I229,0)+VLOOKUP($C229,'(C.) Private owners, 6 estates'!$D$10:$DR$60,8+$I229,0)+VLOOKUP($C229,'(C.) Private owners, 6 estates'!$D$10:$DR$60,9+$I229,0))))</f>
        <v>6.25E-2</v>
      </c>
      <c r="P229" s="259">
        <f>(IF($J229-$I229=0,VLOOKUP($C229,'(C.) Private owners, 6 estates'!$D$10:$DR$60,83+$I229,0),IF($J229-$I229=1,VLOOKUP($C229,'(C.) Private owners, 6 estates'!$D$10:$DR$60,83+$I229,0)+VLOOKUP($C229,'(C.) Private owners, 6 estates'!$D$10:$DR$60,84+$I229,0),VLOOKUP($C229,'(C.) Private owners, 6 estates'!$D$10:$DR$60,83+$I229,0)+VLOOKUP($C229,'(C.) Private owners, 6 estates'!$D$10:$DR$60,84+$I229,0)+VLOOKUP($C229,'(C.) Private owners, 6 estates'!$D$10:$DR$60,85+$I229,0)))) /(IF($J229-$I229=0,VLOOKUP($C229,'(C.) Private owners, 6 estates'!$D$10:$DR$60,7+$I229,0),IF($J229-$I229=1,VLOOKUP($C229,'(C.) Private owners, 6 estates'!$D$10:$DR$60,7+$I229,0)+VLOOKUP($C229,'(C.) Private owners, 6 estates'!$D$10:$DR$60,8+$I229,0),VLOOKUP($C229,'(C.) Private owners, 6 estates'!$D$10:$DR$60,7+$I229,0)+VLOOKUP($C229,'(C.) Private owners, 6 estates'!$D$10:$DR$60,8+$I229,0)+VLOOKUP($C229,'(C.) Private owners, 6 estates'!$D$10:$DR$60,9+$I229,0))))</f>
        <v>1.0416666666666666E-2</v>
      </c>
      <c r="Q229" s="259">
        <f>(IF($J229-$I229=0,VLOOKUP($C229,'(C.) Private owners, 6 estates'!$D$10:$DR$60,102+$I229,0),IF($J229-$I229=1,VLOOKUP($C229,'(C.) Private owners, 6 estates'!$D$10:$DR$60,102+$I229,0)+VLOOKUP($C229,'(C.) Private owners, 6 estates'!$D$10:$DR$60,103+$I229,0),VLOOKUP($C229,'(C.) Private owners, 6 estates'!$D$10:$DR$60,102+$I229,0)+VLOOKUP($C229,'(C.) Private owners, 6 estates'!$D$10:$DR$60,103+$I229,0)+VLOOKUP($C229,'(C.) Private owners, 6 estates'!$D$10:$DR$60,104+$I229,0)))) /(IF($J229-$I229=0,VLOOKUP($C229,'(C.) Private owners, 6 estates'!$D$10:$DR$60,7+$I229,0),IF($J229-$I229=1,VLOOKUP($C229,'(C.) Private owners, 6 estates'!$D$10:$DR$60,7+$I229,0)+VLOOKUP($C229,'(C.) Private owners, 6 estates'!$D$10:$DR$60,8+$I229,0),VLOOKUP($C229,'(C.) Private owners, 6 estates'!$D$10:$DR$60,7+$I229,0)+VLOOKUP($C229,'(C.) Private owners, 6 estates'!$D$10:$DR$60,8+$I229,0)+VLOOKUP($C229,'(C.) Private owners, 6 estates'!$D$10:$DR$60,9+$I229,0))))</f>
        <v>0</v>
      </c>
      <c r="R229" s="414">
        <f t="shared" si="59"/>
        <v>0</v>
      </c>
      <c r="T229" s="210">
        <f t="shared" si="47"/>
        <v>82.510416666666671</v>
      </c>
      <c r="U229" s="210">
        <f t="shared" si="48"/>
        <v>595893.9375</v>
      </c>
      <c r="V229" s="281">
        <f t="shared" si="49"/>
        <v>0</v>
      </c>
      <c r="W229" s="281">
        <f t="shared" si="50"/>
        <v>0</v>
      </c>
      <c r="X229" s="210">
        <f t="shared" si="51"/>
        <v>5.5625</v>
      </c>
      <c r="Y229" s="210">
        <f t="shared" si="52"/>
        <v>40172.625</v>
      </c>
      <c r="Z229" s="210">
        <f t="shared" si="53"/>
        <v>0.92708333333333326</v>
      </c>
      <c r="AA229" s="210">
        <f t="shared" si="54"/>
        <v>6695.4375</v>
      </c>
      <c r="AB229" s="210">
        <f t="shared" si="55"/>
        <v>0</v>
      </c>
      <c r="AC229" s="210">
        <f t="shared" si="56"/>
        <v>0</v>
      </c>
      <c r="AD229" s="369">
        <f t="shared" si="57"/>
        <v>0</v>
      </c>
      <c r="AE229" s="369">
        <f t="shared" si="58"/>
        <v>0</v>
      </c>
    </row>
    <row r="230" spans="1:31">
      <c r="A230" s="37">
        <v>21</v>
      </c>
      <c r="B230" s="37">
        <v>6</v>
      </c>
      <c r="C230" s="28" t="s">
        <v>597</v>
      </c>
      <c r="D230" s="210">
        <f>'(B.) Opyt'' non-urb lands'!AV45</f>
        <v>110</v>
      </c>
      <c r="E230" s="520"/>
      <c r="F230" s="210">
        <f>'(B.) Opyt'' non-urb lands'!AY45</f>
        <v>772561</v>
      </c>
      <c r="G230" s="212">
        <f t="shared" si="46"/>
        <v>7023.2818181818184</v>
      </c>
      <c r="I230" s="210">
        <v>13</v>
      </c>
      <c r="J230" s="210">
        <v>13</v>
      </c>
      <c r="M230" s="259">
        <f>(IF($J230-$I230=0,VLOOKUP($C230,'(C.) Private owners, 6 estates'!$D$10:$DR$60,26+$I230,0),IF($J230-$I230=1,VLOOKUP($C230,'(C.) Private owners, 6 estates'!$D$10:$DR$60,26+$I230,0)+VLOOKUP($C230,'(C.) Private owners, 6 estates'!$D$10:$DR$60,27+$I230,0),VLOOKUP($C230,'(C.) Private owners, 6 estates'!$D$10:$DR$60,26+$I230,0)+VLOOKUP($C230,'(C.) Private owners, 6 estates'!$D$10:$DR$60,27+$I230,0)+VLOOKUP($C230,'(C.) Private owners, 6 estates'!$D$10:$DR$60,28+$I230,0)))) /(IF($J230-$I230=0,VLOOKUP($C230,'(C.) Private owners, 6 estates'!$D$10:$DR$60,7+$I230,0),IF($J230-$I230=1,VLOOKUP($C230,'(C.) Private owners, 6 estates'!$D$10:$DR$60,7+$I230,0)+VLOOKUP($C230,'(C.) Private owners, 6 estates'!$D$10:$DR$60,8+$I230,0),VLOOKUP($C230,'(C.) Private owners, 6 estates'!$D$10:$DR$60,7+$I230,0)+VLOOKUP($C230,'(C.) Private owners, 6 estates'!$D$10:$DR$60,8+$I230,0)+VLOOKUP($C230,'(C.) Private owners, 6 estates'!$D$10:$DR$60,9+$I230,0))))</f>
        <v>1</v>
      </c>
      <c r="N230" s="259">
        <f>(IF($J230-$I230=0,VLOOKUP($C230,'(C.) Private owners, 6 estates'!$D$10:$DR$60,45+$I230,0),IF($J230-$I230=1,VLOOKUP($C230,'(C.) Private owners, 6 estates'!$D$10:$DR$60,45+$I230,0)+VLOOKUP($C230,'(C.) Private owners, 6 estates'!$D$10:$DR$60,46+$I230,0),VLOOKUP($C230,'(C.) Private owners, 6 estates'!$D$10:$DR$60,45+$I230,0)+VLOOKUP($C230,'(C.) Private owners, 6 estates'!$D$10:$DR$60,46+$I230,0)+VLOOKUP($C230,'(C.) Private owners, 6 estates'!$D$10:$DR$60,47+$I230,0)))) /(IF($J230-$I230=0,VLOOKUP($C230,'(C.) Private owners, 6 estates'!$D$10:$DR$60,7+$I230,0),IF($J230-$I230=1,VLOOKUP($C230,'(C.) Private owners, 6 estates'!$D$10:$DR$60,7+$I230,0)+VLOOKUP($C230,'(C.) Private owners, 6 estates'!$D$10:$DR$60,8+$I230,0),VLOOKUP($C230,'(C.) Private owners, 6 estates'!$D$10:$DR$60,7+$I230,0)+VLOOKUP($C230,'(C.) Private owners, 6 estates'!$D$10:$DR$60,8+$I230,0)+VLOOKUP($C230,'(C.) Private owners, 6 estates'!$D$10:$DR$60,9+$I230,0))))</f>
        <v>0</v>
      </c>
      <c r="O230" s="259">
        <f>(IF($J230-$I230=0,VLOOKUP($C230,'(C.) Private owners, 6 estates'!$D$10:$DR$60,64+$I230,0),IF($J230-$I230=1,VLOOKUP($C230,'(C.) Private owners, 6 estates'!$D$10:$DR$60,64+$I230,0)+VLOOKUP($C230,'(C.) Private owners, 6 estates'!$D$10:$DR$60,65+$I230,0),VLOOKUP($C230,'(C.) Private owners, 6 estates'!$D$10:$DR$60,64+$I230,0)+VLOOKUP($C230,'(C.) Private owners, 6 estates'!$D$10:$DR$60,65+$I230,0)+VLOOKUP($C230,'(C.) Private owners, 6 estates'!$D$10:$DR$60,66+$I230,0)))) /(IF($J230-$I230=0,VLOOKUP($C230,'(C.) Private owners, 6 estates'!$D$10:$DR$60,7+$I230,0),IF($J230-$I230=1,VLOOKUP($C230,'(C.) Private owners, 6 estates'!$D$10:$DR$60,7+$I230,0)+VLOOKUP($C230,'(C.) Private owners, 6 estates'!$D$10:$DR$60,8+$I230,0),VLOOKUP($C230,'(C.) Private owners, 6 estates'!$D$10:$DR$60,7+$I230,0)+VLOOKUP($C230,'(C.) Private owners, 6 estates'!$D$10:$DR$60,8+$I230,0)+VLOOKUP($C230,'(C.) Private owners, 6 estates'!$D$10:$DR$60,9+$I230,0))))</f>
        <v>0</v>
      </c>
      <c r="P230" s="259">
        <f>(IF($J230-$I230=0,VLOOKUP($C230,'(C.) Private owners, 6 estates'!$D$10:$DR$60,83+$I230,0),IF($J230-$I230=1,VLOOKUP($C230,'(C.) Private owners, 6 estates'!$D$10:$DR$60,83+$I230,0)+VLOOKUP($C230,'(C.) Private owners, 6 estates'!$D$10:$DR$60,84+$I230,0),VLOOKUP($C230,'(C.) Private owners, 6 estates'!$D$10:$DR$60,83+$I230,0)+VLOOKUP($C230,'(C.) Private owners, 6 estates'!$D$10:$DR$60,84+$I230,0)+VLOOKUP($C230,'(C.) Private owners, 6 estates'!$D$10:$DR$60,85+$I230,0)))) /(IF($J230-$I230=0,VLOOKUP($C230,'(C.) Private owners, 6 estates'!$D$10:$DR$60,7+$I230,0),IF($J230-$I230=1,VLOOKUP($C230,'(C.) Private owners, 6 estates'!$D$10:$DR$60,7+$I230,0)+VLOOKUP($C230,'(C.) Private owners, 6 estates'!$D$10:$DR$60,8+$I230,0),VLOOKUP($C230,'(C.) Private owners, 6 estates'!$D$10:$DR$60,7+$I230,0)+VLOOKUP($C230,'(C.) Private owners, 6 estates'!$D$10:$DR$60,8+$I230,0)+VLOOKUP($C230,'(C.) Private owners, 6 estates'!$D$10:$DR$60,9+$I230,0))))</f>
        <v>0</v>
      </c>
      <c r="Q230" s="259">
        <f>(IF($J230-$I230=0,VLOOKUP($C230,'(C.) Private owners, 6 estates'!$D$10:$DR$60,102+$I230,0),IF($J230-$I230=1,VLOOKUP($C230,'(C.) Private owners, 6 estates'!$D$10:$DR$60,102+$I230,0)+VLOOKUP($C230,'(C.) Private owners, 6 estates'!$D$10:$DR$60,103+$I230,0),VLOOKUP($C230,'(C.) Private owners, 6 estates'!$D$10:$DR$60,102+$I230,0)+VLOOKUP($C230,'(C.) Private owners, 6 estates'!$D$10:$DR$60,103+$I230,0)+VLOOKUP($C230,'(C.) Private owners, 6 estates'!$D$10:$DR$60,104+$I230,0)))) /(IF($J230-$I230=0,VLOOKUP($C230,'(C.) Private owners, 6 estates'!$D$10:$DR$60,7+$I230,0),IF($J230-$I230=1,VLOOKUP($C230,'(C.) Private owners, 6 estates'!$D$10:$DR$60,7+$I230,0)+VLOOKUP($C230,'(C.) Private owners, 6 estates'!$D$10:$DR$60,8+$I230,0),VLOOKUP($C230,'(C.) Private owners, 6 estates'!$D$10:$DR$60,7+$I230,0)+VLOOKUP($C230,'(C.) Private owners, 6 estates'!$D$10:$DR$60,8+$I230,0)+VLOOKUP($C230,'(C.) Private owners, 6 estates'!$D$10:$DR$60,9+$I230,0))))</f>
        <v>0</v>
      </c>
      <c r="R230" s="414">
        <f t="shared" si="59"/>
        <v>0</v>
      </c>
      <c r="T230" s="210">
        <f t="shared" si="47"/>
        <v>110</v>
      </c>
      <c r="U230" s="210">
        <f t="shared" si="48"/>
        <v>772561</v>
      </c>
      <c r="V230" s="281">
        <f t="shared" si="49"/>
        <v>0</v>
      </c>
      <c r="W230" s="281">
        <f t="shared" si="50"/>
        <v>0</v>
      </c>
      <c r="X230" s="210">
        <f t="shared" si="51"/>
        <v>0</v>
      </c>
      <c r="Y230" s="210">
        <f t="shared" si="52"/>
        <v>0</v>
      </c>
      <c r="Z230" s="210">
        <f t="shared" si="53"/>
        <v>0</v>
      </c>
      <c r="AA230" s="210">
        <f t="shared" si="54"/>
        <v>0</v>
      </c>
      <c r="AB230" s="210">
        <f t="shared" si="55"/>
        <v>0</v>
      </c>
      <c r="AC230" s="210">
        <f t="shared" si="56"/>
        <v>0</v>
      </c>
      <c r="AD230" s="369">
        <f t="shared" si="57"/>
        <v>0</v>
      </c>
      <c r="AE230" s="369">
        <f t="shared" si="58"/>
        <v>0</v>
      </c>
    </row>
    <row r="231" spans="1:31">
      <c r="A231" s="37">
        <v>49</v>
      </c>
      <c r="B231" s="37">
        <v>6</v>
      </c>
      <c r="C231" s="29" t="s">
        <v>953</v>
      </c>
      <c r="D231" s="210">
        <f>'(B.) Opyt'' non-urb lands'!AV46</f>
        <v>71</v>
      </c>
      <c r="E231" s="520"/>
      <c r="F231" s="210">
        <f>'(B.) Opyt'' non-urb lands'!AY46</f>
        <v>502897</v>
      </c>
      <c r="G231" s="212">
        <f t="shared" si="46"/>
        <v>7083.0563380281692</v>
      </c>
      <c r="I231" s="210">
        <v>14</v>
      </c>
      <c r="J231" s="210">
        <v>15</v>
      </c>
      <c r="M231" s="259">
        <f>(IF($J231-$I231=0,VLOOKUP($C231,'(C.) Private owners, 6 estates'!$D$10:$DR$60,26+$I231,0),IF($J231-$I231=1,VLOOKUP($C231,'(C.) Private owners, 6 estates'!$D$10:$DR$60,26+$I231,0)+VLOOKUP($C231,'(C.) Private owners, 6 estates'!$D$10:$DR$60,27+$I231,0),VLOOKUP($C231,'(C.) Private owners, 6 estates'!$D$10:$DR$60,26+$I231,0)+VLOOKUP($C231,'(C.) Private owners, 6 estates'!$D$10:$DR$60,27+$I231,0)+VLOOKUP($C231,'(C.) Private owners, 6 estates'!$D$10:$DR$60,28+$I231,0)))) /(IF($J231-$I231=0,VLOOKUP($C231,'(C.) Private owners, 6 estates'!$D$10:$DR$60,7+$I231,0),IF($J231-$I231=1,VLOOKUP($C231,'(C.) Private owners, 6 estates'!$D$10:$DR$60,7+$I231,0)+VLOOKUP($C231,'(C.) Private owners, 6 estates'!$D$10:$DR$60,8+$I231,0),VLOOKUP($C231,'(C.) Private owners, 6 estates'!$D$10:$DR$60,7+$I231,0)+VLOOKUP($C231,'(C.) Private owners, 6 estates'!$D$10:$DR$60,8+$I231,0)+VLOOKUP($C231,'(C.) Private owners, 6 estates'!$D$10:$DR$60,9+$I231,0))))</f>
        <v>0.93220338983050843</v>
      </c>
      <c r="N231" s="259">
        <f>(IF($J231-$I231=0,VLOOKUP($C231,'(C.) Private owners, 6 estates'!$D$10:$DR$60,45+$I231,0),IF($J231-$I231=1,VLOOKUP($C231,'(C.) Private owners, 6 estates'!$D$10:$DR$60,45+$I231,0)+VLOOKUP($C231,'(C.) Private owners, 6 estates'!$D$10:$DR$60,46+$I231,0),VLOOKUP($C231,'(C.) Private owners, 6 estates'!$D$10:$DR$60,45+$I231,0)+VLOOKUP($C231,'(C.) Private owners, 6 estates'!$D$10:$DR$60,46+$I231,0)+VLOOKUP($C231,'(C.) Private owners, 6 estates'!$D$10:$DR$60,47+$I231,0)))) /(IF($J231-$I231=0,VLOOKUP($C231,'(C.) Private owners, 6 estates'!$D$10:$DR$60,7+$I231,0),IF($J231-$I231=1,VLOOKUP($C231,'(C.) Private owners, 6 estates'!$D$10:$DR$60,7+$I231,0)+VLOOKUP($C231,'(C.) Private owners, 6 estates'!$D$10:$DR$60,8+$I231,0),VLOOKUP($C231,'(C.) Private owners, 6 estates'!$D$10:$DR$60,7+$I231,0)+VLOOKUP($C231,'(C.) Private owners, 6 estates'!$D$10:$DR$60,8+$I231,0)+VLOOKUP($C231,'(C.) Private owners, 6 estates'!$D$10:$DR$60,9+$I231,0))))</f>
        <v>0</v>
      </c>
      <c r="O231" s="259">
        <f>(IF($J231-$I231=0,VLOOKUP($C231,'(C.) Private owners, 6 estates'!$D$10:$DR$60,64+$I231,0),IF($J231-$I231=1,VLOOKUP($C231,'(C.) Private owners, 6 estates'!$D$10:$DR$60,64+$I231,0)+VLOOKUP($C231,'(C.) Private owners, 6 estates'!$D$10:$DR$60,65+$I231,0),VLOOKUP($C231,'(C.) Private owners, 6 estates'!$D$10:$DR$60,64+$I231,0)+VLOOKUP($C231,'(C.) Private owners, 6 estates'!$D$10:$DR$60,65+$I231,0)+VLOOKUP($C231,'(C.) Private owners, 6 estates'!$D$10:$DR$60,66+$I231,0)))) /(IF($J231-$I231=0,VLOOKUP($C231,'(C.) Private owners, 6 estates'!$D$10:$DR$60,7+$I231,0),IF($J231-$I231=1,VLOOKUP($C231,'(C.) Private owners, 6 estates'!$D$10:$DR$60,7+$I231,0)+VLOOKUP($C231,'(C.) Private owners, 6 estates'!$D$10:$DR$60,8+$I231,0),VLOOKUP($C231,'(C.) Private owners, 6 estates'!$D$10:$DR$60,7+$I231,0)+VLOOKUP($C231,'(C.) Private owners, 6 estates'!$D$10:$DR$60,8+$I231,0)+VLOOKUP($C231,'(C.) Private owners, 6 estates'!$D$10:$DR$60,9+$I231,0))))</f>
        <v>3.3898305084745763E-2</v>
      </c>
      <c r="P231" s="259">
        <f>(IF($J231-$I231=0,VLOOKUP($C231,'(C.) Private owners, 6 estates'!$D$10:$DR$60,83+$I231,0),IF($J231-$I231=1,VLOOKUP($C231,'(C.) Private owners, 6 estates'!$D$10:$DR$60,83+$I231,0)+VLOOKUP($C231,'(C.) Private owners, 6 estates'!$D$10:$DR$60,84+$I231,0),VLOOKUP($C231,'(C.) Private owners, 6 estates'!$D$10:$DR$60,83+$I231,0)+VLOOKUP($C231,'(C.) Private owners, 6 estates'!$D$10:$DR$60,84+$I231,0)+VLOOKUP($C231,'(C.) Private owners, 6 estates'!$D$10:$DR$60,85+$I231,0)))) /(IF($J231-$I231=0,VLOOKUP($C231,'(C.) Private owners, 6 estates'!$D$10:$DR$60,7+$I231,0),IF($J231-$I231=1,VLOOKUP($C231,'(C.) Private owners, 6 estates'!$D$10:$DR$60,7+$I231,0)+VLOOKUP($C231,'(C.) Private owners, 6 estates'!$D$10:$DR$60,8+$I231,0),VLOOKUP($C231,'(C.) Private owners, 6 estates'!$D$10:$DR$60,7+$I231,0)+VLOOKUP($C231,'(C.) Private owners, 6 estates'!$D$10:$DR$60,8+$I231,0)+VLOOKUP($C231,'(C.) Private owners, 6 estates'!$D$10:$DR$60,9+$I231,0))))</f>
        <v>3.3898305084745763E-2</v>
      </c>
      <c r="Q231" s="259">
        <f>(IF($J231-$I231=0,VLOOKUP($C231,'(C.) Private owners, 6 estates'!$D$10:$DR$60,102+$I231,0),IF($J231-$I231=1,VLOOKUP($C231,'(C.) Private owners, 6 estates'!$D$10:$DR$60,102+$I231,0)+VLOOKUP($C231,'(C.) Private owners, 6 estates'!$D$10:$DR$60,103+$I231,0),VLOOKUP($C231,'(C.) Private owners, 6 estates'!$D$10:$DR$60,102+$I231,0)+VLOOKUP($C231,'(C.) Private owners, 6 estates'!$D$10:$DR$60,103+$I231,0)+VLOOKUP($C231,'(C.) Private owners, 6 estates'!$D$10:$DR$60,104+$I231,0)))) /(IF($J231-$I231=0,VLOOKUP($C231,'(C.) Private owners, 6 estates'!$D$10:$DR$60,7+$I231,0),IF($J231-$I231=1,VLOOKUP($C231,'(C.) Private owners, 6 estates'!$D$10:$DR$60,7+$I231,0)+VLOOKUP($C231,'(C.) Private owners, 6 estates'!$D$10:$DR$60,8+$I231,0),VLOOKUP($C231,'(C.) Private owners, 6 estates'!$D$10:$DR$60,7+$I231,0)+VLOOKUP($C231,'(C.) Private owners, 6 estates'!$D$10:$DR$60,8+$I231,0)+VLOOKUP($C231,'(C.) Private owners, 6 estates'!$D$10:$DR$60,9+$I231,0))))</f>
        <v>0</v>
      </c>
      <c r="R231" s="414">
        <f t="shared" si="59"/>
        <v>0</v>
      </c>
      <c r="T231" s="210">
        <f t="shared" si="47"/>
        <v>66.186440677966104</v>
      </c>
      <c r="U231" s="210">
        <f t="shared" si="48"/>
        <v>468802.28813559323</v>
      </c>
      <c r="V231" s="281">
        <f t="shared" si="49"/>
        <v>0</v>
      </c>
      <c r="W231" s="281">
        <f t="shared" si="50"/>
        <v>0</v>
      </c>
      <c r="X231" s="210">
        <f t="shared" si="51"/>
        <v>2.406779661016949</v>
      </c>
      <c r="Y231" s="210">
        <f t="shared" si="52"/>
        <v>17047.355932203391</v>
      </c>
      <c r="Z231" s="210">
        <f t="shared" si="53"/>
        <v>2.406779661016949</v>
      </c>
      <c r="AA231" s="210">
        <f t="shared" si="54"/>
        <v>17047.355932203391</v>
      </c>
      <c r="AB231" s="210">
        <f t="shared" si="55"/>
        <v>0</v>
      </c>
      <c r="AC231" s="210">
        <f t="shared" si="56"/>
        <v>0</v>
      </c>
      <c r="AD231" s="369">
        <f t="shared" si="57"/>
        <v>0</v>
      </c>
      <c r="AE231" s="369">
        <f t="shared" si="58"/>
        <v>0</v>
      </c>
    </row>
    <row r="232" spans="1:31">
      <c r="A232" s="37">
        <v>4</v>
      </c>
      <c r="B232" s="37">
        <v>7</v>
      </c>
      <c r="C232" s="28" t="s">
        <v>954</v>
      </c>
      <c r="D232" s="210">
        <f>'(B.) Opyt'' non-urb lands'!AV47</f>
        <v>110</v>
      </c>
      <c r="E232" s="520"/>
      <c r="F232" s="210">
        <f>'(B.) Opyt'' non-urb lands'!AY47</f>
        <v>750729</v>
      </c>
      <c r="G232" s="212">
        <f t="shared" si="46"/>
        <v>6824.8090909090906</v>
      </c>
      <c r="I232" s="210">
        <v>12</v>
      </c>
      <c r="J232" s="210">
        <v>12</v>
      </c>
      <c r="M232" s="259">
        <f>(IF($J232-$I232=0,VLOOKUP($C232,'(C.) Private owners, 6 estates'!$D$10:$DR$60,26+$I232,0),IF($J232-$I232=1,VLOOKUP($C232,'(C.) Private owners, 6 estates'!$D$10:$DR$60,26+$I232,0)+VLOOKUP($C232,'(C.) Private owners, 6 estates'!$D$10:$DR$60,27+$I232,0),VLOOKUP($C232,'(C.) Private owners, 6 estates'!$D$10:$DR$60,26+$I232,0)+VLOOKUP($C232,'(C.) Private owners, 6 estates'!$D$10:$DR$60,27+$I232,0)+VLOOKUP($C232,'(C.) Private owners, 6 estates'!$D$10:$DR$60,28+$I232,0)))) /(IF($J232-$I232=0,VLOOKUP($C232,'(C.) Private owners, 6 estates'!$D$10:$DR$60,7+$I232,0),IF($J232-$I232=1,VLOOKUP($C232,'(C.) Private owners, 6 estates'!$D$10:$DR$60,7+$I232,0)+VLOOKUP($C232,'(C.) Private owners, 6 estates'!$D$10:$DR$60,8+$I232,0),VLOOKUP($C232,'(C.) Private owners, 6 estates'!$D$10:$DR$60,7+$I232,0)+VLOOKUP($C232,'(C.) Private owners, 6 estates'!$D$10:$DR$60,8+$I232,0)+VLOOKUP($C232,'(C.) Private owners, 6 estates'!$D$10:$DR$60,9+$I232,0))))</f>
        <v>0.95973154362416102</v>
      </c>
      <c r="N232" s="259">
        <f>(IF($J232-$I232=0,VLOOKUP($C232,'(C.) Private owners, 6 estates'!$D$10:$DR$60,45+$I232,0),IF($J232-$I232=1,VLOOKUP($C232,'(C.) Private owners, 6 estates'!$D$10:$DR$60,45+$I232,0)+VLOOKUP($C232,'(C.) Private owners, 6 estates'!$D$10:$DR$60,46+$I232,0),VLOOKUP($C232,'(C.) Private owners, 6 estates'!$D$10:$DR$60,45+$I232,0)+VLOOKUP($C232,'(C.) Private owners, 6 estates'!$D$10:$DR$60,46+$I232,0)+VLOOKUP($C232,'(C.) Private owners, 6 estates'!$D$10:$DR$60,47+$I232,0)))) /(IF($J232-$I232=0,VLOOKUP($C232,'(C.) Private owners, 6 estates'!$D$10:$DR$60,7+$I232,0),IF($J232-$I232=1,VLOOKUP($C232,'(C.) Private owners, 6 estates'!$D$10:$DR$60,7+$I232,0)+VLOOKUP($C232,'(C.) Private owners, 6 estates'!$D$10:$DR$60,8+$I232,0),VLOOKUP($C232,'(C.) Private owners, 6 estates'!$D$10:$DR$60,7+$I232,0)+VLOOKUP($C232,'(C.) Private owners, 6 estates'!$D$10:$DR$60,8+$I232,0)+VLOOKUP($C232,'(C.) Private owners, 6 estates'!$D$10:$DR$60,9+$I232,0))))</f>
        <v>0</v>
      </c>
      <c r="O232" s="259">
        <f>(IF($J232-$I232=0,VLOOKUP($C232,'(C.) Private owners, 6 estates'!$D$10:$DR$60,64+$I232,0),IF($J232-$I232=1,VLOOKUP($C232,'(C.) Private owners, 6 estates'!$D$10:$DR$60,64+$I232,0)+VLOOKUP($C232,'(C.) Private owners, 6 estates'!$D$10:$DR$60,65+$I232,0),VLOOKUP($C232,'(C.) Private owners, 6 estates'!$D$10:$DR$60,64+$I232,0)+VLOOKUP($C232,'(C.) Private owners, 6 estates'!$D$10:$DR$60,65+$I232,0)+VLOOKUP($C232,'(C.) Private owners, 6 estates'!$D$10:$DR$60,66+$I232,0)))) /(IF($J232-$I232=0,VLOOKUP($C232,'(C.) Private owners, 6 estates'!$D$10:$DR$60,7+$I232,0),IF($J232-$I232=1,VLOOKUP($C232,'(C.) Private owners, 6 estates'!$D$10:$DR$60,7+$I232,0)+VLOOKUP($C232,'(C.) Private owners, 6 estates'!$D$10:$DR$60,8+$I232,0),VLOOKUP($C232,'(C.) Private owners, 6 estates'!$D$10:$DR$60,7+$I232,0)+VLOOKUP($C232,'(C.) Private owners, 6 estates'!$D$10:$DR$60,8+$I232,0)+VLOOKUP($C232,'(C.) Private owners, 6 estates'!$D$10:$DR$60,9+$I232,0))))</f>
        <v>6.7114093959731542E-3</v>
      </c>
      <c r="P232" s="259">
        <f>(IF($J232-$I232=0,VLOOKUP($C232,'(C.) Private owners, 6 estates'!$D$10:$DR$60,83+$I232,0),IF($J232-$I232=1,VLOOKUP($C232,'(C.) Private owners, 6 estates'!$D$10:$DR$60,83+$I232,0)+VLOOKUP($C232,'(C.) Private owners, 6 estates'!$D$10:$DR$60,84+$I232,0),VLOOKUP($C232,'(C.) Private owners, 6 estates'!$D$10:$DR$60,83+$I232,0)+VLOOKUP($C232,'(C.) Private owners, 6 estates'!$D$10:$DR$60,84+$I232,0)+VLOOKUP($C232,'(C.) Private owners, 6 estates'!$D$10:$DR$60,85+$I232,0)))) /(IF($J232-$I232=0,VLOOKUP($C232,'(C.) Private owners, 6 estates'!$D$10:$DR$60,7+$I232,0),IF($J232-$I232=1,VLOOKUP($C232,'(C.) Private owners, 6 estates'!$D$10:$DR$60,7+$I232,0)+VLOOKUP($C232,'(C.) Private owners, 6 estates'!$D$10:$DR$60,8+$I232,0),VLOOKUP($C232,'(C.) Private owners, 6 estates'!$D$10:$DR$60,7+$I232,0)+VLOOKUP($C232,'(C.) Private owners, 6 estates'!$D$10:$DR$60,8+$I232,0)+VLOOKUP($C232,'(C.) Private owners, 6 estates'!$D$10:$DR$60,9+$I232,0))))</f>
        <v>0</v>
      </c>
      <c r="Q232" s="259">
        <f>(IF($J232-$I232=0,VLOOKUP($C232,'(C.) Private owners, 6 estates'!$D$10:$DR$60,102+$I232,0),IF($J232-$I232=1,VLOOKUP($C232,'(C.) Private owners, 6 estates'!$D$10:$DR$60,102+$I232,0)+VLOOKUP($C232,'(C.) Private owners, 6 estates'!$D$10:$DR$60,103+$I232,0),VLOOKUP($C232,'(C.) Private owners, 6 estates'!$D$10:$DR$60,102+$I232,0)+VLOOKUP($C232,'(C.) Private owners, 6 estates'!$D$10:$DR$60,103+$I232,0)+VLOOKUP($C232,'(C.) Private owners, 6 estates'!$D$10:$DR$60,104+$I232,0)))) /(IF($J232-$I232=0,VLOOKUP($C232,'(C.) Private owners, 6 estates'!$D$10:$DR$60,7+$I232,0),IF($J232-$I232=1,VLOOKUP($C232,'(C.) Private owners, 6 estates'!$D$10:$DR$60,7+$I232,0)+VLOOKUP($C232,'(C.) Private owners, 6 estates'!$D$10:$DR$60,8+$I232,0),VLOOKUP($C232,'(C.) Private owners, 6 estates'!$D$10:$DR$60,7+$I232,0)+VLOOKUP($C232,'(C.) Private owners, 6 estates'!$D$10:$DR$60,8+$I232,0)+VLOOKUP($C232,'(C.) Private owners, 6 estates'!$D$10:$DR$60,9+$I232,0))))</f>
        <v>3.3557046979865772E-2</v>
      </c>
      <c r="R232" s="414">
        <f t="shared" si="59"/>
        <v>0</v>
      </c>
      <c r="T232" s="210">
        <f t="shared" si="47"/>
        <v>105.57046979865771</v>
      </c>
      <c r="U232" s="210">
        <f t="shared" si="48"/>
        <v>720498.30201342271</v>
      </c>
      <c r="V232" s="281">
        <f t="shared" si="49"/>
        <v>0</v>
      </c>
      <c r="W232" s="281">
        <f t="shared" si="50"/>
        <v>0</v>
      </c>
      <c r="X232" s="210">
        <f t="shared" si="51"/>
        <v>0.73825503355704691</v>
      </c>
      <c r="Y232" s="210">
        <f t="shared" si="52"/>
        <v>5038.4496644295295</v>
      </c>
      <c r="Z232" s="210">
        <f t="shared" si="53"/>
        <v>0</v>
      </c>
      <c r="AA232" s="210">
        <f t="shared" si="54"/>
        <v>0</v>
      </c>
      <c r="AB232" s="210">
        <f t="shared" si="55"/>
        <v>3.6912751677852351</v>
      </c>
      <c r="AC232" s="210">
        <f t="shared" si="56"/>
        <v>25192.24832214765</v>
      </c>
      <c r="AD232" s="369">
        <f t="shared" si="57"/>
        <v>0</v>
      </c>
      <c r="AE232" s="369">
        <f t="shared" si="58"/>
        <v>0</v>
      </c>
    </row>
    <row r="233" spans="1:31">
      <c r="A233" s="37">
        <v>5</v>
      </c>
      <c r="B233" s="37">
        <v>7</v>
      </c>
      <c r="C233" s="28" t="s">
        <v>955</v>
      </c>
      <c r="D233" s="210">
        <f>'(B.) Opyt'' non-urb lands'!AV48</f>
        <v>113</v>
      </c>
      <c r="E233" s="520"/>
      <c r="F233" s="210">
        <f>'(B.) Opyt'' non-urb lands'!AY48</f>
        <v>793652</v>
      </c>
      <c r="G233" s="212">
        <f t="shared" si="46"/>
        <v>7023.4690265486724</v>
      </c>
      <c r="I233" s="210">
        <v>13</v>
      </c>
      <c r="J233" s="210">
        <v>13</v>
      </c>
      <c r="M233" s="259">
        <f>(IF($J233-$I233=0,VLOOKUP($C233,'(C.) Private owners, 6 estates'!$D$10:$DR$60,26+$I233,0),IF($J233-$I233=1,VLOOKUP($C233,'(C.) Private owners, 6 estates'!$D$10:$DR$60,26+$I233,0)+VLOOKUP($C233,'(C.) Private owners, 6 estates'!$D$10:$DR$60,27+$I233,0),VLOOKUP($C233,'(C.) Private owners, 6 estates'!$D$10:$DR$60,26+$I233,0)+VLOOKUP($C233,'(C.) Private owners, 6 estates'!$D$10:$DR$60,27+$I233,0)+VLOOKUP($C233,'(C.) Private owners, 6 estates'!$D$10:$DR$60,28+$I233,0)))) /(IF($J233-$I233=0,VLOOKUP($C233,'(C.) Private owners, 6 estates'!$D$10:$DR$60,7+$I233,0),IF($J233-$I233=1,VLOOKUP($C233,'(C.) Private owners, 6 estates'!$D$10:$DR$60,7+$I233,0)+VLOOKUP($C233,'(C.) Private owners, 6 estates'!$D$10:$DR$60,8+$I233,0),VLOOKUP($C233,'(C.) Private owners, 6 estates'!$D$10:$DR$60,7+$I233,0)+VLOOKUP($C233,'(C.) Private owners, 6 estates'!$D$10:$DR$60,8+$I233,0)+VLOOKUP($C233,'(C.) Private owners, 6 estates'!$D$10:$DR$60,9+$I233,0))))</f>
        <v>0.80555555555555558</v>
      </c>
      <c r="N233" s="259">
        <f>(IF($J233-$I233=0,VLOOKUP($C233,'(C.) Private owners, 6 estates'!$D$10:$DR$60,45+$I233,0),IF($J233-$I233=1,VLOOKUP($C233,'(C.) Private owners, 6 estates'!$D$10:$DR$60,45+$I233,0)+VLOOKUP($C233,'(C.) Private owners, 6 estates'!$D$10:$DR$60,46+$I233,0),VLOOKUP($C233,'(C.) Private owners, 6 estates'!$D$10:$DR$60,45+$I233,0)+VLOOKUP($C233,'(C.) Private owners, 6 estates'!$D$10:$DR$60,46+$I233,0)+VLOOKUP($C233,'(C.) Private owners, 6 estates'!$D$10:$DR$60,47+$I233,0)))) /(IF($J233-$I233=0,VLOOKUP($C233,'(C.) Private owners, 6 estates'!$D$10:$DR$60,7+$I233,0),IF($J233-$I233=1,VLOOKUP($C233,'(C.) Private owners, 6 estates'!$D$10:$DR$60,7+$I233,0)+VLOOKUP($C233,'(C.) Private owners, 6 estates'!$D$10:$DR$60,8+$I233,0),VLOOKUP($C233,'(C.) Private owners, 6 estates'!$D$10:$DR$60,7+$I233,0)+VLOOKUP($C233,'(C.) Private owners, 6 estates'!$D$10:$DR$60,8+$I233,0)+VLOOKUP($C233,'(C.) Private owners, 6 estates'!$D$10:$DR$60,9+$I233,0))))</f>
        <v>0</v>
      </c>
      <c r="O233" s="259">
        <f>(IF($J233-$I233=0,VLOOKUP($C233,'(C.) Private owners, 6 estates'!$D$10:$DR$60,64+$I233,0),IF($J233-$I233=1,VLOOKUP($C233,'(C.) Private owners, 6 estates'!$D$10:$DR$60,64+$I233,0)+VLOOKUP($C233,'(C.) Private owners, 6 estates'!$D$10:$DR$60,65+$I233,0),VLOOKUP($C233,'(C.) Private owners, 6 estates'!$D$10:$DR$60,64+$I233,0)+VLOOKUP($C233,'(C.) Private owners, 6 estates'!$D$10:$DR$60,65+$I233,0)+VLOOKUP($C233,'(C.) Private owners, 6 estates'!$D$10:$DR$60,66+$I233,0)))) /(IF($J233-$I233=0,VLOOKUP($C233,'(C.) Private owners, 6 estates'!$D$10:$DR$60,7+$I233,0),IF($J233-$I233=1,VLOOKUP($C233,'(C.) Private owners, 6 estates'!$D$10:$DR$60,7+$I233,0)+VLOOKUP($C233,'(C.) Private owners, 6 estates'!$D$10:$DR$60,8+$I233,0),VLOOKUP($C233,'(C.) Private owners, 6 estates'!$D$10:$DR$60,7+$I233,0)+VLOOKUP($C233,'(C.) Private owners, 6 estates'!$D$10:$DR$60,8+$I233,0)+VLOOKUP($C233,'(C.) Private owners, 6 estates'!$D$10:$DR$60,9+$I233,0))))</f>
        <v>0.1388888888888889</v>
      </c>
      <c r="P233" s="259">
        <f>(IF($J233-$I233=0,VLOOKUP($C233,'(C.) Private owners, 6 estates'!$D$10:$DR$60,83+$I233,0),IF($J233-$I233=1,VLOOKUP($C233,'(C.) Private owners, 6 estates'!$D$10:$DR$60,83+$I233,0)+VLOOKUP($C233,'(C.) Private owners, 6 estates'!$D$10:$DR$60,84+$I233,0),VLOOKUP($C233,'(C.) Private owners, 6 estates'!$D$10:$DR$60,83+$I233,0)+VLOOKUP($C233,'(C.) Private owners, 6 estates'!$D$10:$DR$60,84+$I233,0)+VLOOKUP($C233,'(C.) Private owners, 6 estates'!$D$10:$DR$60,85+$I233,0)))) /(IF($J233-$I233=0,VLOOKUP($C233,'(C.) Private owners, 6 estates'!$D$10:$DR$60,7+$I233,0),IF($J233-$I233=1,VLOOKUP($C233,'(C.) Private owners, 6 estates'!$D$10:$DR$60,7+$I233,0)+VLOOKUP($C233,'(C.) Private owners, 6 estates'!$D$10:$DR$60,8+$I233,0),VLOOKUP($C233,'(C.) Private owners, 6 estates'!$D$10:$DR$60,7+$I233,0)+VLOOKUP($C233,'(C.) Private owners, 6 estates'!$D$10:$DR$60,8+$I233,0)+VLOOKUP($C233,'(C.) Private owners, 6 estates'!$D$10:$DR$60,9+$I233,0))))</f>
        <v>2.7777777777777776E-2</v>
      </c>
      <c r="Q233" s="259">
        <f>(IF($J233-$I233=0,VLOOKUP($C233,'(C.) Private owners, 6 estates'!$D$10:$DR$60,102+$I233,0),IF($J233-$I233=1,VLOOKUP($C233,'(C.) Private owners, 6 estates'!$D$10:$DR$60,102+$I233,0)+VLOOKUP($C233,'(C.) Private owners, 6 estates'!$D$10:$DR$60,103+$I233,0),VLOOKUP($C233,'(C.) Private owners, 6 estates'!$D$10:$DR$60,102+$I233,0)+VLOOKUP($C233,'(C.) Private owners, 6 estates'!$D$10:$DR$60,103+$I233,0)+VLOOKUP($C233,'(C.) Private owners, 6 estates'!$D$10:$DR$60,104+$I233,0)))) /(IF($J233-$I233=0,VLOOKUP($C233,'(C.) Private owners, 6 estates'!$D$10:$DR$60,7+$I233,0),IF($J233-$I233=1,VLOOKUP($C233,'(C.) Private owners, 6 estates'!$D$10:$DR$60,7+$I233,0)+VLOOKUP($C233,'(C.) Private owners, 6 estates'!$D$10:$DR$60,8+$I233,0),VLOOKUP($C233,'(C.) Private owners, 6 estates'!$D$10:$DR$60,7+$I233,0)+VLOOKUP($C233,'(C.) Private owners, 6 estates'!$D$10:$DR$60,8+$I233,0)+VLOOKUP($C233,'(C.) Private owners, 6 estates'!$D$10:$DR$60,9+$I233,0))))</f>
        <v>2.7777777777777776E-2</v>
      </c>
      <c r="R233" s="414">
        <f t="shared" si="59"/>
        <v>0</v>
      </c>
      <c r="T233" s="210">
        <f t="shared" si="47"/>
        <v>91.027777777777786</v>
      </c>
      <c r="U233" s="210">
        <f t="shared" si="48"/>
        <v>639330.77777777787</v>
      </c>
      <c r="V233" s="281">
        <f t="shared" si="49"/>
        <v>0</v>
      </c>
      <c r="W233" s="281">
        <f t="shared" si="50"/>
        <v>0</v>
      </c>
      <c r="X233" s="210">
        <f t="shared" si="51"/>
        <v>15.694444444444445</v>
      </c>
      <c r="Y233" s="210">
        <f t="shared" si="52"/>
        <v>110229.44444444444</v>
      </c>
      <c r="Z233" s="210">
        <f t="shared" si="53"/>
        <v>3.1388888888888888</v>
      </c>
      <c r="AA233" s="210">
        <f t="shared" si="54"/>
        <v>22045.888888888887</v>
      </c>
      <c r="AB233" s="210">
        <f t="shared" si="55"/>
        <v>3.1388888888888888</v>
      </c>
      <c r="AC233" s="210">
        <f t="shared" si="56"/>
        <v>22045.888888888887</v>
      </c>
      <c r="AD233" s="369">
        <f t="shared" si="57"/>
        <v>0</v>
      </c>
      <c r="AE233" s="369">
        <f t="shared" si="58"/>
        <v>0</v>
      </c>
    </row>
    <row r="234" spans="1:31">
      <c r="A234" s="37">
        <v>11</v>
      </c>
      <c r="B234" s="37">
        <v>7</v>
      </c>
      <c r="C234" s="28" t="s">
        <v>844</v>
      </c>
      <c r="D234" s="210">
        <f>'(B.) Opyt'' non-urb lands'!AV49</f>
        <v>73</v>
      </c>
      <c r="E234" s="520"/>
      <c r="F234" s="210">
        <f>'(B.) Opyt'' non-urb lands'!AY49</f>
        <v>492274</v>
      </c>
      <c r="G234" s="212">
        <f t="shared" si="46"/>
        <v>6743.4794520547948</v>
      </c>
      <c r="I234" s="210">
        <v>12</v>
      </c>
      <c r="J234" s="210">
        <v>12</v>
      </c>
      <c r="M234" s="259">
        <f>(IF($J234-$I234=0,VLOOKUP($C234,'(C.) Private owners, 6 estates'!$D$10:$DR$60,26+$I234,0),IF($J234-$I234=1,VLOOKUP($C234,'(C.) Private owners, 6 estates'!$D$10:$DR$60,26+$I234,0)+VLOOKUP($C234,'(C.) Private owners, 6 estates'!$D$10:$DR$60,27+$I234,0),VLOOKUP($C234,'(C.) Private owners, 6 estates'!$D$10:$DR$60,26+$I234,0)+VLOOKUP($C234,'(C.) Private owners, 6 estates'!$D$10:$DR$60,27+$I234,0)+VLOOKUP($C234,'(C.) Private owners, 6 estates'!$D$10:$DR$60,28+$I234,0)))) /(IF($J234-$I234=0,VLOOKUP($C234,'(C.) Private owners, 6 estates'!$D$10:$DR$60,7+$I234,0),IF($J234-$I234=1,VLOOKUP($C234,'(C.) Private owners, 6 estates'!$D$10:$DR$60,7+$I234,0)+VLOOKUP($C234,'(C.) Private owners, 6 estates'!$D$10:$DR$60,8+$I234,0),VLOOKUP($C234,'(C.) Private owners, 6 estates'!$D$10:$DR$60,7+$I234,0)+VLOOKUP($C234,'(C.) Private owners, 6 estates'!$D$10:$DR$60,8+$I234,0)+VLOOKUP($C234,'(C.) Private owners, 6 estates'!$D$10:$DR$60,9+$I234,0))))</f>
        <v>0.94444444444444442</v>
      </c>
      <c r="N234" s="259">
        <f>(IF($J234-$I234=0,VLOOKUP($C234,'(C.) Private owners, 6 estates'!$D$10:$DR$60,45+$I234,0),IF($J234-$I234=1,VLOOKUP($C234,'(C.) Private owners, 6 estates'!$D$10:$DR$60,45+$I234,0)+VLOOKUP($C234,'(C.) Private owners, 6 estates'!$D$10:$DR$60,46+$I234,0),VLOOKUP($C234,'(C.) Private owners, 6 estates'!$D$10:$DR$60,45+$I234,0)+VLOOKUP($C234,'(C.) Private owners, 6 estates'!$D$10:$DR$60,46+$I234,0)+VLOOKUP($C234,'(C.) Private owners, 6 estates'!$D$10:$DR$60,47+$I234,0)))) /(IF($J234-$I234=0,VLOOKUP($C234,'(C.) Private owners, 6 estates'!$D$10:$DR$60,7+$I234,0),IF($J234-$I234=1,VLOOKUP($C234,'(C.) Private owners, 6 estates'!$D$10:$DR$60,7+$I234,0)+VLOOKUP($C234,'(C.) Private owners, 6 estates'!$D$10:$DR$60,8+$I234,0),VLOOKUP($C234,'(C.) Private owners, 6 estates'!$D$10:$DR$60,7+$I234,0)+VLOOKUP($C234,'(C.) Private owners, 6 estates'!$D$10:$DR$60,8+$I234,0)+VLOOKUP($C234,'(C.) Private owners, 6 estates'!$D$10:$DR$60,9+$I234,0))))</f>
        <v>9.2592592592592587E-3</v>
      </c>
      <c r="O234" s="259">
        <f>(IF($J234-$I234=0,VLOOKUP($C234,'(C.) Private owners, 6 estates'!$D$10:$DR$60,64+$I234,0),IF($J234-$I234=1,VLOOKUP($C234,'(C.) Private owners, 6 estates'!$D$10:$DR$60,64+$I234,0)+VLOOKUP($C234,'(C.) Private owners, 6 estates'!$D$10:$DR$60,65+$I234,0),VLOOKUP($C234,'(C.) Private owners, 6 estates'!$D$10:$DR$60,64+$I234,0)+VLOOKUP($C234,'(C.) Private owners, 6 estates'!$D$10:$DR$60,65+$I234,0)+VLOOKUP($C234,'(C.) Private owners, 6 estates'!$D$10:$DR$60,66+$I234,0)))) /(IF($J234-$I234=0,VLOOKUP($C234,'(C.) Private owners, 6 estates'!$D$10:$DR$60,7+$I234,0),IF($J234-$I234=1,VLOOKUP($C234,'(C.) Private owners, 6 estates'!$D$10:$DR$60,7+$I234,0)+VLOOKUP($C234,'(C.) Private owners, 6 estates'!$D$10:$DR$60,8+$I234,0),VLOOKUP($C234,'(C.) Private owners, 6 estates'!$D$10:$DR$60,7+$I234,0)+VLOOKUP($C234,'(C.) Private owners, 6 estates'!$D$10:$DR$60,8+$I234,0)+VLOOKUP($C234,'(C.) Private owners, 6 estates'!$D$10:$DR$60,9+$I234,0))))</f>
        <v>0</v>
      </c>
      <c r="P234" s="259">
        <f>(IF($J234-$I234=0,VLOOKUP($C234,'(C.) Private owners, 6 estates'!$D$10:$DR$60,83+$I234,0),IF($J234-$I234=1,VLOOKUP($C234,'(C.) Private owners, 6 estates'!$D$10:$DR$60,83+$I234,0)+VLOOKUP($C234,'(C.) Private owners, 6 estates'!$D$10:$DR$60,84+$I234,0),VLOOKUP($C234,'(C.) Private owners, 6 estates'!$D$10:$DR$60,83+$I234,0)+VLOOKUP($C234,'(C.) Private owners, 6 estates'!$D$10:$DR$60,84+$I234,0)+VLOOKUP($C234,'(C.) Private owners, 6 estates'!$D$10:$DR$60,85+$I234,0)))) /(IF($J234-$I234=0,VLOOKUP($C234,'(C.) Private owners, 6 estates'!$D$10:$DR$60,7+$I234,0),IF($J234-$I234=1,VLOOKUP($C234,'(C.) Private owners, 6 estates'!$D$10:$DR$60,7+$I234,0)+VLOOKUP($C234,'(C.) Private owners, 6 estates'!$D$10:$DR$60,8+$I234,0),VLOOKUP($C234,'(C.) Private owners, 6 estates'!$D$10:$DR$60,7+$I234,0)+VLOOKUP($C234,'(C.) Private owners, 6 estates'!$D$10:$DR$60,8+$I234,0)+VLOOKUP($C234,'(C.) Private owners, 6 estates'!$D$10:$DR$60,9+$I234,0))))</f>
        <v>3.7037037037037035E-2</v>
      </c>
      <c r="Q234" s="259">
        <f>(IF($J234-$I234=0,VLOOKUP($C234,'(C.) Private owners, 6 estates'!$D$10:$DR$60,102+$I234,0),IF($J234-$I234=1,VLOOKUP($C234,'(C.) Private owners, 6 estates'!$D$10:$DR$60,102+$I234,0)+VLOOKUP($C234,'(C.) Private owners, 6 estates'!$D$10:$DR$60,103+$I234,0),VLOOKUP($C234,'(C.) Private owners, 6 estates'!$D$10:$DR$60,102+$I234,0)+VLOOKUP($C234,'(C.) Private owners, 6 estates'!$D$10:$DR$60,103+$I234,0)+VLOOKUP($C234,'(C.) Private owners, 6 estates'!$D$10:$DR$60,104+$I234,0)))) /(IF($J234-$I234=0,VLOOKUP($C234,'(C.) Private owners, 6 estates'!$D$10:$DR$60,7+$I234,0),IF($J234-$I234=1,VLOOKUP($C234,'(C.) Private owners, 6 estates'!$D$10:$DR$60,7+$I234,0)+VLOOKUP($C234,'(C.) Private owners, 6 estates'!$D$10:$DR$60,8+$I234,0),VLOOKUP($C234,'(C.) Private owners, 6 estates'!$D$10:$DR$60,7+$I234,0)+VLOOKUP($C234,'(C.) Private owners, 6 estates'!$D$10:$DR$60,8+$I234,0)+VLOOKUP($C234,'(C.) Private owners, 6 estates'!$D$10:$DR$60,9+$I234,0))))</f>
        <v>9.2592592592592587E-3</v>
      </c>
      <c r="R234" s="414">
        <f t="shared" si="59"/>
        <v>0</v>
      </c>
      <c r="T234" s="210">
        <f t="shared" si="47"/>
        <v>68.944444444444443</v>
      </c>
      <c r="U234" s="210">
        <f t="shared" si="48"/>
        <v>464925.44444444444</v>
      </c>
      <c r="V234" s="281">
        <f t="shared" si="49"/>
        <v>0.67592592592592593</v>
      </c>
      <c r="W234" s="281">
        <f t="shared" si="50"/>
        <v>4558.0925925925931</v>
      </c>
      <c r="X234" s="210">
        <f t="shared" si="51"/>
        <v>0</v>
      </c>
      <c r="Y234" s="210">
        <f t="shared" si="52"/>
        <v>0</v>
      </c>
      <c r="Z234" s="210">
        <f t="shared" si="53"/>
        <v>2.7037037037037037</v>
      </c>
      <c r="AA234" s="210">
        <f t="shared" si="54"/>
        <v>18232.370370370372</v>
      </c>
      <c r="AB234" s="210">
        <f t="shared" si="55"/>
        <v>0.67592592592592593</v>
      </c>
      <c r="AC234" s="210">
        <f t="shared" si="56"/>
        <v>4558.0925925925931</v>
      </c>
      <c r="AD234" s="369">
        <f t="shared" si="57"/>
        <v>0</v>
      </c>
      <c r="AE234" s="369">
        <f t="shared" si="58"/>
        <v>0</v>
      </c>
    </row>
    <row r="235" spans="1:31">
      <c r="A235" s="37">
        <v>17</v>
      </c>
      <c r="B235" s="37">
        <v>7</v>
      </c>
      <c r="C235" s="28" t="s">
        <v>459</v>
      </c>
      <c r="D235" s="210">
        <f>'(B.) Opyt'' non-urb lands'!AV50</f>
        <v>120</v>
      </c>
      <c r="E235" s="520"/>
      <c r="F235" s="210">
        <f>'(B.) Opyt'' non-urb lands'!AY50</f>
        <v>840619</v>
      </c>
      <c r="G235" s="212">
        <f t="shared" si="46"/>
        <v>7005.1583333333338</v>
      </c>
      <c r="I235" s="210">
        <v>12</v>
      </c>
      <c r="J235" s="210">
        <v>13</v>
      </c>
      <c r="M235" s="259">
        <f>(IF($J235-$I235=0,VLOOKUP($C235,'(C.) Private owners, 6 estates'!$D$10:$DR$60,26+$I235,0),IF($J235-$I235=1,VLOOKUP($C235,'(C.) Private owners, 6 estates'!$D$10:$DR$60,26+$I235,0)+VLOOKUP($C235,'(C.) Private owners, 6 estates'!$D$10:$DR$60,27+$I235,0),VLOOKUP($C235,'(C.) Private owners, 6 estates'!$D$10:$DR$60,26+$I235,0)+VLOOKUP($C235,'(C.) Private owners, 6 estates'!$D$10:$DR$60,27+$I235,0)+VLOOKUP($C235,'(C.) Private owners, 6 estates'!$D$10:$DR$60,28+$I235,0)))) /(IF($J235-$I235=0,VLOOKUP($C235,'(C.) Private owners, 6 estates'!$D$10:$DR$60,7+$I235,0),IF($J235-$I235=1,VLOOKUP($C235,'(C.) Private owners, 6 estates'!$D$10:$DR$60,7+$I235,0)+VLOOKUP($C235,'(C.) Private owners, 6 estates'!$D$10:$DR$60,8+$I235,0),VLOOKUP($C235,'(C.) Private owners, 6 estates'!$D$10:$DR$60,7+$I235,0)+VLOOKUP($C235,'(C.) Private owners, 6 estates'!$D$10:$DR$60,8+$I235,0)+VLOOKUP($C235,'(C.) Private owners, 6 estates'!$D$10:$DR$60,9+$I235,0))))</f>
        <v>0.95580110497237569</v>
      </c>
      <c r="N235" s="259">
        <f>(IF($J235-$I235=0,VLOOKUP($C235,'(C.) Private owners, 6 estates'!$D$10:$DR$60,45+$I235,0),IF($J235-$I235=1,VLOOKUP($C235,'(C.) Private owners, 6 estates'!$D$10:$DR$60,45+$I235,0)+VLOOKUP($C235,'(C.) Private owners, 6 estates'!$D$10:$DR$60,46+$I235,0),VLOOKUP($C235,'(C.) Private owners, 6 estates'!$D$10:$DR$60,45+$I235,0)+VLOOKUP($C235,'(C.) Private owners, 6 estates'!$D$10:$DR$60,46+$I235,0)+VLOOKUP($C235,'(C.) Private owners, 6 estates'!$D$10:$DR$60,47+$I235,0)))) /(IF($J235-$I235=0,VLOOKUP($C235,'(C.) Private owners, 6 estates'!$D$10:$DR$60,7+$I235,0),IF($J235-$I235=1,VLOOKUP($C235,'(C.) Private owners, 6 estates'!$D$10:$DR$60,7+$I235,0)+VLOOKUP($C235,'(C.) Private owners, 6 estates'!$D$10:$DR$60,8+$I235,0),VLOOKUP($C235,'(C.) Private owners, 6 estates'!$D$10:$DR$60,7+$I235,0)+VLOOKUP($C235,'(C.) Private owners, 6 estates'!$D$10:$DR$60,8+$I235,0)+VLOOKUP($C235,'(C.) Private owners, 6 estates'!$D$10:$DR$60,9+$I235,0))))</f>
        <v>0</v>
      </c>
      <c r="O235" s="259">
        <f>(IF($J235-$I235=0,VLOOKUP($C235,'(C.) Private owners, 6 estates'!$D$10:$DR$60,64+$I235,0),IF($J235-$I235=1,VLOOKUP($C235,'(C.) Private owners, 6 estates'!$D$10:$DR$60,64+$I235,0)+VLOOKUP($C235,'(C.) Private owners, 6 estates'!$D$10:$DR$60,65+$I235,0),VLOOKUP($C235,'(C.) Private owners, 6 estates'!$D$10:$DR$60,64+$I235,0)+VLOOKUP($C235,'(C.) Private owners, 6 estates'!$D$10:$DR$60,65+$I235,0)+VLOOKUP($C235,'(C.) Private owners, 6 estates'!$D$10:$DR$60,66+$I235,0)))) /(IF($J235-$I235=0,VLOOKUP($C235,'(C.) Private owners, 6 estates'!$D$10:$DR$60,7+$I235,0),IF($J235-$I235=1,VLOOKUP($C235,'(C.) Private owners, 6 estates'!$D$10:$DR$60,7+$I235,0)+VLOOKUP($C235,'(C.) Private owners, 6 estates'!$D$10:$DR$60,8+$I235,0),VLOOKUP($C235,'(C.) Private owners, 6 estates'!$D$10:$DR$60,7+$I235,0)+VLOOKUP($C235,'(C.) Private owners, 6 estates'!$D$10:$DR$60,8+$I235,0)+VLOOKUP($C235,'(C.) Private owners, 6 estates'!$D$10:$DR$60,9+$I235,0))))</f>
        <v>1.6574585635359115E-2</v>
      </c>
      <c r="P235" s="259">
        <f>(IF($J235-$I235=0,VLOOKUP($C235,'(C.) Private owners, 6 estates'!$D$10:$DR$60,83+$I235,0),IF($J235-$I235=1,VLOOKUP($C235,'(C.) Private owners, 6 estates'!$D$10:$DR$60,83+$I235,0)+VLOOKUP($C235,'(C.) Private owners, 6 estates'!$D$10:$DR$60,84+$I235,0),VLOOKUP($C235,'(C.) Private owners, 6 estates'!$D$10:$DR$60,83+$I235,0)+VLOOKUP($C235,'(C.) Private owners, 6 estates'!$D$10:$DR$60,84+$I235,0)+VLOOKUP($C235,'(C.) Private owners, 6 estates'!$D$10:$DR$60,85+$I235,0)))) /(IF($J235-$I235=0,VLOOKUP($C235,'(C.) Private owners, 6 estates'!$D$10:$DR$60,7+$I235,0),IF($J235-$I235=1,VLOOKUP($C235,'(C.) Private owners, 6 estates'!$D$10:$DR$60,7+$I235,0)+VLOOKUP($C235,'(C.) Private owners, 6 estates'!$D$10:$DR$60,8+$I235,0),VLOOKUP($C235,'(C.) Private owners, 6 estates'!$D$10:$DR$60,7+$I235,0)+VLOOKUP($C235,'(C.) Private owners, 6 estates'!$D$10:$DR$60,8+$I235,0)+VLOOKUP($C235,'(C.) Private owners, 6 estates'!$D$10:$DR$60,9+$I235,0))))</f>
        <v>2.7624309392265192E-2</v>
      </c>
      <c r="Q235" s="259">
        <f>(IF($J235-$I235=0,VLOOKUP($C235,'(C.) Private owners, 6 estates'!$D$10:$DR$60,102+$I235,0),IF($J235-$I235=1,VLOOKUP($C235,'(C.) Private owners, 6 estates'!$D$10:$DR$60,102+$I235,0)+VLOOKUP($C235,'(C.) Private owners, 6 estates'!$D$10:$DR$60,103+$I235,0),VLOOKUP($C235,'(C.) Private owners, 6 estates'!$D$10:$DR$60,102+$I235,0)+VLOOKUP($C235,'(C.) Private owners, 6 estates'!$D$10:$DR$60,103+$I235,0)+VLOOKUP($C235,'(C.) Private owners, 6 estates'!$D$10:$DR$60,104+$I235,0)))) /(IF($J235-$I235=0,VLOOKUP($C235,'(C.) Private owners, 6 estates'!$D$10:$DR$60,7+$I235,0),IF($J235-$I235=1,VLOOKUP($C235,'(C.) Private owners, 6 estates'!$D$10:$DR$60,7+$I235,0)+VLOOKUP($C235,'(C.) Private owners, 6 estates'!$D$10:$DR$60,8+$I235,0),VLOOKUP($C235,'(C.) Private owners, 6 estates'!$D$10:$DR$60,7+$I235,0)+VLOOKUP($C235,'(C.) Private owners, 6 estates'!$D$10:$DR$60,8+$I235,0)+VLOOKUP($C235,'(C.) Private owners, 6 estates'!$D$10:$DR$60,9+$I235,0))))</f>
        <v>0</v>
      </c>
      <c r="R235" s="414">
        <f t="shared" si="59"/>
        <v>0</v>
      </c>
      <c r="T235" s="210">
        <f t="shared" si="47"/>
        <v>114.69613259668509</v>
      </c>
      <c r="U235" s="210">
        <f t="shared" si="48"/>
        <v>803464.56906077359</v>
      </c>
      <c r="V235" s="281">
        <f t="shared" si="49"/>
        <v>0</v>
      </c>
      <c r="W235" s="281">
        <f t="shared" si="50"/>
        <v>0</v>
      </c>
      <c r="X235" s="210">
        <f t="shared" si="51"/>
        <v>1.9889502762430937</v>
      </c>
      <c r="Y235" s="210">
        <f t="shared" si="52"/>
        <v>13932.911602209944</v>
      </c>
      <c r="Z235" s="210">
        <f t="shared" si="53"/>
        <v>3.3149171270718232</v>
      </c>
      <c r="AA235" s="210">
        <f t="shared" si="54"/>
        <v>23221.519337016576</v>
      </c>
      <c r="AB235" s="210">
        <f t="shared" si="55"/>
        <v>0</v>
      </c>
      <c r="AC235" s="210">
        <f t="shared" si="56"/>
        <v>0</v>
      </c>
      <c r="AD235" s="369">
        <f t="shared" si="57"/>
        <v>0</v>
      </c>
      <c r="AE235" s="369">
        <f t="shared" si="58"/>
        <v>0</v>
      </c>
    </row>
    <row r="236" spans="1:31">
      <c r="A236" s="37">
        <v>22</v>
      </c>
      <c r="B236" s="37">
        <v>7</v>
      </c>
      <c r="C236" s="28" t="s">
        <v>1058</v>
      </c>
      <c r="D236" s="210">
        <f>'(B.) Opyt'' non-urb lands'!AV51</f>
        <v>119</v>
      </c>
      <c r="E236" s="520"/>
      <c r="F236" s="210">
        <f>'(B.) Opyt'' non-urb lands'!AY51</f>
        <v>847079</v>
      </c>
      <c r="G236" s="212">
        <f t="shared" si="46"/>
        <v>7118.3109243697481</v>
      </c>
      <c r="I236" s="210">
        <v>14</v>
      </c>
      <c r="J236" s="210">
        <v>15</v>
      </c>
      <c r="M236" s="259">
        <f>(IF($J236-$I236=0,VLOOKUP($C236,'(C.) Private owners, 6 estates'!$D$10:$DR$60,26+$I236,0),IF($J236-$I236=1,VLOOKUP($C236,'(C.) Private owners, 6 estates'!$D$10:$DR$60,26+$I236,0)+VLOOKUP($C236,'(C.) Private owners, 6 estates'!$D$10:$DR$60,27+$I236,0),VLOOKUP($C236,'(C.) Private owners, 6 estates'!$D$10:$DR$60,26+$I236,0)+VLOOKUP($C236,'(C.) Private owners, 6 estates'!$D$10:$DR$60,27+$I236,0)+VLOOKUP($C236,'(C.) Private owners, 6 estates'!$D$10:$DR$60,28+$I236,0)))) /(IF($J236-$I236=0,VLOOKUP($C236,'(C.) Private owners, 6 estates'!$D$10:$DR$60,7+$I236,0),IF($J236-$I236=1,VLOOKUP($C236,'(C.) Private owners, 6 estates'!$D$10:$DR$60,7+$I236,0)+VLOOKUP($C236,'(C.) Private owners, 6 estates'!$D$10:$DR$60,8+$I236,0),VLOOKUP($C236,'(C.) Private owners, 6 estates'!$D$10:$DR$60,7+$I236,0)+VLOOKUP($C236,'(C.) Private owners, 6 estates'!$D$10:$DR$60,8+$I236,0)+VLOOKUP($C236,'(C.) Private owners, 6 estates'!$D$10:$DR$60,9+$I236,0))))</f>
        <v>0.91</v>
      </c>
      <c r="N236" s="259">
        <f>(IF($J236-$I236=0,VLOOKUP($C236,'(C.) Private owners, 6 estates'!$D$10:$DR$60,45+$I236,0),IF($J236-$I236=1,VLOOKUP($C236,'(C.) Private owners, 6 estates'!$D$10:$DR$60,45+$I236,0)+VLOOKUP($C236,'(C.) Private owners, 6 estates'!$D$10:$DR$60,46+$I236,0),VLOOKUP($C236,'(C.) Private owners, 6 estates'!$D$10:$DR$60,45+$I236,0)+VLOOKUP($C236,'(C.) Private owners, 6 estates'!$D$10:$DR$60,46+$I236,0)+VLOOKUP($C236,'(C.) Private owners, 6 estates'!$D$10:$DR$60,47+$I236,0)))) /(IF($J236-$I236=0,VLOOKUP($C236,'(C.) Private owners, 6 estates'!$D$10:$DR$60,7+$I236,0),IF($J236-$I236=1,VLOOKUP($C236,'(C.) Private owners, 6 estates'!$D$10:$DR$60,7+$I236,0)+VLOOKUP($C236,'(C.) Private owners, 6 estates'!$D$10:$DR$60,8+$I236,0),VLOOKUP($C236,'(C.) Private owners, 6 estates'!$D$10:$DR$60,7+$I236,0)+VLOOKUP($C236,'(C.) Private owners, 6 estates'!$D$10:$DR$60,8+$I236,0)+VLOOKUP($C236,'(C.) Private owners, 6 estates'!$D$10:$DR$60,9+$I236,0))))</f>
        <v>0</v>
      </c>
      <c r="O236" s="259">
        <f>(IF($J236-$I236=0,VLOOKUP($C236,'(C.) Private owners, 6 estates'!$D$10:$DR$60,64+$I236,0),IF($J236-$I236=1,VLOOKUP($C236,'(C.) Private owners, 6 estates'!$D$10:$DR$60,64+$I236,0)+VLOOKUP($C236,'(C.) Private owners, 6 estates'!$D$10:$DR$60,65+$I236,0),VLOOKUP($C236,'(C.) Private owners, 6 estates'!$D$10:$DR$60,64+$I236,0)+VLOOKUP($C236,'(C.) Private owners, 6 estates'!$D$10:$DR$60,65+$I236,0)+VLOOKUP($C236,'(C.) Private owners, 6 estates'!$D$10:$DR$60,66+$I236,0)))) /(IF($J236-$I236=0,VLOOKUP($C236,'(C.) Private owners, 6 estates'!$D$10:$DR$60,7+$I236,0),IF($J236-$I236=1,VLOOKUP($C236,'(C.) Private owners, 6 estates'!$D$10:$DR$60,7+$I236,0)+VLOOKUP($C236,'(C.) Private owners, 6 estates'!$D$10:$DR$60,8+$I236,0),VLOOKUP($C236,'(C.) Private owners, 6 estates'!$D$10:$DR$60,7+$I236,0)+VLOOKUP($C236,'(C.) Private owners, 6 estates'!$D$10:$DR$60,8+$I236,0)+VLOOKUP($C236,'(C.) Private owners, 6 estates'!$D$10:$DR$60,9+$I236,0))))</f>
        <v>0.05</v>
      </c>
      <c r="P236" s="259">
        <f>(IF($J236-$I236=0,VLOOKUP($C236,'(C.) Private owners, 6 estates'!$D$10:$DR$60,83+$I236,0),IF($J236-$I236=1,VLOOKUP($C236,'(C.) Private owners, 6 estates'!$D$10:$DR$60,83+$I236,0)+VLOOKUP($C236,'(C.) Private owners, 6 estates'!$D$10:$DR$60,84+$I236,0),VLOOKUP($C236,'(C.) Private owners, 6 estates'!$D$10:$DR$60,83+$I236,0)+VLOOKUP($C236,'(C.) Private owners, 6 estates'!$D$10:$DR$60,84+$I236,0)+VLOOKUP($C236,'(C.) Private owners, 6 estates'!$D$10:$DR$60,85+$I236,0)))) /(IF($J236-$I236=0,VLOOKUP($C236,'(C.) Private owners, 6 estates'!$D$10:$DR$60,7+$I236,0),IF($J236-$I236=1,VLOOKUP($C236,'(C.) Private owners, 6 estates'!$D$10:$DR$60,7+$I236,0)+VLOOKUP($C236,'(C.) Private owners, 6 estates'!$D$10:$DR$60,8+$I236,0),VLOOKUP($C236,'(C.) Private owners, 6 estates'!$D$10:$DR$60,7+$I236,0)+VLOOKUP($C236,'(C.) Private owners, 6 estates'!$D$10:$DR$60,8+$I236,0)+VLOOKUP($C236,'(C.) Private owners, 6 estates'!$D$10:$DR$60,9+$I236,0))))</f>
        <v>0.01</v>
      </c>
      <c r="Q236" s="259">
        <f>(IF($J236-$I236=0,VLOOKUP($C236,'(C.) Private owners, 6 estates'!$D$10:$DR$60,102+$I236,0),IF($J236-$I236=1,VLOOKUP($C236,'(C.) Private owners, 6 estates'!$D$10:$DR$60,102+$I236,0)+VLOOKUP($C236,'(C.) Private owners, 6 estates'!$D$10:$DR$60,103+$I236,0),VLOOKUP($C236,'(C.) Private owners, 6 estates'!$D$10:$DR$60,102+$I236,0)+VLOOKUP($C236,'(C.) Private owners, 6 estates'!$D$10:$DR$60,103+$I236,0)+VLOOKUP($C236,'(C.) Private owners, 6 estates'!$D$10:$DR$60,104+$I236,0)))) /(IF($J236-$I236=0,VLOOKUP($C236,'(C.) Private owners, 6 estates'!$D$10:$DR$60,7+$I236,0),IF($J236-$I236=1,VLOOKUP($C236,'(C.) Private owners, 6 estates'!$D$10:$DR$60,7+$I236,0)+VLOOKUP($C236,'(C.) Private owners, 6 estates'!$D$10:$DR$60,8+$I236,0),VLOOKUP($C236,'(C.) Private owners, 6 estates'!$D$10:$DR$60,7+$I236,0)+VLOOKUP($C236,'(C.) Private owners, 6 estates'!$D$10:$DR$60,8+$I236,0)+VLOOKUP($C236,'(C.) Private owners, 6 estates'!$D$10:$DR$60,9+$I236,0))))</f>
        <v>0.03</v>
      </c>
      <c r="R236" s="414">
        <f t="shared" si="59"/>
        <v>0</v>
      </c>
      <c r="T236" s="210">
        <f t="shared" si="47"/>
        <v>108.29</v>
      </c>
      <c r="U236" s="210">
        <f t="shared" si="48"/>
        <v>770841.89</v>
      </c>
      <c r="V236" s="281">
        <f t="shared" si="49"/>
        <v>0</v>
      </c>
      <c r="W236" s="281">
        <f t="shared" si="50"/>
        <v>0</v>
      </c>
      <c r="X236" s="210">
        <f t="shared" si="51"/>
        <v>5.95</v>
      </c>
      <c r="Y236" s="210">
        <f t="shared" si="52"/>
        <v>42353.950000000004</v>
      </c>
      <c r="Z236" s="210">
        <f t="shared" si="53"/>
        <v>1.19</v>
      </c>
      <c r="AA236" s="210">
        <f t="shared" si="54"/>
        <v>8470.7899999999991</v>
      </c>
      <c r="AB236" s="210">
        <f t="shared" si="55"/>
        <v>3.57</v>
      </c>
      <c r="AC236" s="210">
        <f t="shared" si="56"/>
        <v>25412.37</v>
      </c>
      <c r="AD236" s="369">
        <f t="shared" si="57"/>
        <v>0</v>
      </c>
      <c r="AE236" s="369">
        <f t="shared" si="58"/>
        <v>0</v>
      </c>
    </row>
    <row r="237" spans="1:31">
      <c r="A237" s="37">
        <v>23</v>
      </c>
      <c r="B237" s="37">
        <v>7</v>
      </c>
      <c r="C237" s="29" t="s">
        <v>813</v>
      </c>
      <c r="D237" s="210">
        <f>'(B.) Opyt'' non-urb lands'!AV52</f>
        <v>127</v>
      </c>
      <c r="E237" s="520"/>
      <c r="F237" s="210">
        <f>'(B.) Opyt'' non-urb lands'!AY52</f>
        <v>871505</v>
      </c>
      <c r="G237" s="212">
        <f t="shared" si="46"/>
        <v>6862.2440944881891</v>
      </c>
      <c r="I237" s="210">
        <v>13</v>
      </c>
      <c r="J237" s="210">
        <v>13</v>
      </c>
      <c r="M237" s="259">
        <f>(IF($J237-$I237=0,VLOOKUP($C237,'(C.) Private owners, 6 estates'!$D$10:$DR$60,26+$I237,0),IF($J237-$I237=1,VLOOKUP($C237,'(C.) Private owners, 6 estates'!$D$10:$DR$60,26+$I237,0)+VLOOKUP($C237,'(C.) Private owners, 6 estates'!$D$10:$DR$60,27+$I237,0),VLOOKUP($C237,'(C.) Private owners, 6 estates'!$D$10:$DR$60,26+$I237,0)+VLOOKUP($C237,'(C.) Private owners, 6 estates'!$D$10:$DR$60,27+$I237,0)+VLOOKUP($C237,'(C.) Private owners, 6 estates'!$D$10:$DR$60,28+$I237,0)))) /(IF($J237-$I237=0,VLOOKUP($C237,'(C.) Private owners, 6 estates'!$D$10:$DR$60,7+$I237,0),IF($J237-$I237=1,VLOOKUP($C237,'(C.) Private owners, 6 estates'!$D$10:$DR$60,7+$I237,0)+VLOOKUP($C237,'(C.) Private owners, 6 estates'!$D$10:$DR$60,8+$I237,0),VLOOKUP($C237,'(C.) Private owners, 6 estates'!$D$10:$DR$60,7+$I237,0)+VLOOKUP($C237,'(C.) Private owners, 6 estates'!$D$10:$DR$60,8+$I237,0)+VLOOKUP($C237,'(C.) Private owners, 6 estates'!$D$10:$DR$60,9+$I237,0))))</f>
        <v>0.86885245901639341</v>
      </c>
      <c r="N237" s="259">
        <f>(IF($J237-$I237=0,VLOOKUP($C237,'(C.) Private owners, 6 estates'!$D$10:$DR$60,45+$I237,0),IF($J237-$I237=1,VLOOKUP($C237,'(C.) Private owners, 6 estates'!$D$10:$DR$60,45+$I237,0)+VLOOKUP($C237,'(C.) Private owners, 6 estates'!$D$10:$DR$60,46+$I237,0),VLOOKUP($C237,'(C.) Private owners, 6 estates'!$D$10:$DR$60,45+$I237,0)+VLOOKUP($C237,'(C.) Private owners, 6 estates'!$D$10:$DR$60,46+$I237,0)+VLOOKUP($C237,'(C.) Private owners, 6 estates'!$D$10:$DR$60,47+$I237,0)))) /(IF($J237-$I237=0,VLOOKUP($C237,'(C.) Private owners, 6 estates'!$D$10:$DR$60,7+$I237,0),IF($J237-$I237=1,VLOOKUP($C237,'(C.) Private owners, 6 estates'!$D$10:$DR$60,7+$I237,0)+VLOOKUP($C237,'(C.) Private owners, 6 estates'!$D$10:$DR$60,8+$I237,0),VLOOKUP($C237,'(C.) Private owners, 6 estates'!$D$10:$DR$60,7+$I237,0)+VLOOKUP($C237,'(C.) Private owners, 6 estates'!$D$10:$DR$60,8+$I237,0)+VLOOKUP($C237,'(C.) Private owners, 6 estates'!$D$10:$DR$60,9+$I237,0))))</f>
        <v>0</v>
      </c>
      <c r="O237" s="259">
        <f>(IF($J237-$I237=0,VLOOKUP($C237,'(C.) Private owners, 6 estates'!$D$10:$DR$60,64+$I237,0),IF($J237-$I237=1,VLOOKUP($C237,'(C.) Private owners, 6 estates'!$D$10:$DR$60,64+$I237,0)+VLOOKUP($C237,'(C.) Private owners, 6 estates'!$D$10:$DR$60,65+$I237,0),VLOOKUP($C237,'(C.) Private owners, 6 estates'!$D$10:$DR$60,64+$I237,0)+VLOOKUP($C237,'(C.) Private owners, 6 estates'!$D$10:$DR$60,65+$I237,0)+VLOOKUP($C237,'(C.) Private owners, 6 estates'!$D$10:$DR$60,66+$I237,0)))) /(IF($J237-$I237=0,VLOOKUP($C237,'(C.) Private owners, 6 estates'!$D$10:$DR$60,7+$I237,0),IF($J237-$I237=1,VLOOKUP($C237,'(C.) Private owners, 6 estates'!$D$10:$DR$60,7+$I237,0)+VLOOKUP($C237,'(C.) Private owners, 6 estates'!$D$10:$DR$60,8+$I237,0),VLOOKUP($C237,'(C.) Private owners, 6 estates'!$D$10:$DR$60,7+$I237,0)+VLOOKUP($C237,'(C.) Private owners, 6 estates'!$D$10:$DR$60,8+$I237,0)+VLOOKUP($C237,'(C.) Private owners, 6 estates'!$D$10:$DR$60,9+$I237,0))))</f>
        <v>8.1967213114754092E-2</v>
      </c>
      <c r="P237" s="259">
        <f>(IF($J237-$I237=0,VLOOKUP($C237,'(C.) Private owners, 6 estates'!$D$10:$DR$60,83+$I237,0),IF($J237-$I237=1,VLOOKUP($C237,'(C.) Private owners, 6 estates'!$D$10:$DR$60,83+$I237,0)+VLOOKUP($C237,'(C.) Private owners, 6 estates'!$D$10:$DR$60,84+$I237,0),VLOOKUP($C237,'(C.) Private owners, 6 estates'!$D$10:$DR$60,83+$I237,0)+VLOOKUP($C237,'(C.) Private owners, 6 estates'!$D$10:$DR$60,84+$I237,0)+VLOOKUP($C237,'(C.) Private owners, 6 estates'!$D$10:$DR$60,85+$I237,0)))) /(IF($J237-$I237=0,VLOOKUP($C237,'(C.) Private owners, 6 estates'!$D$10:$DR$60,7+$I237,0),IF($J237-$I237=1,VLOOKUP($C237,'(C.) Private owners, 6 estates'!$D$10:$DR$60,7+$I237,0)+VLOOKUP($C237,'(C.) Private owners, 6 estates'!$D$10:$DR$60,8+$I237,0),VLOOKUP($C237,'(C.) Private owners, 6 estates'!$D$10:$DR$60,7+$I237,0)+VLOOKUP($C237,'(C.) Private owners, 6 estates'!$D$10:$DR$60,8+$I237,0)+VLOOKUP($C237,'(C.) Private owners, 6 estates'!$D$10:$DR$60,9+$I237,0))))</f>
        <v>4.9180327868852458E-2</v>
      </c>
      <c r="Q237" s="259">
        <f>(IF($J237-$I237=0,VLOOKUP($C237,'(C.) Private owners, 6 estates'!$D$10:$DR$60,102+$I237,0),IF($J237-$I237=1,VLOOKUP($C237,'(C.) Private owners, 6 estates'!$D$10:$DR$60,102+$I237,0)+VLOOKUP($C237,'(C.) Private owners, 6 estates'!$D$10:$DR$60,103+$I237,0),VLOOKUP($C237,'(C.) Private owners, 6 estates'!$D$10:$DR$60,102+$I237,0)+VLOOKUP($C237,'(C.) Private owners, 6 estates'!$D$10:$DR$60,103+$I237,0)+VLOOKUP($C237,'(C.) Private owners, 6 estates'!$D$10:$DR$60,104+$I237,0)))) /(IF($J237-$I237=0,VLOOKUP($C237,'(C.) Private owners, 6 estates'!$D$10:$DR$60,7+$I237,0),IF($J237-$I237=1,VLOOKUP($C237,'(C.) Private owners, 6 estates'!$D$10:$DR$60,7+$I237,0)+VLOOKUP($C237,'(C.) Private owners, 6 estates'!$D$10:$DR$60,8+$I237,0),VLOOKUP($C237,'(C.) Private owners, 6 estates'!$D$10:$DR$60,7+$I237,0)+VLOOKUP($C237,'(C.) Private owners, 6 estates'!$D$10:$DR$60,8+$I237,0)+VLOOKUP($C237,'(C.) Private owners, 6 estates'!$D$10:$DR$60,9+$I237,0))))</f>
        <v>0</v>
      </c>
      <c r="R237" s="414">
        <f t="shared" si="59"/>
        <v>0</v>
      </c>
      <c r="T237" s="210">
        <f t="shared" si="47"/>
        <v>110.34426229508196</v>
      </c>
      <c r="U237" s="210">
        <f t="shared" si="48"/>
        <v>757209.26229508198</v>
      </c>
      <c r="V237" s="281">
        <f t="shared" si="49"/>
        <v>0</v>
      </c>
      <c r="W237" s="281">
        <f t="shared" si="50"/>
        <v>0</v>
      </c>
      <c r="X237" s="210">
        <f t="shared" si="51"/>
        <v>10.409836065573769</v>
      </c>
      <c r="Y237" s="210">
        <f t="shared" si="52"/>
        <v>71434.836065573763</v>
      </c>
      <c r="Z237" s="210">
        <f t="shared" si="53"/>
        <v>6.2459016393442619</v>
      </c>
      <c r="AA237" s="210">
        <f t="shared" si="54"/>
        <v>42860.901639344258</v>
      </c>
      <c r="AB237" s="210">
        <f t="shared" si="55"/>
        <v>0</v>
      </c>
      <c r="AC237" s="210">
        <f t="shared" si="56"/>
        <v>0</v>
      </c>
      <c r="AD237" s="369">
        <f t="shared" si="57"/>
        <v>0</v>
      </c>
      <c r="AE237" s="369">
        <f t="shared" si="58"/>
        <v>0</v>
      </c>
    </row>
    <row r="238" spans="1:31">
      <c r="A238" s="37">
        <v>8</v>
      </c>
      <c r="B238" s="37">
        <v>8</v>
      </c>
      <c r="C238" s="28" t="s">
        <v>1171</v>
      </c>
      <c r="D238" s="210">
        <f>'(B.) Opyt'' non-urb lands'!AV53</f>
        <v>227</v>
      </c>
      <c r="E238" s="520"/>
      <c r="F238" s="210">
        <f>'(B.) Opyt'' non-urb lands'!AY53</f>
        <v>1440496</v>
      </c>
      <c r="G238" s="212">
        <f t="shared" si="46"/>
        <v>6345.7973568281941</v>
      </c>
      <c r="I238" s="210">
        <v>12</v>
      </c>
      <c r="J238" s="210">
        <v>12</v>
      </c>
      <c r="M238" s="259">
        <f>(IF($J238-$I238=0,VLOOKUP($C238,'(C.) Private owners, 6 estates'!$D$10:$DR$60,26+$I238,0),IF($J238-$I238=1,VLOOKUP($C238,'(C.) Private owners, 6 estates'!$D$10:$DR$60,26+$I238,0)+VLOOKUP($C238,'(C.) Private owners, 6 estates'!$D$10:$DR$60,27+$I238,0),VLOOKUP($C238,'(C.) Private owners, 6 estates'!$D$10:$DR$60,26+$I238,0)+VLOOKUP($C238,'(C.) Private owners, 6 estates'!$D$10:$DR$60,27+$I238,0)+VLOOKUP($C238,'(C.) Private owners, 6 estates'!$D$10:$DR$60,28+$I238,0)))) /(IF($J238-$I238=0,VLOOKUP($C238,'(C.) Private owners, 6 estates'!$D$10:$DR$60,7+$I238,0),IF($J238-$I238=1,VLOOKUP($C238,'(C.) Private owners, 6 estates'!$D$10:$DR$60,7+$I238,0)+VLOOKUP($C238,'(C.) Private owners, 6 estates'!$D$10:$DR$60,8+$I238,0),VLOOKUP($C238,'(C.) Private owners, 6 estates'!$D$10:$DR$60,7+$I238,0)+VLOOKUP($C238,'(C.) Private owners, 6 estates'!$D$10:$DR$60,8+$I238,0)+VLOOKUP($C238,'(C.) Private owners, 6 estates'!$D$10:$DR$60,9+$I238,0))))</f>
        <v>0.84523809523809523</v>
      </c>
      <c r="N238" s="259">
        <f>(IF($J238-$I238=0,VLOOKUP($C238,'(C.) Private owners, 6 estates'!$D$10:$DR$60,45+$I238,0),IF($J238-$I238=1,VLOOKUP($C238,'(C.) Private owners, 6 estates'!$D$10:$DR$60,45+$I238,0)+VLOOKUP($C238,'(C.) Private owners, 6 estates'!$D$10:$DR$60,46+$I238,0),VLOOKUP($C238,'(C.) Private owners, 6 estates'!$D$10:$DR$60,45+$I238,0)+VLOOKUP($C238,'(C.) Private owners, 6 estates'!$D$10:$DR$60,46+$I238,0)+VLOOKUP($C238,'(C.) Private owners, 6 estates'!$D$10:$DR$60,47+$I238,0)))) /(IF($J238-$I238=0,VLOOKUP($C238,'(C.) Private owners, 6 estates'!$D$10:$DR$60,7+$I238,0),IF($J238-$I238=1,VLOOKUP($C238,'(C.) Private owners, 6 estates'!$D$10:$DR$60,7+$I238,0)+VLOOKUP($C238,'(C.) Private owners, 6 estates'!$D$10:$DR$60,8+$I238,0),VLOOKUP($C238,'(C.) Private owners, 6 estates'!$D$10:$DR$60,7+$I238,0)+VLOOKUP($C238,'(C.) Private owners, 6 estates'!$D$10:$DR$60,8+$I238,0)+VLOOKUP($C238,'(C.) Private owners, 6 estates'!$D$10:$DR$60,9+$I238,0))))</f>
        <v>3.968253968253968E-3</v>
      </c>
      <c r="O238" s="259">
        <f>(IF($J238-$I238=0,VLOOKUP($C238,'(C.) Private owners, 6 estates'!$D$10:$DR$60,64+$I238,0),IF($J238-$I238=1,VLOOKUP($C238,'(C.) Private owners, 6 estates'!$D$10:$DR$60,64+$I238,0)+VLOOKUP($C238,'(C.) Private owners, 6 estates'!$D$10:$DR$60,65+$I238,0),VLOOKUP($C238,'(C.) Private owners, 6 estates'!$D$10:$DR$60,64+$I238,0)+VLOOKUP($C238,'(C.) Private owners, 6 estates'!$D$10:$DR$60,65+$I238,0)+VLOOKUP($C238,'(C.) Private owners, 6 estates'!$D$10:$DR$60,66+$I238,0)))) /(IF($J238-$I238=0,VLOOKUP($C238,'(C.) Private owners, 6 estates'!$D$10:$DR$60,7+$I238,0),IF($J238-$I238=1,VLOOKUP($C238,'(C.) Private owners, 6 estates'!$D$10:$DR$60,7+$I238,0)+VLOOKUP($C238,'(C.) Private owners, 6 estates'!$D$10:$DR$60,8+$I238,0),VLOOKUP($C238,'(C.) Private owners, 6 estates'!$D$10:$DR$60,7+$I238,0)+VLOOKUP($C238,'(C.) Private owners, 6 estates'!$D$10:$DR$60,8+$I238,0)+VLOOKUP($C238,'(C.) Private owners, 6 estates'!$D$10:$DR$60,9+$I238,0))))</f>
        <v>6.7460317460317457E-2</v>
      </c>
      <c r="P238" s="259">
        <f>(IF($J238-$I238=0,VLOOKUP($C238,'(C.) Private owners, 6 estates'!$D$10:$DR$60,83+$I238,0),IF($J238-$I238=1,VLOOKUP($C238,'(C.) Private owners, 6 estates'!$D$10:$DR$60,83+$I238,0)+VLOOKUP($C238,'(C.) Private owners, 6 estates'!$D$10:$DR$60,84+$I238,0),VLOOKUP($C238,'(C.) Private owners, 6 estates'!$D$10:$DR$60,83+$I238,0)+VLOOKUP($C238,'(C.) Private owners, 6 estates'!$D$10:$DR$60,84+$I238,0)+VLOOKUP($C238,'(C.) Private owners, 6 estates'!$D$10:$DR$60,85+$I238,0)))) /(IF($J238-$I238=0,VLOOKUP($C238,'(C.) Private owners, 6 estates'!$D$10:$DR$60,7+$I238,0),IF($J238-$I238=1,VLOOKUP($C238,'(C.) Private owners, 6 estates'!$D$10:$DR$60,7+$I238,0)+VLOOKUP($C238,'(C.) Private owners, 6 estates'!$D$10:$DR$60,8+$I238,0),VLOOKUP($C238,'(C.) Private owners, 6 estates'!$D$10:$DR$60,7+$I238,0)+VLOOKUP($C238,'(C.) Private owners, 6 estates'!$D$10:$DR$60,8+$I238,0)+VLOOKUP($C238,'(C.) Private owners, 6 estates'!$D$10:$DR$60,9+$I238,0))))</f>
        <v>6.3492063492063489E-2</v>
      </c>
      <c r="Q238" s="259">
        <f>(IF($J238-$I238=0,VLOOKUP($C238,'(C.) Private owners, 6 estates'!$D$10:$DR$60,102+$I238,0),IF($J238-$I238=1,VLOOKUP($C238,'(C.) Private owners, 6 estates'!$D$10:$DR$60,102+$I238,0)+VLOOKUP($C238,'(C.) Private owners, 6 estates'!$D$10:$DR$60,103+$I238,0),VLOOKUP($C238,'(C.) Private owners, 6 estates'!$D$10:$DR$60,102+$I238,0)+VLOOKUP($C238,'(C.) Private owners, 6 estates'!$D$10:$DR$60,103+$I238,0)+VLOOKUP($C238,'(C.) Private owners, 6 estates'!$D$10:$DR$60,104+$I238,0)))) /(IF($J238-$I238=0,VLOOKUP($C238,'(C.) Private owners, 6 estates'!$D$10:$DR$60,7+$I238,0),IF($J238-$I238=1,VLOOKUP($C238,'(C.) Private owners, 6 estates'!$D$10:$DR$60,7+$I238,0)+VLOOKUP($C238,'(C.) Private owners, 6 estates'!$D$10:$DR$60,8+$I238,0),VLOOKUP($C238,'(C.) Private owners, 6 estates'!$D$10:$DR$60,7+$I238,0)+VLOOKUP($C238,'(C.) Private owners, 6 estates'!$D$10:$DR$60,8+$I238,0)+VLOOKUP($C238,'(C.) Private owners, 6 estates'!$D$10:$DR$60,9+$I238,0))))</f>
        <v>1.984126984126984E-2</v>
      </c>
      <c r="R238" s="414">
        <f t="shared" si="59"/>
        <v>0</v>
      </c>
      <c r="T238" s="210">
        <f t="shared" si="47"/>
        <v>191.86904761904762</v>
      </c>
      <c r="U238" s="210">
        <f t="shared" si="48"/>
        <v>1217562.0952380954</v>
      </c>
      <c r="V238" s="281">
        <f t="shared" si="49"/>
        <v>0.9007936507936507</v>
      </c>
      <c r="W238" s="281">
        <f t="shared" si="50"/>
        <v>5716.2539682539682</v>
      </c>
      <c r="X238" s="210">
        <f t="shared" si="51"/>
        <v>15.313492063492063</v>
      </c>
      <c r="Y238" s="210">
        <f t="shared" si="52"/>
        <v>97176.317460317456</v>
      </c>
      <c r="Z238" s="210">
        <f t="shared" si="53"/>
        <v>14.412698412698411</v>
      </c>
      <c r="AA238" s="210">
        <f t="shared" si="54"/>
        <v>91460.063492063491</v>
      </c>
      <c r="AB238" s="210">
        <f t="shared" si="55"/>
        <v>4.503968253968254</v>
      </c>
      <c r="AC238" s="210">
        <f t="shared" si="56"/>
        <v>28581.269841269841</v>
      </c>
      <c r="AD238" s="369">
        <f t="shared" si="57"/>
        <v>0</v>
      </c>
      <c r="AE238" s="369">
        <f t="shared" si="58"/>
        <v>0</v>
      </c>
    </row>
    <row r="239" spans="1:31">
      <c r="A239" s="37">
        <v>16</v>
      </c>
      <c r="B239" s="37">
        <v>8</v>
      </c>
      <c r="C239" s="28" t="s">
        <v>438</v>
      </c>
      <c r="D239" s="210">
        <f>'(B.) Opyt'' non-urb lands'!AV54</f>
        <v>282</v>
      </c>
      <c r="E239" s="520"/>
      <c r="F239" s="210">
        <f>'(B.) Opyt'' non-urb lands'!AY54</f>
        <v>1943862</v>
      </c>
      <c r="G239" s="212">
        <f t="shared" si="46"/>
        <v>6893.1276595744685</v>
      </c>
      <c r="I239" s="210">
        <v>12</v>
      </c>
      <c r="J239" s="210">
        <v>12</v>
      </c>
      <c r="M239" s="259">
        <f>(IF($J239-$I239=0,VLOOKUP($C239,'(C.) Private owners, 6 estates'!$D$10:$DR$60,26+$I239,0),IF($J239-$I239=1,VLOOKUP($C239,'(C.) Private owners, 6 estates'!$D$10:$DR$60,26+$I239,0)+VLOOKUP($C239,'(C.) Private owners, 6 estates'!$D$10:$DR$60,27+$I239,0),VLOOKUP($C239,'(C.) Private owners, 6 estates'!$D$10:$DR$60,26+$I239,0)+VLOOKUP($C239,'(C.) Private owners, 6 estates'!$D$10:$DR$60,27+$I239,0)+VLOOKUP($C239,'(C.) Private owners, 6 estates'!$D$10:$DR$60,28+$I239,0)))) /(IF($J239-$I239=0,VLOOKUP($C239,'(C.) Private owners, 6 estates'!$D$10:$DR$60,7+$I239,0),IF($J239-$I239=1,VLOOKUP($C239,'(C.) Private owners, 6 estates'!$D$10:$DR$60,7+$I239,0)+VLOOKUP($C239,'(C.) Private owners, 6 estates'!$D$10:$DR$60,8+$I239,0),VLOOKUP($C239,'(C.) Private owners, 6 estates'!$D$10:$DR$60,7+$I239,0)+VLOOKUP($C239,'(C.) Private owners, 6 estates'!$D$10:$DR$60,8+$I239,0)+VLOOKUP($C239,'(C.) Private owners, 6 estates'!$D$10:$DR$60,9+$I239,0))))</f>
        <v>0.91265060240963858</v>
      </c>
      <c r="N239" s="259">
        <f>(IF($J239-$I239=0,VLOOKUP($C239,'(C.) Private owners, 6 estates'!$D$10:$DR$60,45+$I239,0),IF($J239-$I239=1,VLOOKUP($C239,'(C.) Private owners, 6 estates'!$D$10:$DR$60,45+$I239,0)+VLOOKUP($C239,'(C.) Private owners, 6 estates'!$D$10:$DR$60,46+$I239,0),VLOOKUP($C239,'(C.) Private owners, 6 estates'!$D$10:$DR$60,45+$I239,0)+VLOOKUP($C239,'(C.) Private owners, 6 estates'!$D$10:$DR$60,46+$I239,0)+VLOOKUP($C239,'(C.) Private owners, 6 estates'!$D$10:$DR$60,47+$I239,0)))) /(IF($J239-$I239=0,VLOOKUP($C239,'(C.) Private owners, 6 estates'!$D$10:$DR$60,7+$I239,0),IF($J239-$I239=1,VLOOKUP($C239,'(C.) Private owners, 6 estates'!$D$10:$DR$60,7+$I239,0)+VLOOKUP($C239,'(C.) Private owners, 6 estates'!$D$10:$DR$60,8+$I239,0),VLOOKUP($C239,'(C.) Private owners, 6 estates'!$D$10:$DR$60,7+$I239,0)+VLOOKUP($C239,'(C.) Private owners, 6 estates'!$D$10:$DR$60,8+$I239,0)+VLOOKUP($C239,'(C.) Private owners, 6 estates'!$D$10:$DR$60,9+$I239,0))))</f>
        <v>3.0120481927710845E-3</v>
      </c>
      <c r="O239" s="259">
        <f>(IF($J239-$I239=0,VLOOKUP($C239,'(C.) Private owners, 6 estates'!$D$10:$DR$60,64+$I239,0),IF($J239-$I239=1,VLOOKUP($C239,'(C.) Private owners, 6 estates'!$D$10:$DR$60,64+$I239,0)+VLOOKUP($C239,'(C.) Private owners, 6 estates'!$D$10:$DR$60,65+$I239,0),VLOOKUP($C239,'(C.) Private owners, 6 estates'!$D$10:$DR$60,64+$I239,0)+VLOOKUP($C239,'(C.) Private owners, 6 estates'!$D$10:$DR$60,65+$I239,0)+VLOOKUP($C239,'(C.) Private owners, 6 estates'!$D$10:$DR$60,66+$I239,0)))) /(IF($J239-$I239=0,VLOOKUP($C239,'(C.) Private owners, 6 estates'!$D$10:$DR$60,7+$I239,0),IF($J239-$I239=1,VLOOKUP($C239,'(C.) Private owners, 6 estates'!$D$10:$DR$60,7+$I239,0)+VLOOKUP($C239,'(C.) Private owners, 6 estates'!$D$10:$DR$60,8+$I239,0),VLOOKUP($C239,'(C.) Private owners, 6 estates'!$D$10:$DR$60,7+$I239,0)+VLOOKUP($C239,'(C.) Private owners, 6 estates'!$D$10:$DR$60,8+$I239,0)+VLOOKUP($C239,'(C.) Private owners, 6 estates'!$D$10:$DR$60,9+$I239,0))))</f>
        <v>6.6265060240963861E-2</v>
      </c>
      <c r="P239" s="259">
        <f>(IF($J239-$I239=0,VLOOKUP($C239,'(C.) Private owners, 6 estates'!$D$10:$DR$60,83+$I239,0),IF($J239-$I239=1,VLOOKUP($C239,'(C.) Private owners, 6 estates'!$D$10:$DR$60,83+$I239,0)+VLOOKUP($C239,'(C.) Private owners, 6 estates'!$D$10:$DR$60,84+$I239,0),VLOOKUP($C239,'(C.) Private owners, 6 estates'!$D$10:$DR$60,83+$I239,0)+VLOOKUP($C239,'(C.) Private owners, 6 estates'!$D$10:$DR$60,84+$I239,0)+VLOOKUP($C239,'(C.) Private owners, 6 estates'!$D$10:$DR$60,85+$I239,0)))) /(IF($J239-$I239=0,VLOOKUP($C239,'(C.) Private owners, 6 estates'!$D$10:$DR$60,7+$I239,0),IF($J239-$I239=1,VLOOKUP($C239,'(C.) Private owners, 6 estates'!$D$10:$DR$60,7+$I239,0)+VLOOKUP($C239,'(C.) Private owners, 6 estates'!$D$10:$DR$60,8+$I239,0),VLOOKUP($C239,'(C.) Private owners, 6 estates'!$D$10:$DR$60,7+$I239,0)+VLOOKUP($C239,'(C.) Private owners, 6 estates'!$D$10:$DR$60,8+$I239,0)+VLOOKUP($C239,'(C.) Private owners, 6 estates'!$D$10:$DR$60,9+$I239,0))))</f>
        <v>3.0120481927710845E-3</v>
      </c>
      <c r="Q239" s="259">
        <f>(IF($J239-$I239=0,VLOOKUP($C239,'(C.) Private owners, 6 estates'!$D$10:$DR$60,102+$I239,0),IF($J239-$I239=1,VLOOKUP($C239,'(C.) Private owners, 6 estates'!$D$10:$DR$60,102+$I239,0)+VLOOKUP($C239,'(C.) Private owners, 6 estates'!$D$10:$DR$60,103+$I239,0),VLOOKUP($C239,'(C.) Private owners, 6 estates'!$D$10:$DR$60,102+$I239,0)+VLOOKUP($C239,'(C.) Private owners, 6 estates'!$D$10:$DR$60,103+$I239,0)+VLOOKUP($C239,'(C.) Private owners, 6 estates'!$D$10:$DR$60,104+$I239,0)))) /(IF($J239-$I239=0,VLOOKUP($C239,'(C.) Private owners, 6 estates'!$D$10:$DR$60,7+$I239,0),IF($J239-$I239=1,VLOOKUP($C239,'(C.) Private owners, 6 estates'!$D$10:$DR$60,7+$I239,0)+VLOOKUP($C239,'(C.) Private owners, 6 estates'!$D$10:$DR$60,8+$I239,0),VLOOKUP($C239,'(C.) Private owners, 6 estates'!$D$10:$DR$60,7+$I239,0)+VLOOKUP($C239,'(C.) Private owners, 6 estates'!$D$10:$DR$60,8+$I239,0)+VLOOKUP($C239,'(C.) Private owners, 6 estates'!$D$10:$DR$60,9+$I239,0))))</f>
        <v>1.5060240963855422E-2</v>
      </c>
      <c r="R239" s="414">
        <f t="shared" si="59"/>
        <v>0</v>
      </c>
      <c r="T239" s="210">
        <f t="shared" si="47"/>
        <v>257.36746987951807</v>
      </c>
      <c r="U239" s="210">
        <f t="shared" si="48"/>
        <v>1774066.8253012048</v>
      </c>
      <c r="V239" s="281">
        <f t="shared" si="49"/>
        <v>0.8493975903614458</v>
      </c>
      <c r="W239" s="281">
        <f t="shared" si="50"/>
        <v>5855.0060240963858</v>
      </c>
      <c r="X239" s="210">
        <f t="shared" si="51"/>
        <v>18.68674698795181</v>
      </c>
      <c r="Y239" s="210">
        <f t="shared" si="52"/>
        <v>128810.13253012051</v>
      </c>
      <c r="Z239" s="210">
        <f t="shared" si="53"/>
        <v>0.8493975903614458</v>
      </c>
      <c r="AA239" s="210">
        <f t="shared" si="54"/>
        <v>5855.0060240963858</v>
      </c>
      <c r="AB239" s="210">
        <f t="shared" si="55"/>
        <v>4.2469879518072293</v>
      </c>
      <c r="AC239" s="210">
        <f t="shared" si="56"/>
        <v>29275.030120481933</v>
      </c>
      <c r="AD239" s="369">
        <f t="shared" si="57"/>
        <v>0</v>
      </c>
      <c r="AE239" s="369">
        <f t="shared" si="58"/>
        <v>0</v>
      </c>
    </row>
    <row r="240" spans="1:31">
      <c r="A240" s="37">
        <v>32</v>
      </c>
      <c r="B240" s="37">
        <v>8</v>
      </c>
      <c r="C240" s="29" t="s">
        <v>364</v>
      </c>
      <c r="D240" s="210">
        <f>'(B.) Opyt'' non-urb lands'!AV55</f>
        <v>343</v>
      </c>
      <c r="E240" s="520"/>
      <c r="F240" s="210">
        <f>'(B.) Opyt'' non-urb lands'!AY55</f>
        <v>2444181</v>
      </c>
      <c r="G240" s="212">
        <f t="shared" si="46"/>
        <v>7125.8921282798838</v>
      </c>
      <c r="I240" s="210">
        <v>11</v>
      </c>
      <c r="J240" s="210">
        <v>11</v>
      </c>
      <c r="M240" s="259">
        <f>(IF($J240-$I240=0,VLOOKUP($C240,'(C.) Private owners, 6 estates'!$D$10:$DR$60,26+$I240,0),IF($J240-$I240=1,VLOOKUP($C240,'(C.) Private owners, 6 estates'!$D$10:$DR$60,26+$I240,0)+VLOOKUP($C240,'(C.) Private owners, 6 estates'!$D$10:$DR$60,27+$I240,0),VLOOKUP($C240,'(C.) Private owners, 6 estates'!$D$10:$DR$60,26+$I240,0)+VLOOKUP($C240,'(C.) Private owners, 6 estates'!$D$10:$DR$60,27+$I240,0)+VLOOKUP($C240,'(C.) Private owners, 6 estates'!$D$10:$DR$60,28+$I240,0)))) /(IF($J240-$I240=0,VLOOKUP($C240,'(C.) Private owners, 6 estates'!$D$10:$DR$60,7+$I240,0),IF($J240-$I240=1,VLOOKUP($C240,'(C.) Private owners, 6 estates'!$D$10:$DR$60,7+$I240,0)+VLOOKUP($C240,'(C.) Private owners, 6 estates'!$D$10:$DR$60,8+$I240,0),VLOOKUP($C240,'(C.) Private owners, 6 estates'!$D$10:$DR$60,7+$I240,0)+VLOOKUP($C240,'(C.) Private owners, 6 estates'!$D$10:$DR$60,8+$I240,0)+VLOOKUP($C240,'(C.) Private owners, 6 estates'!$D$10:$DR$60,9+$I240,0))))</f>
        <v>0.92016806722689071</v>
      </c>
      <c r="N240" s="259">
        <f>(IF($J240-$I240=0,VLOOKUP($C240,'(C.) Private owners, 6 estates'!$D$10:$DR$60,45+$I240,0),IF($J240-$I240=1,VLOOKUP($C240,'(C.) Private owners, 6 estates'!$D$10:$DR$60,45+$I240,0)+VLOOKUP($C240,'(C.) Private owners, 6 estates'!$D$10:$DR$60,46+$I240,0),VLOOKUP($C240,'(C.) Private owners, 6 estates'!$D$10:$DR$60,45+$I240,0)+VLOOKUP($C240,'(C.) Private owners, 6 estates'!$D$10:$DR$60,46+$I240,0)+VLOOKUP($C240,'(C.) Private owners, 6 estates'!$D$10:$DR$60,47+$I240,0)))) /(IF($J240-$I240=0,VLOOKUP($C240,'(C.) Private owners, 6 estates'!$D$10:$DR$60,7+$I240,0),IF($J240-$I240=1,VLOOKUP($C240,'(C.) Private owners, 6 estates'!$D$10:$DR$60,7+$I240,0)+VLOOKUP($C240,'(C.) Private owners, 6 estates'!$D$10:$DR$60,8+$I240,0),VLOOKUP($C240,'(C.) Private owners, 6 estates'!$D$10:$DR$60,7+$I240,0)+VLOOKUP($C240,'(C.) Private owners, 6 estates'!$D$10:$DR$60,8+$I240,0)+VLOOKUP($C240,'(C.) Private owners, 6 estates'!$D$10:$DR$60,9+$I240,0))))</f>
        <v>4.2016806722689074E-3</v>
      </c>
      <c r="O240" s="259">
        <f>(IF($J240-$I240=0,VLOOKUP($C240,'(C.) Private owners, 6 estates'!$D$10:$DR$60,64+$I240,0),IF($J240-$I240=1,VLOOKUP($C240,'(C.) Private owners, 6 estates'!$D$10:$DR$60,64+$I240,0)+VLOOKUP($C240,'(C.) Private owners, 6 estates'!$D$10:$DR$60,65+$I240,0),VLOOKUP($C240,'(C.) Private owners, 6 estates'!$D$10:$DR$60,64+$I240,0)+VLOOKUP($C240,'(C.) Private owners, 6 estates'!$D$10:$DR$60,65+$I240,0)+VLOOKUP($C240,'(C.) Private owners, 6 estates'!$D$10:$DR$60,66+$I240,0)))) /(IF($J240-$I240=0,VLOOKUP($C240,'(C.) Private owners, 6 estates'!$D$10:$DR$60,7+$I240,0),IF($J240-$I240=1,VLOOKUP($C240,'(C.) Private owners, 6 estates'!$D$10:$DR$60,7+$I240,0)+VLOOKUP($C240,'(C.) Private owners, 6 estates'!$D$10:$DR$60,8+$I240,0),VLOOKUP($C240,'(C.) Private owners, 6 estates'!$D$10:$DR$60,7+$I240,0)+VLOOKUP($C240,'(C.) Private owners, 6 estates'!$D$10:$DR$60,8+$I240,0)+VLOOKUP($C240,'(C.) Private owners, 6 estates'!$D$10:$DR$60,9+$I240,0))))</f>
        <v>3.9915966386554619E-2</v>
      </c>
      <c r="P240" s="259">
        <f>(IF($J240-$I240=0,VLOOKUP($C240,'(C.) Private owners, 6 estates'!$D$10:$DR$60,83+$I240,0),IF($J240-$I240=1,VLOOKUP($C240,'(C.) Private owners, 6 estates'!$D$10:$DR$60,83+$I240,0)+VLOOKUP($C240,'(C.) Private owners, 6 estates'!$D$10:$DR$60,84+$I240,0),VLOOKUP($C240,'(C.) Private owners, 6 estates'!$D$10:$DR$60,83+$I240,0)+VLOOKUP($C240,'(C.) Private owners, 6 estates'!$D$10:$DR$60,84+$I240,0)+VLOOKUP($C240,'(C.) Private owners, 6 estates'!$D$10:$DR$60,85+$I240,0)))) /(IF($J240-$I240=0,VLOOKUP($C240,'(C.) Private owners, 6 estates'!$D$10:$DR$60,7+$I240,0),IF($J240-$I240=1,VLOOKUP($C240,'(C.) Private owners, 6 estates'!$D$10:$DR$60,7+$I240,0)+VLOOKUP($C240,'(C.) Private owners, 6 estates'!$D$10:$DR$60,8+$I240,0),VLOOKUP($C240,'(C.) Private owners, 6 estates'!$D$10:$DR$60,7+$I240,0)+VLOOKUP($C240,'(C.) Private owners, 6 estates'!$D$10:$DR$60,8+$I240,0)+VLOOKUP($C240,'(C.) Private owners, 6 estates'!$D$10:$DR$60,9+$I240,0))))</f>
        <v>1.2605042016806723E-2</v>
      </c>
      <c r="Q240" s="259">
        <f>(IF($J240-$I240=0,VLOOKUP($C240,'(C.) Private owners, 6 estates'!$D$10:$DR$60,102+$I240,0),IF($J240-$I240=1,VLOOKUP($C240,'(C.) Private owners, 6 estates'!$D$10:$DR$60,102+$I240,0)+VLOOKUP($C240,'(C.) Private owners, 6 estates'!$D$10:$DR$60,103+$I240,0),VLOOKUP($C240,'(C.) Private owners, 6 estates'!$D$10:$DR$60,102+$I240,0)+VLOOKUP($C240,'(C.) Private owners, 6 estates'!$D$10:$DR$60,103+$I240,0)+VLOOKUP($C240,'(C.) Private owners, 6 estates'!$D$10:$DR$60,104+$I240,0)))) /(IF($J240-$I240=0,VLOOKUP($C240,'(C.) Private owners, 6 estates'!$D$10:$DR$60,7+$I240,0),IF($J240-$I240=1,VLOOKUP($C240,'(C.) Private owners, 6 estates'!$D$10:$DR$60,7+$I240,0)+VLOOKUP($C240,'(C.) Private owners, 6 estates'!$D$10:$DR$60,8+$I240,0),VLOOKUP($C240,'(C.) Private owners, 6 estates'!$D$10:$DR$60,7+$I240,0)+VLOOKUP($C240,'(C.) Private owners, 6 estates'!$D$10:$DR$60,8+$I240,0)+VLOOKUP($C240,'(C.) Private owners, 6 estates'!$D$10:$DR$60,9+$I240,0))))</f>
        <v>2.3109243697478993E-2</v>
      </c>
      <c r="R240" s="414">
        <f t="shared" si="59"/>
        <v>0</v>
      </c>
      <c r="T240" s="210">
        <f t="shared" si="47"/>
        <v>315.61764705882354</v>
      </c>
      <c r="U240" s="210">
        <f t="shared" si="48"/>
        <v>2249057.3067226894</v>
      </c>
      <c r="V240" s="281">
        <f t="shared" si="49"/>
        <v>1.4411764705882353</v>
      </c>
      <c r="W240" s="281">
        <f t="shared" si="50"/>
        <v>10269.66806722689</v>
      </c>
      <c r="X240" s="210">
        <f t="shared" si="51"/>
        <v>13.691176470588234</v>
      </c>
      <c r="Y240" s="210">
        <f t="shared" si="52"/>
        <v>97561.84663865545</v>
      </c>
      <c r="Z240" s="210">
        <f t="shared" si="53"/>
        <v>4.3235294117647056</v>
      </c>
      <c r="AA240" s="210">
        <f t="shared" si="54"/>
        <v>30809.004201680673</v>
      </c>
      <c r="AB240" s="210">
        <f t="shared" si="55"/>
        <v>7.9264705882352944</v>
      </c>
      <c r="AC240" s="210">
        <f t="shared" si="56"/>
        <v>56483.174369747903</v>
      </c>
      <c r="AD240" s="369">
        <f t="shared" si="57"/>
        <v>0</v>
      </c>
      <c r="AE240" s="369">
        <f t="shared" si="58"/>
        <v>0</v>
      </c>
    </row>
    <row r="241" spans="1:31">
      <c r="A241" s="37">
        <v>2</v>
      </c>
      <c r="B241" s="37">
        <v>9</v>
      </c>
      <c r="C241" s="28" t="s">
        <v>365</v>
      </c>
      <c r="D241" s="210">
        <f>'(B.) Opyt'' non-urb lands'!AV56</f>
        <v>14</v>
      </c>
      <c r="E241" s="520"/>
      <c r="F241" s="210">
        <f>'(B.) Opyt'' non-urb lands'!AY56</f>
        <v>106849</v>
      </c>
      <c r="G241" s="212">
        <f t="shared" si="46"/>
        <v>7632.0714285714284</v>
      </c>
      <c r="I241" s="210">
        <v>12</v>
      </c>
      <c r="J241" s="210">
        <v>14</v>
      </c>
      <c r="M241" s="259">
        <f>(IF($J241-$I241=0,VLOOKUP($C241,'(C.) Private owners, 6 estates'!$D$10:$DR$60,26+$I241,0),IF($J241-$I241=1,VLOOKUP($C241,'(C.) Private owners, 6 estates'!$D$10:$DR$60,26+$I241,0)+VLOOKUP($C241,'(C.) Private owners, 6 estates'!$D$10:$DR$60,27+$I241,0),VLOOKUP($C241,'(C.) Private owners, 6 estates'!$D$10:$DR$60,26+$I241,0)+VLOOKUP($C241,'(C.) Private owners, 6 estates'!$D$10:$DR$60,27+$I241,0)+VLOOKUP($C241,'(C.) Private owners, 6 estates'!$D$10:$DR$60,28+$I241,0)))) /(IF($J241-$I241=0,VLOOKUP($C241,'(C.) Private owners, 6 estates'!$D$10:$DR$60,7+$I241,0),IF($J241-$I241=1,VLOOKUP($C241,'(C.) Private owners, 6 estates'!$D$10:$DR$60,7+$I241,0)+VLOOKUP($C241,'(C.) Private owners, 6 estates'!$D$10:$DR$60,8+$I241,0),VLOOKUP($C241,'(C.) Private owners, 6 estates'!$D$10:$DR$60,7+$I241,0)+VLOOKUP($C241,'(C.) Private owners, 6 estates'!$D$10:$DR$60,8+$I241,0)+VLOOKUP($C241,'(C.) Private owners, 6 estates'!$D$10:$DR$60,9+$I241,0))))</f>
        <v>0.32</v>
      </c>
      <c r="N241" s="259">
        <f>(IF($J241-$I241=0,VLOOKUP($C241,'(C.) Private owners, 6 estates'!$D$10:$DR$60,45+$I241,0),IF($J241-$I241=1,VLOOKUP($C241,'(C.) Private owners, 6 estates'!$D$10:$DR$60,45+$I241,0)+VLOOKUP($C241,'(C.) Private owners, 6 estates'!$D$10:$DR$60,46+$I241,0),VLOOKUP($C241,'(C.) Private owners, 6 estates'!$D$10:$DR$60,45+$I241,0)+VLOOKUP($C241,'(C.) Private owners, 6 estates'!$D$10:$DR$60,46+$I241,0)+VLOOKUP($C241,'(C.) Private owners, 6 estates'!$D$10:$DR$60,47+$I241,0)))) /(IF($J241-$I241=0,VLOOKUP($C241,'(C.) Private owners, 6 estates'!$D$10:$DR$60,7+$I241,0),IF($J241-$I241=1,VLOOKUP($C241,'(C.) Private owners, 6 estates'!$D$10:$DR$60,7+$I241,0)+VLOOKUP($C241,'(C.) Private owners, 6 estates'!$D$10:$DR$60,8+$I241,0),VLOOKUP($C241,'(C.) Private owners, 6 estates'!$D$10:$DR$60,7+$I241,0)+VLOOKUP($C241,'(C.) Private owners, 6 estates'!$D$10:$DR$60,8+$I241,0)+VLOOKUP($C241,'(C.) Private owners, 6 estates'!$D$10:$DR$60,9+$I241,0))))</f>
        <v>0</v>
      </c>
      <c r="O241" s="259">
        <f>(IF($J241-$I241=0,VLOOKUP($C241,'(C.) Private owners, 6 estates'!$D$10:$DR$60,64+$I241,0),IF($J241-$I241=1,VLOOKUP($C241,'(C.) Private owners, 6 estates'!$D$10:$DR$60,64+$I241,0)+VLOOKUP($C241,'(C.) Private owners, 6 estates'!$D$10:$DR$60,65+$I241,0),VLOOKUP($C241,'(C.) Private owners, 6 estates'!$D$10:$DR$60,64+$I241,0)+VLOOKUP($C241,'(C.) Private owners, 6 estates'!$D$10:$DR$60,65+$I241,0)+VLOOKUP($C241,'(C.) Private owners, 6 estates'!$D$10:$DR$60,66+$I241,0)))) /(IF($J241-$I241=0,VLOOKUP($C241,'(C.) Private owners, 6 estates'!$D$10:$DR$60,7+$I241,0),IF($J241-$I241=1,VLOOKUP($C241,'(C.) Private owners, 6 estates'!$D$10:$DR$60,7+$I241,0)+VLOOKUP($C241,'(C.) Private owners, 6 estates'!$D$10:$DR$60,8+$I241,0),VLOOKUP($C241,'(C.) Private owners, 6 estates'!$D$10:$DR$60,7+$I241,0)+VLOOKUP($C241,'(C.) Private owners, 6 estates'!$D$10:$DR$60,8+$I241,0)+VLOOKUP($C241,'(C.) Private owners, 6 estates'!$D$10:$DR$60,9+$I241,0))))</f>
        <v>0.16</v>
      </c>
      <c r="P241" s="259">
        <f>(IF($J241-$I241=0,VLOOKUP($C241,'(C.) Private owners, 6 estates'!$D$10:$DR$60,83+$I241,0),IF($J241-$I241=1,VLOOKUP($C241,'(C.) Private owners, 6 estates'!$D$10:$DR$60,83+$I241,0)+VLOOKUP($C241,'(C.) Private owners, 6 estates'!$D$10:$DR$60,84+$I241,0),VLOOKUP($C241,'(C.) Private owners, 6 estates'!$D$10:$DR$60,83+$I241,0)+VLOOKUP($C241,'(C.) Private owners, 6 estates'!$D$10:$DR$60,84+$I241,0)+VLOOKUP($C241,'(C.) Private owners, 6 estates'!$D$10:$DR$60,85+$I241,0)))) /(IF($J241-$I241=0,VLOOKUP($C241,'(C.) Private owners, 6 estates'!$D$10:$DR$60,7+$I241,0),IF($J241-$I241=1,VLOOKUP($C241,'(C.) Private owners, 6 estates'!$D$10:$DR$60,7+$I241,0)+VLOOKUP($C241,'(C.) Private owners, 6 estates'!$D$10:$DR$60,8+$I241,0),VLOOKUP($C241,'(C.) Private owners, 6 estates'!$D$10:$DR$60,7+$I241,0)+VLOOKUP($C241,'(C.) Private owners, 6 estates'!$D$10:$DR$60,8+$I241,0)+VLOOKUP($C241,'(C.) Private owners, 6 estates'!$D$10:$DR$60,9+$I241,0))))</f>
        <v>0.08</v>
      </c>
      <c r="Q241" s="259">
        <f>(IF($J241-$I241=0,VLOOKUP($C241,'(C.) Private owners, 6 estates'!$D$10:$DR$60,102+$I241,0),IF($J241-$I241=1,VLOOKUP($C241,'(C.) Private owners, 6 estates'!$D$10:$DR$60,102+$I241,0)+VLOOKUP($C241,'(C.) Private owners, 6 estates'!$D$10:$DR$60,103+$I241,0),VLOOKUP($C241,'(C.) Private owners, 6 estates'!$D$10:$DR$60,102+$I241,0)+VLOOKUP($C241,'(C.) Private owners, 6 estates'!$D$10:$DR$60,103+$I241,0)+VLOOKUP($C241,'(C.) Private owners, 6 estates'!$D$10:$DR$60,104+$I241,0)))) /(IF($J241-$I241=0,VLOOKUP($C241,'(C.) Private owners, 6 estates'!$D$10:$DR$60,7+$I241,0),IF($J241-$I241=1,VLOOKUP($C241,'(C.) Private owners, 6 estates'!$D$10:$DR$60,7+$I241,0)+VLOOKUP($C241,'(C.) Private owners, 6 estates'!$D$10:$DR$60,8+$I241,0),VLOOKUP($C241,'(C.) Private owners, 6 estates'!$D$10:$DR$60,7+$I241,0)+VLOOKUP($C241,'(C.) Private owners, 6 estates'!$D$10:$DR$60,8+$I241,0)+VLOOKUP($C241,'(C.) Private owners, 6 estates'!$D$10:$DR$60,9+$I241,0))))</f>
        <v>0.44</v>
      </c>
      <c r="R241" s="414">
        <f t="shared" si="59"/>
        <v>0</v>
      </c>
      <c r="T241" s="210">
        <f t="shared" si="47"/>
        <v>4.4800000000000004</v>
      </c>
      <c r="U241" s="210">
        <f t="shared" si="48"/>
        <v>34191.68</v>
      </c>
      <c r="V241" s="281">
        <f t="shared" si="49"/>
        <v>0</v>
      </c>
      <c r="W241" s="281">
        <f t="shared" si="50"/>
        <v>0</v>
      </c>
      <c r="X241" s="210">
        <f t="shared" si="51"/>
        <v>2.2400000000000002</v>
      </c>
      <c r="Y241" s="210">
        <f t="shared" si="52"/>
        <v>17095.84</v>
      </c>
      <c r="Z241" s="210">
        <f t="shared" si="53"/>
        <v>1.1200000000000001</v>
      </c>
      <c r="AA241" s="210">
        <f t="shared" si="54"/>
        <v>8547.92</v>
      </c>
      <c r="AB241" s="210">
        <f t="shared" si="55"/>
        <v>6.16</v>
      </c>
      <c r="AC241" s="210">
        <f t="shared" si="56"/>
        <v>47013.56</v>
      </c>
      <c r="AD241" s="369">
        <f t="shared" si="57"/>
        <v>0</v>
      </c>
      <c r="AE241" s="369">
        <f t="shared" si="58"/>
        <v>0</v>
      </c>
    </row>
    <row r="242" spans="1:31">
      <c r="A242" s="37">
        <v>3</v>
      </c>
      <c r="B242" s="37">
        <v>9</v>
      </c>
      <c r="C242" s="28" t="s">
        <v>629</v>
      </c>
      <c r="D242" s="210">
        <f>'(B.) Opyt'' non-urb lands'!AV57</f>
        <v>244</v>
      </c>
      <c r="E242" s="520"/>
      <c r="F242" s="210">
        <f>'(B.) Opyt'' non-urb lands'!AY57</f>
        <v>1726776</v>
      </c>
      <c r="G242" s="212">
        <f t="shared" si="46"/>
        <v>7076.9508196721308</v>
      </c>
      <c r="I242" s="210">
        <v>12</v>
      </c>
      <c r="J242" s="210">
        <v>12</v>
      </c>
      <c r="M242" s="259">
        <f>(IF($J242-$I242=0,VLOOKUP($C242,'(C.) Private owners, 6 estates'!$D$10:$DR$60,26+$I242,0),IF($J242-$I242=1,VLOOKUP($C242,'(C.) Private owners, 6 estates'!$D$10:$DR$60,26+$I242,0)+VLOOKUP($C242,'(C.) Private owners, 6 estates'!$D$10:$DR$60,27+$I242,0),VLOOKUP($C242,'(C.) Private owners, 6 estates'!$D$10:$DR$60,26+$I242,0)+VLOOKUP($C242,'(C.) Private owners, 6 estates'!$D$10:$DR$60,27+$I242,0)+VLOOKUP($C242,'(C.) Private owners, 6 estates'!$D$10:$DR$60,28+$I242,0)))) /(IF($J242-$I242=0,VLOOKUP($C242,'(C.) Private owners, 6 estates'!$D$10:$DR$60,7+$I242,0),IF($J242-$I242=1,VLOOKUP($C242,'(C.) Private owners, 6 estates'!$D$10:$DR$60,7+$I242,0)+VLOOKUP($C242,'(C.) Private owners, 6 estates'!$D$10:$DR$60,8+$I242,0),VLOOKUP($C242,'(C.) Private owners, 6 estates'!$D$10:$DR$60,7+$I242,0)+VLOOKUP($C242,'(C.) Private owners, 6 estates'!$D$10:$DR$60,8+$I242,0)+VLOOKUP($C242,'(C.) Private owners, 6 estates'!$D$10:$DR$60,9+$I242,0))))</f>
        <v>0.65833333333333333</v>
      </c>
      <c r="N242" s="259">
        <f>(IF($J242-$I242=0,VLOOKUP($C242,'(C.) Private owners, 6 estates'!$D$10:$DR$60,45+$I242,0),IF($J242-$I242=1,VLOOKUP($C242,'(C.) Private owners, 6 estates'!$D$10:$DR$60,45+$I242,0)+VLOOKUP($C242,'(C.) Private owners, 6 estates'!$D$10:$DR$60,46+$I242,0),VLOOKUP($C242,'(C.) Private owners, 6 estates'!$D$10:$DR$60,45+$I242,0)+VLOOKUP($C242,'(C.) Private owners, 6 estates'!$D$10:$DR$60,46+$I242,0)+VLOOKUP($C242,'(C.) Private owners, 6 estates'!$D$10:$DR$60,47+$I242,0)))) /(IF($J242-$I242=0,VLOOKUP($C242,'(C.) Private owners, 6 estates'!$D$10:$DR$60,7+$I242,0),IF($J242-$I242=1,VLOOKUP($C242,'(C.) Private owners, 6 estates'!$D$10:$DR$60,7+$I242,0)+VLOOKUP($C242,'(C.) Private owners, 6 estates'!$D$10:$DR$60,8+$I242,0),VLOOKUP($C242,'(C.) Private owners, 6 estates'!$D$10:$DR$60,7+$I242,0)+VLOOKUP($C242,'(C.) Private owners, 6 estates'!$D$10:$DR$60,8+$I242,0)+VLOOKUP($C242,'(C.) Private owners, 6 estates'!$D$10:$DR$60,9+$I242,0))))</f>
        <v>0</v>
      </c>
      <c r="O242" s="259">
        <f>(IF($J242-$I242=0,VLOOKUP($C242,'(C.) Private owners, 6 estates'!$D$10:$DR$60,64+$I242,0),IF($J242-$I242=1,VLOOKUP($C242,'(C.) Private owners, 6 estates'!$D$10:$DR$60,64+$I242,0)+VLOOKUP($C242,'(C.) Private owners, 6 estates'!$D$10:$DR$60,65+$I242,0),VLOOKUP($C242,'(C.) Private owners, 6 estates'!$D$10:$DR$60,64+$I242,0)+VLOOKUP($C242,'(C.) Private owners, 6 estates'!$D$10:$DR$60,65+$I242,0)+VLOOKUP($C242,'(C.) Private owners, 6 estates'!$D$10:$DR$60,66+$I242,0)))) /(IF($J242-$I242=0,VLOOKUP($C242,'(C.) Private owners, 6 estates'!$D$10:$DR$60,7+$I242,0),IF($J242-$I242=1,VLOOKUP($C242,'(C.) Private owners, 6 estates'!$D$10:$DR$60,7+$I242,0)+VLOOKUP($C242,'(C.) Private owners, 6 estates'!$D$10:$DR$60,8+$I242,0),VLOOKUP($C242,'(C.) Private owners, 6 estates'!$D$10:$DR$60,7+$I242,0)+VLOOKUP($C242,'(C.) Private owners, 6 estates'!$D$10:$DR$60,8+$I242,0)+VLOOKUP($C242,'(C.) Private owners, 6 estates'!$D$10:$DR$60,9+$I242,0))))</f>
        <v>0.22916666666666666</v>
      </c>
      <c r="P242" s="259">
        <f>(IF($J242-$I242=0,VLOOKUP($C242,'(C.) Private owners, 6 estates'!$D$10:$DR$60,83+$I242,0),IF($J242-$I242=1,VLOOKUP($C242,'(C.) Private owners, 6 estates'!$D$10:$DR$60,83+$I242,0)+VLOOKUP($C242,'(C.) Private owners, 6 estates'!$D$10:$DR$60,84+$I242,0),VLOOKUP($C242,'(C.) Private owners, 6 estates'!$D$10:$DR$60,83+$I242,0)+VLOOKUP($C242,'(C.) Private owners, 6 estates'!$D$10:$DR$60,84+$I242,0)+VLOOKUP($C242,'(C.) Private owners, 6 estates'!$D$10:$DR$60,85+$I242,0)))) /(IF($J242-$I242=0,VLOOKUP($C242,'(C.) Private owners, 6 estates'!$D$10:$DR$60,7+$I242,0),IF($J242-$I242=1,VLOOKUP($C242,'(C.) Private owners, 6 estates'!$D$10:$DR$60,7+$I242,0)+VLOOKUP($C242,'(C.) Private owners, 6 estates'!$D$10:$DR$60,8+$I242,0),VLOOKUP($C242,'(C.) Private owners, 6 estates'!$D$10:$DR$60,7+$I242,0)+VLOOKUP($C242,'(C.) Private owners, 6 estates'!$D$10:$DR$60,8+$I242,0)+VLOOKUP($C242,'(C.) Private owners, 6 estates'!$D$10:$DR$60,9+$I242,0))))</f>
        <v>8.3333333333333329E-2</v>
      </c>
      <c r="Q242" s="259">
        <f>(IF($J242-$I242=0,VLOOKUP($C242,'(C.) Private owners, 6 estates'!$D$10:$DR$60,102+$I242,0),IF($J242-$I242=1,VLOOKUP($C242,'(C.) Private owners, 6 estates'!$D$10:$DR$60,102+$I242,0)+VLOOKUP($C242,'(C.) Private owners, 6 estates'!$D$10:$DR$60,103+$I242,0),VLOOKUP($C242,'(C.) Private owners, 6 estates'!$D$10:$DR$60,102+$I242,0)+VLOOKUP($C242,'(C.) Private owners, 6 estates'!$D$10:$DR$60,103+$I242,0)+VLOOKUP($C242,'(C.) Private owners, 6 estates'!$D$10:$DR$60,104+$I242,0)))) /(IF($J242-$I242=0,VLOOKUP($C242,'(C.) Private owners, 6 estates'!$D$10:$DR$60,7+$I242,0),IF($J242-$I242=1,VLOOKUP($C242,'(C.) Private owners, 6 estates'!$D$10:$DR$60,7+$I242,0)+VLOOKUP($C242,'(C.) Private owners, 6 estates'!$D$10:$DR$60,8+$I242,0),VLOOKUP($C242,'(C.) Private owners, 6 estates'!$D$10:$DR$60,7+$I242,0)+VLOOKUP($C242,'(C.) Private owners, 6 estates'!$D$10:$DR$60,8+$I242,0)+VLOOKUP($C242,'(C.) Private owners, 6 estates'!$D$10:$DR$60,9+$I242,0))))</f>
        <v>2.9166666666666667E-2</v>
      </c>
      <c r="R242" s="414">
        <f t="shared" si="59"/>
        <v>0</v>
      </c>
      <c r="T242" s="210">
        <f t="shared" si="47"/>
        <v>160.63333333333333</v>
      </c>
      <c r="U242" s="210">
        <f t="shared" si="48"/>
        <v>1136794.2</v>
      </c>
      <c r="V242" s="281">
        <f t="shared" si="49"/>
        <v>0</v>
      </c>
      <c r="W242" s="281">
        <f t="shared" si="50"/>
        <v>0</v>
      </c>
      <c r="X242" s="210">
        <f t="shared" si="51"/>
        <v>55.916666666666664</v>
      </c>
      <c r="Y242" s="210">
        <f t="shared" si="52"/>
        <v>395719.49999999994</v>
      </c>
      <c r="Z242" s="210">
        <f t="shared" si="53"/>
        <v>20.333333333333332</v>
      </c>
      <c r="AA242" s="210">
        <f t="shared" si="54"/>
        <v>143897.99999999997</v>
      </c>
      <c r="AB242" s="210">
        <f t="shared" si="55"/>
        <v>7.1166666666666671</v>
      </c>
      <c r="AC242" s="210">
        <f t="shared" si="56"/>
        <v>50364.3</v>
      </c>
      <c r="AD242" s="369">
        <f t="shared" si="57"/>
        <v>0</v>
      </c>
      <c r="AE242" s="369">
        <f t="shared" si="58"/>
        <v>0</v>
      </c>
    </row>
    <row r="243" spans="1:31">
      <c r="A243" s="37">
        <v>12</v>
      </c>
      <c r="B243" s="37">
        <v>9</v>
      </c>
      <c r="C243" s="28" t="s">
        <v>257</v>
      </c>
      <c r="D243" s="210">
        <f>'(B.) Opyt'' non-urb lands'!AV58</f>
        <v>191</v>
      </c>
      <c r="E243" s="520"/>
      <c r="F243" s="210">
        <f>'(B.) Opyt'' non-urb lands'!AY58</f>
        <v>1318252</v>
      </c>
      <c r="G243" s="212">
        <f t="shared" si="46"/>
        <v>6901.8429319371726</v>
      </c>
      <c r="I243" s="210">
        <v>12</v>
      </c>
      <c r="J243" s="210">
        <v>12</v>
      </c>
      <c r="M243" s="259">
        <f>(IF($J243-$I243=0,VLOOKUP($C243,'(C.) Private owners, 6 estates'!$D$10:$DR$60,26+$I243,0),IF($J243-$I243=1,VLOOKUP($C243,'(C.) Private owners, 6 estates'!$D$10:$DR$60,26+$I243,0)+VLOOKUP($C243,'(C.) Private owners, 6 estates'!$D$10:$DR$60,27+$I243,0),VLOOKUP($C243,'(C.) Private owners, 6 estates'!$D$10:$DR$60,26+$I243,0)+VLOOKUP($C243,'(C.) Private owners, 6 estates'!$D$10:$DR$60,27+$I243,0)+VLOOKUP($C243,'(C.) Private owners, 6 estates'!$D$10:$DR$60,28+$I243,0)))) /(IF($J243-$I243=0,VLOOKUP($C243,'(C.) Private owners, 6 estates'!$D$10:$DR$60,7+$I243,0),IF($J243-$I243=1,VLOOKUP($C243,'(C.) Private owners, 6 estates'!$D$10:$DR$60,7+$I243,0)+VLOOKUP($C243,'(C.) Private owners, 6 estates'!$D$10:$DR$60,8+$I243,0),VLOOKUP($C243,'(C.) Private owners, 6 estates'!$D$10:$DR$60,7+$I243,0)+VLOOKUP($C243,'(C.) Private owners, 6 estates'!$D$10:$DR$60,8+$I243,0)+VLOOKUP($C243,'(C.) Private owners, 6 estates'!$D$10:$DR$60,9+$I243,0))))</f>
        <v>0.64634146341463417</v>
      </c>
      <c r="N243" s="259">
        <f>(IF($J243-$I243=0,VLOOKUP($C243,'(C.) Private owners, 6 estates'!$D$10:$DR$60,45+$I243,0),IF($J243-$I243=1,VLOOKUP($C243,'(C.) Private owners, 6 estates'!$D$10:$DR$60,45+$I243,0)+VLOOKUP($C243,'(C.) Private owners, 6 estates'!$D$10:$DR$60,46+$I243,0),VLOOKUP($C243,'(C.) Private owners, 6 estates'!$D$10:$DR$60,45+$I243,0)+VLOOKUP($C243,'(C.) Private owners, 6 estates'!$D$10:$DR$60,46+$I243,0)+VLOOKUP($C243,'(C.) Private owners, 6 estates'!$D$10:$DR$60,47+$I243,0)))) /(IF($J243-$I243=0,VLOOKUP($C243,'(C.) Private owners, 6 estates'!$D$10:$DR$60,7+$I243,0),IF($J243-$I243=1,VLOOKUP($C243,'(C.) Private owners, 6 estates'!$D$10:$DR$60,7+$I243,0)+VLOOKUP($C243,'(C.) Private owners, 6 estates'!$D$10:$DR$60,8+$I243,0),VLOOKUP($C243,'(C.) Private owners, 6 estates'!$D$10:$DR$60,7+$I243,0)+VLOOKUP($C243,'(C.) Private owners, 6 estates'!$D$10:$DR$60,8+$I243,0)+VLOOKUP($C243,'(C.) Private owners, 6 estates'!$D$10:$DR$60,9+$I243,0))))</f>
        <v>0</v>
      </c>
      <c r="O243" s="259">
        <f>(IF($J243-$I243=0,VLOOKUP($C243,'(C.) Private owners, 6 estates'!$D$10:$DR$60,64+$I243,0),IF($J243-$I243=1,VLOOKUP($C243,'(C.) Private owners, 6 estates'!$D$10:$DR$60,64+$I243,0)+VLOOKUP($C243,'(C.) Private owners, 6 estates'!$D$10:$DR$60,65+$I243,0),VLOOKUP($C243,'(C.) Private owners, 6 estates'!$D$10:$DR$60,64+$I243,0)+VLOOKUP($C243,'(C.) Private owners, 6 estates'!$D$10:$DR$60,65+$I243,0)+VLOOKUP($C243,'(C.) Private owners, 6 estates'!$D$10:$DR$60,66+$I243,0)))) /(IF($J243-$I243=0,VLOOKUP($C243,'(C.) Private owners, 6 estates'!$D$10:$DR$60,7+$I243,0),IF($J243-$I243=1,VLOOKUP($C243,'(C.) Private owners, 6 estates'!$D$10:$DR$60,7+$I243,0)+VLOOKUP($C243,'(C.) Private owners, 6 estates'!$D$10:$DR$60,8+$I243,0),VLOOKUP($C243,'(C.) Private owners, 6 estates'!$D$10:$DR$60,7+$I243,0)+VLOOKUP($C243,'(C.) Private owners, 6 estates'!$D$10:$DR$60,8+$I243,0)+VLOOKUP($C243,'(C.) Private owners, 6 estates'!$D$10:$DR$60,9+$I243,0))))</f>
        <v>0.12195121951219512</v>
      </c>
      <c r="P243" s="259">
        <f>(IF($J243-$I243=0,VLOOKUP($C243,'(C.) Private owners, 6 estates'!$D$10:$DR$60,83+$I243,0),IF($J243-$I243=1,VLOOKUP($C243,'(C.) Private owners, 6 estates'!$D$10:$DR$60,83+$I243,0)+VLOOKUP($C243,'(C.) Private owners, 6 estates'!$D$10:$DR$60,84+$I243,0),VLOOKUP($C243,'(C.) Private owners, 6 estates'!$D$10:$DR$60,83+$I243,0)+VLOOKUP($C243,'(C.) Private owners, 6 estates'!$D$10:$DR$60,84+$I243,0)+VLOOKUP($C243,'(C.) Private owners, 6 estates'!$D$10:$DR$60,85+$I243,0)))) /(IF($J243-$I243=0,VLOOKUP($C243,'(C.) Private owners, 6 estates'!$D$10:$DR$60,7+$I243,0),IF($J243-$I243=1,VLOOKUP($C243,'(C.) Private owners, 6 estates'!$D$10:$DR$60,7+$I243,0)+VLOOKUP($C243,'(C.) Private owners, 6 estates'!$D$10:$DR$60,8+$I243,0),VLOOKUP($C243,'(C.) Private owners, 6 estates'!$D$10:$DR$60,7+$I243,0)+VLOOKUP($C243,'(C.) Private owners, 6 estates'!$D$10:$DR$60,8+$I243,0)+VLOOKUP($C243,'(C.) Private owners, 6 estates'!$D$10:$DR$60,9+$I243,0))))</f>
        <v>6.097560975609756E-2</v>
      </c>
      <c r="Q243" s="259">
        <f>(IF($J243-$I243=0,VLOOKUP($C243,'(C.) Private owners, 6 estates'!$D$10:$DR$60,102+$I243,0),IF($J243-$I243=1,VLOOKUP($C243,'(C.) Private owners, 6 estates'!$D$10:$DR$60,102+$I243,0)+VLOOKUP($C243,'(C.) Private owners, 6 estates'!$D$10:$DR$60,103+$I243,0),VLOOKUP($C243,'(C.) Private owners, 6 estates'!$D$10:$DR$60,102+$I243,0)+VLOOKUP($C243,'(C.) Private owners, 6 estates'!$D$10:$DR$60,103+$I243,0)+VLOOKUP($C243,'(C.) Private owners, 6 estates'!$D$10:$DR$60,104+$I243,0)))) /(IF($J243-$I243=0,VLOOKUP($C243,'(C.) Private owners, 6 estates'!$D$10:$DR$60,7+$I243,0),IF($J243-$I243=1,VLOOKUP($C243,'(C.) Private owners, 6 estates'!$D$10:$DR$60,7+$I243,0)+VLOOKUP($C243,'(C.) Private owners, 6 estates'!$D$10:$DR$60,8+$I243,0),VLOOKUP($C243,'(C.) Private owners, 6 estates'!$D$10:$DR$60,7+$I243,0)+VLOOKUP($C243,'(C.) Private owners, 6 estates'!$D$10:$DR$60,8+$I243,0)+VLOOKUP($C243,'(C.) Private owners, 6 estates'!$D$10:$DR$60,9+$I243,0))))</f>
        <v>0.17073170731707318</v>
      </c>
      <c r="R243" s="414">
        <f t="shared" si="59"/>
        <v>0</v>
      </c>
      <c r="T243" s="210">
        <f t="shared" si="47"/>
        <v>123.45121951219512</v>
      </c>
      <c r="U243" s="210">
        <f t="shared" si="48"/>
        <v>852040.92682926822</v>
      </c>
      <c r="V243" s="281">
        <f t="shared" si="49"/>
        <v>0</v>
      </c>
      <c r="W243" s="281">
        <f t="shared" si="50"/>
        <v>0</v>
      </c>
      <c r="X243" s="210">
        <f t="shared" si="51"/>
        <v>23.292682926829269</v>
      </c>
      <c r="Y243" s="210">
        <f t="shared" si="52"/>
        <v>160762.43902439025</v>
      </c>
      <c r="Z243" s="210">
        <f t="shared" si="53"/>
        <v>11.646341463414634</v>
      </c>
      <c r="AA243" s="210">
        <f t="shared" si="54"/>
        <v>80381.219512195123</v>
      </c>
      <c r="AB243" s="210">
        <f t="shared" si="55"/>
        <v>32.609756097560975</v>
      </c>
      <c r="AC243" s="210">
        <f t="shared" si="56"/>
        <v>225067.41463414632</v>
      </c>
      <c r="AD243" s="369">
        <f t="shared" si="57"/>
        <v>0</v>
      </c>
      <c r="AE243" s="369">
        <f t="shared" si="58"/>
        <v>0</v>
      </c>
    </row>
    <row r="244" spans="1:31">
      <c r="A244" s="37">
        <v>13</v>
      </c>
      <c r="B244" s="37">
        <v>9</v>
      </c>
      <c r="C244" s="28" t="s">
        <v>101</v>
      </c>
      <c r="D244" s="210">
        <f>'(B.) Opyt'' non-urb lands'!AV59</f>
        <v>454</v>
      </c>
      <c r="E244" s="520"/>
      <c r="F244" s="210">
        <f>'(B.) Opyt'' non-urb lands'!AY59</f>
        <v>3206079</v>
      </c>
      <c r="G244" s="212">
        <f t="shared" si="46"/>
        <v>7061.8480176211451</v>
      </c>
      <c r="I244" s="210">
        <v>11</v>
      </c>
      <c r="J244" s="210">
        <v>11</v>
      </c>
      <c r="M244" s="259">
        <f>(IF($J244-$I244=0,VLOOKUP($C244,'(C.) Private owners, 6 estates'!$D$10:$DR$60,26+$I244,0),IF($J244-$I244=1,VLOOKUP($C244,'(C.) Private owners, 6 estates'!$D$10:$DR$60,26+$I244,0)+VLOOKUP($C244,'(C.) Private owners, 6 estates'!$D$10:$DR$60,27+$I244,0),VLOOKUP($C244,'(C.) Private owners, 6 estates'!$D$10:$DR$60,26+$I244,0)+VLOOKUP($C244,'(C.) Private owners, 6 estates'!$D$10:$DR$60,27+$I244,0)+VLOOKUP($C244,'(C.) Private owners, 6 estates'!$D$10:$DR$60,28+$I244,0)))) /(IF($J244-$I244=0,VLOOKUP($C244,'(C.) Private owners, 6 estates'!$D$10:$DR$60,7+$I244,0),IF($J244-$I244=1,VLOOKUP($C244,'(C.) Private owners, 6 estates'!$D$10:$DR$60,7+$I244,0)+VLOOKUP($C244,'(C.) Private owners, 6 estates'!$D$10:$DR$60,8+$I244,0),VLOOKUP($C244,'(C.) Private owners, 6 estates'!$D$10:$DR$60,7+$I244,0)+VLOOKUP($C244,'(C.) Private owners, 6 estates'!$D$10:$DR$60,8+$I244,0)+VLOOKUP($C244,'(C.) Private owners, 6 estates'!$D$10:$DR$60,9+$I244,0))))</f>
        <v>0.52009456264775411</v>
      </c>
      <c r="N244" s="259">
        <f>(IF($J244-$I244=0,VLOOKUP($C244,'(C.) Private owners, 6 estates'!$D$10:$DR$60,45+$I244,0),IF($J244-$I244=1,VLOOKUP($C244,'(C.) Private owners, 6 estates'!$D$10:$DR$60,45+$I244,0)+VLOOKUP($C244,'(C.) Private owners, 6 estates'!$D$10:$DR$60,46+$I244,0),VLOOKUP($C244,'(C.) Private owners, 6 estates'!$D$10:$DR$60,45+$I244,0)+VLOOKUP($C244,'(C.) Private owners, 6 estates'!$D$10:$DR$60,46+$I244,0)+VLOOKUP($C244,'(C.) Private owners, 6 estates'!$D$10:$DR$60,47+$I244,0)))) /(IF($J244-$I244=0,VLOOKUP($C244,'(C.) Private owners, 6 estates'!$D$10:$DR$60,7+$I244,0),IF($J244-$I244=1,VLOOKUP($C244,'(C.) Private owners, 6 estates'!$D$10:$DR$60,7+$I244,0)+VLOOKUP($C244,'(C.) Private owners, 6 estates'!$D$10:$DR$60,8+$I244,0),VLOOKUP($C244,'(C.) Private owners, 6 estates'!$D$10:$DR$60,7+$I244,0)+VLOOKUP($C244,'(C.) Private owners, 6 estates'!$D$10:$DR$60,8+$I244,0)+VLOOKUP($C244,'(C.) Private owners, 6 estates'!$D$10:$DR$60,9+$I244,0))))</f>
        <v>2.3640661938534278E-3</v>
      </c>
      <c r="O244" s="259">
        <f>(IF($J244-$I244=0,VLOOKUP($C244,'(C.) Private owners, 6 estates'!$D$10:$DR$60,64+$I244,0),IF($J244-$I244=1,VLOOKUP($C244,'(C.) Private owners, 6 estates'!$D$10:$DR$60,64+$I244,0)+VLOOKUP($C244,'(C.) Private owners, 6 estates'!$D$10:$DR$60,65+$I244,0),VLOOKUP($C244,'(C.) Private owners, 6 estates'!$D$10:$DR$60,64+$I244,0)+VLOOKUP($C244,'(C.) Private owners, 6 estates'!$D$10:$DR$60,65+$I244,0)+VLOOKUP($C244,'(C.) Private owners, 6 estates'!$D$10:$DR$60,66+$I244,0)))) /(IF($J244-$I244=0,VLOOKUP($C244,'(C.) Private owners, 6 estates'!$D$10:$DR$60,7+$I244,0),IF($J244-$I244=1,VLOOKUP($C244,'(C.) Private owners, 6 estates'!$D$10:$DR$60,7+$I244,0)+VLOOKUP($C244,'(C.) Private owners, 6 estates'!$D$10:$DR$60,8+$I244,0),VLOOKUP($C244,'(C.) Private owners, 6 estates'!$D$10:$DR$60,7+$I244,0)+VLOOKUP($C244,'(C.) Private owners, 6 estates'!$D$10:$DR$60,8+$I244,0)+VLOOKUP($C244,'(C.) Private owners, 6 estates'!$D$10:$DR$60,9+$I244,0))))</f>
        <v>0.1773049645390071</v>
      </c>
      <c r="P244" s="259">
        <f>(IF($J244-$I244=0,VLOOKUP($C244,'(C.) Private owners, 6 estates'!$D$10:$DR$60,83+$I244,0),IF($J244-$I244=1,VLOOKUP($C244,'(C.) Private owners, 6 estates'!$D$10:$DR$60,83+$I244,0)+VLOOKUP($C244,'(C.) Private owners, 6 estates'!$D$10:$DR$60,84+$I244,0),VLOOKUP($C244,'(C.) Private owners, 6 estates'!$D$10:$DR$60,83+$I244,0)+VLOOKUP($C244,'(C.) Private owners, 6 estates'!$D$10:$DR$60,84+$I244,0)+VLOOKUP($C244,'(C.) Private owners, 6 estates'!$D$10:$DR$60,85+$I244,0)))) /(IF($J244-$I244=0,VLOOKUP($C244,'(C.) Private owners, 6 estates'!$D$10:$DR$60,7+$I244,0),IF($J244-$I244=1,VLOOKUP($C244,'(C.) Private owners, 6 estates'!$D$10:$DR$60,7+$I244,0)+VLOOKUP($C244,'(C.) Private owners, 6 estates'!$D$10:$DR$60,8+$I244,0),VLOOKUP($C244,'(C.) Private owners, 6 estates'!$D$10:$DR$60,7+$I244,0)+VLOOKUP($C244,'(C.) Private owners, 6 estates'!$D$10:$DR$60,8+$I244,0)+VLOOKUP($C244,'(C.) Private owners, 6 estates'!$D$10:$DR$60,9+$I244,0))))</f>
        <v>5.9101654846335699E-2</v>
      </c>
      <c r="Q244" s="259">
        <f>(IF($J244-$I244=0,VLOOKUP($C244,'(C.) Private owners, 6 estates'!$D$10:$DR$60,102+$I244,0),IF($J244-$I244=1,VLOOKUP($C244,'(C.) Private owners, 6 estates'!$D$10:$DR$60,102+$I244,0)+VLOOKUP($C244,'(C.) Private owners, 6 estates'!$D$10:$DR$60,103+$I244,0),VLOOKUP($C244,'(C.) Private owners, 6 estates'!$D$10:$DR$60,102+$I244,0)+VLOOKUP($C244,'(C.) Private owners, 6 estates'!$D$10:$DR$60,103+$I244,0)+VLOOKUP($C244,'(C.) Private owners, 6 estates'!$D$10:$DR$60,104+$I244,0)))) /(IF($J244-$I244=0,VLOOKUP($C244,'(C.) Private owners, 6 estates'!$D$10:$DR$60,7+$I244,0),IF($J244-$I244=1,VLOOKUP($C244,'(C.) Private owners, 6 estates'!$D$10:$DR$60,7+$I244,0)+VLOOKUP($C244,'(C.) Private owners, 6 estates'!$D$10:$DR$60,8+$I244,0),VLOOKUP($C244,'(C.) Private owners, 6 estates'!$D$10:$DR$60,7+$I244,0)+VLOOKUP($C244,'(C.) Private owners, 6 estates'!$D$10:$DR$60,8+$I244,0)+VLOOKUP($C244,'(C.) Private owners, 6 estates'!$D$10:$DR$60,9+$I244,0))))</f>
        <v>0.24113475177304963</v>
      </c>
      <c r="R244" s="414">
        <f t="shared" si="59"/>
        <v>0</v>
      </c>
      <c r="T244" s="210">
        <f t="shared" si="47"/>
        <v>236.12293144208036</v>
      </c>
      <c r="U244" s="210">
        <f t="shared" si="48"/>
        <v>1667464.2553191488</v>
      </c>
      <c r="V244" s="281">
        <f t="shared" si="49"/>
        <v>1.0732860520094563</v>
      </c>
      <c r="W244" s="281">
        <f t="shared" si="50"/>
        <v>7579.3829787234035</v>
      </c>
      <c r="X244" s="210">
        <f t="shared" si="51"/>
        <v>80.496453900709227</v>
      </c>
      <c r="Y244" s="210">
        <f t="shared" si="52"/>
        <v>568453.72340425535</v>
      </c>
      <c r="Z244" s="210">
        <f t="shared" si="53"/>
        <v>26.832151300236408</v>
      </c>
      <c r="AA244" s="210">
        <f t="shared" si="54"/>
        <v>189484.57446808511</v>
      </c>
      <c r="AB244" s="210">
        <f t="shared" si="55"/>
        <v>109.47517730496453</v>
      </c>
      <c r="AC244" s="210">
        <f t="shared" si="56"/>
        <v>773097.06382978719</v>
      </c>
      <c r="AD244" s="369">
        <f t="shared" si="57"/>
        <v>0</v>
      </c>
      <c r="AE244" s="369">
        <f t="shared" si="58"/>
        <v>0</v>
      </c>
    </row>
    <row r="245" spans="1:31">
      <c r="A245" s="37">
        <v>41</v>
      </c>
      <c r="B245" s="37">
        <v>9</v>
      </c>
      <c r="C245" s="28" t="s">
        <v>1096</v>
      </c>
      <c r="D245" s="210">
        <f>'(B.) Opyt'' non-urb lands'!AV60</f>
        <v>327</v>
      </c>
      <c r="E245" s="520"/>
      <c r="F245" s="210">
        <f>'(B.) Opyt'' non-urb lands'!AY60</f>
        <v>2328725</v>
      </c>
      <c r="G245" s="212">
        <f t="shared" si="46"/>
        <v>7121.4831804281348</v>
      </c>
      <c r="I245" s="210">
        <v>12</v>
      </c>
      <c r="J245" s="210">
        <v>12</v>
      </c>
      <c r="M245" s="259">
        <f>(IF($J245-$I245=0,VLOOKUP($C245,'(C.) Private owners, 6 estates'!$D$10:$DR$60,26+$I245,0),IF($J245-$I245=1,VLOOKUP($C245,'(C.) Private owners, 6 estates'!$D$10:$DR$60,26+$I245,0)+VLOOKUP($C245,'(C.) Private owners, 6 estates'!$D$10:$DR$60,27+$I245,0),VLOOKUP($C245,'(C.) Private owners, 6 estates'!$D$10:$DR$60,26+$I245,0)+VLOOKUP($C245,'(C.) Private owners, 6 estates'!$D$10:$DR$60,27+$I245,0)+VLOOKUP($C245,'(C.) Private owners, 6 estates'!$D$10:$DR$60,28+$I245,0)))) /(IF($J245-$I245=0,VLOOKUP($C245,'(C.) Private owners, 6 estates'!$D$10:$DR$60,7+$I245,0),IF($J245-$I245=1,VLOOKUP($C245,'(C.) Private owners, 6 estates'!$D$10:$DR$60,7+$I245,0)+VLOOKUP($C245,'(C.) Private owners, 6 estates'!$D$10:$DR$60,8+$I245,0),VLOOKUP($C245,'(C.) Private owners, 6 estates'!$D$10:$DR$60,7+$I245,0)+VLOOKUP($C245,'(C.) Private owners, 6 estates'!$D$10:$DR$60,8+$I245,0)+VLOOKUP($C245,'(C.) Private owners, 6 estates'!$D$10:$DR$60,9+$I245,0))))</f>
        <v>0.25496688741721857</v>
      </c>
      <c r="N245" s="259">
        <f>(IF($J245-$I245=0,VLOOKUP($C245,'(C.) Private owners, 6 estates'!$D$10:$DR$60,45+$I245,0),IF($J245-$I245=1,VLOOKUP($C245,'(C.) Private owners, 6 estates'!$D$10:$DR$60,45+$I245,0)+VLOOKUP($C245,'(C.) Private owners, 6 estates'!$D$10:$DR$60,46+$I245,0),VLOOKUP($C245,'(C.) Private owners, 6 estates'!$D$10:$DR$60,45+$I245,0)+VLOOKUP($C245,'(C.) Private owners, 6 estates'!$D$10:$DR$60,46+$I245,0)+VLOOKUP($C245,'(C.) Private owners, 6 estates'!$D$10:$DR$60,47+$I245,0)))) /(IF($J245-$I245=0,VLOOKUP($C245,'(C.) Private owners, 6 estates'!$D$10:$DR$60,7+$I245,0),IF($J245-$I245=1,VLOOKUP($C245,'(C.) Private owners, 6 estates'!$D$10:$DR$60,7+$I245,0)+VLOOKUP($C245,'(C.) Private owners, 6 estates'!$D$10:$DR$60,8+$I245,0),VLOOKUP($C245,'(C.) Private owners, 6 estates'!$D$10:$DR$60,7+$I245,0)+VLOOKUP($C245,'(C.) Private owners, 6 estates'!$D$10:$DR$60,8+$I245,0)+VLOOKUP($C245,'(C.) Private owners, 6 estates'!$D$10:$DR$60,9+$I245,0))))</f>
        <v>3.6423841059602648E-2</v>
      </c>
      <c r="O245" s="259">
        <f>(IF($J245-$I245=0,VLOOKUP($C245,'(C.) Private owners, 6 estates'!$D$10:$DR$60,64+$I245,0),IF($J245-$I245=1,VLOOKUP($C245,'(C.) Private owners, 6 estates'!$D$10:$DR$60,64+$I245,0)+VLOOKUP($C245,'(C.) Private owners, 6 estates'!$D$10:$DR$60,65+$I245,0),VLOOKUP($C245,'(C.) Private owners, 6 estates'!$D$10:$DR$60,64+$I245,0)+VLOOKUP($C245,'(C.) Private owners, 6 estates'!$D$10:$DR$60,65+$I245,0)+VLOOKUP($C245,'(C.) Private owners, 6 estates'!$D$10:$DR$60,66+$I245,0)))) /(IF($J245-$I245=0,VLOOKUP($C245,'(C.) Private owners, 6 estates'!$D$10:$DR$60,7+$I245,0),IF($J245-$I245=1,VLOOKUP($C245,'(C.) Private owners, 6 estates'!$D$10:$DR$60,7+$I245,0)+VLOOKUP($C245,'(C.) Private owners, 6 estates'!$D$10:$DR$60,8+$I245,0),VLOOKUP($C245,'(C.) Private owners, 6 estates'!$D$10:$DR$60,7+$I245,0)+VLOOKUP($C245,'(C.) Private owners, 6 estates'!$D$10:$DR$60,8+$I245,0)+VLOOKUP($C245,'(C.) Private owners, 6 estates'!$D$10:$DR$60,9+$I245,0))))</f>
        <v>0.20529801324503311</v>
      </c>
      <c r="P245" s="259">
        <f>(IF($J245-$I245=0,VLOOKUP($C245,'(C.) Private owners, 6 estates'!$D$10:$DR$60,83+$I245,0),IF($J245-$I245=1,VLOOKUP($C245,'(C.) Private owners, 6 estates'!$D$10:$DR$60,83+$I245,0)+VLOOKUP($C245,'(C.) Private owners, 6 estates'!$D$10:$DR$60,84+$I245,0),VLOOKUP($C245,'(C.) Private owners, 6 estates'!$D$10:$DR$60,83+$I245,0)+VLOOKUP($C245,'(C.) Private owners, 6 estates'!$D$10:$DR$60,84+$I245,0)+VLOOKUP($C245,'(C.) Private owners, 6 estates'!$D$10:$DR$60,85+$I245,0)))) /(IF($J245-$I245=0,VLOOKUP($C245,'(C.) Private owners, 6 estates'!$D$10:$DR$60,7+$I245,0),IF($J245-$I245=1,VLOOKUP($C245,'(C.) Private owners, 6 estates'!$D$10:$DR$60,7+$I245,0)+VLOOKUP($C245,'(C.) Private owners, 6 estates'!$D$10:$DR$60,8+$I245,0),VLOOKUP($C245,'(C.) Private owners, 6 estates'!$D$10:$DR$60,7+$I245,0)+VLOOKUP($C245,'(C.) Private owners, 6 estates'!$D$10:$DR$60,8+$I245,0)+VLOOKUP($C245,'(C.) Private owners, 6 estates'!$D$10:$DR$60,9+$I245,0))))</f>
        <v>8.6092715231788075E-2</v>
      </c>
      <c r="Q245" s="259">
        <f>(IF($J245-$I245=0,VLOOKUP($C245,'(C.) Private owners, 6 estates'!$D$10:$DR$60,102+$I245,0),IF($J245-$I245=1,VLOOKUP($C245,'(C.) Private owners, 6 estates'!$D$10:$DR$60,102+$I245,0)+VLOOKUP($C245,'(C.) Private owners, 6 estates'!$D$10:$DR$60,103+$I245,0),VLOOKUP($C245,'(C.) Private owners, 6 estates'!$D$10:$DR$60,102+$I245,0)+VLOOKUP($C245,'(C.) Private owners, 6 estates'!$D$10:$DR$60,103+$I245,0)+VLOOKUP($C245,'(C.) Private owners, 6 estates'!$D$10:$DR$60,104+$I245,0)))) /(IF($J245-$I245=0,VLOOKUP($C245,'(C.) Private owners, 6 estates'!$D$10:$DR$60,7+$I245,0),IF($J245-$I245=1,VLOOKUP($C245,'(C.) Private owners, 6 estates'!$D$10:$DR$60,7+$I245,0)+VLOOKUP($C245,'(C.) Private owners, 6 estates'!$D$10:$DR$60,8+$I245,0),VLOOKUP($C245,'(C.) Private owners, 6 estates'!$D$10:$DR$60,7+$I245,0)+VLOOKUP($C245,'(C.) Private owners, 6 estates'!$D$10:$DR$60,8+$I245,0)+VLOOKUP($C245,'(C.) Private owners, 6 estates'!$D$10:$DR$60,9+$I245,0))))</f>
        <v>0.41721854304635764</v>
      </c>
      <c r="R245" s="414">
        <f t="shared" si="59"/>
        <v>0</v>
      </c>
      <c r="T245" s="210">
        <f t="shared" si="47"/>
        <v>83.374172185430467</v>
      </c>
      <c r="U245" s="210">
        <f t="shared" si="48"/>
        <v>593747.76490066235</v>
      </c>
      <c r="V245" s="281">
        <f t="shared" si="49"/>
        <v>11.910596026490065</v>
      </c>
      <c r="W245" s="281">
        <f t="shared" si="50"/>
        <v>84821.109271523179</v>
      </c>
      <c r="X245" s="210">
        <f t="shared" si="51"/>
        <v>67.132450331125824</v>
      </c>
      <c r="Y245" s="210">
        <f t="shared" si="52"/>
        <v>478082.61589403974</v>
      </c>
      <c r="Z245" s="210">
        <f t="shared" si="53"/>
        <v>28.152317880794701</v>
      </c>
      <c r="AA245" s="210">
        <f t="shared" si="54"/>
        <v>200486.25827814569</v>
      </c>
      <c r="AB245" s="210">
        <f t="shared" si="55"/>
        <v>136.43046357615896</v>
      </c>
      <c r="AC245" s="210">
        <f t="shared" si="56"/>
        <v>971587.25165562925</v>
      </c>
      <c r="AD245" s="369">
        <f t="shared" si="57"/>
        <v>0</v>
      </c>
      <c r="AE245" s="369">
        <f t="shared" si="58"/>
        <v>0</v>
      </c>
    </row>
    <row r="246" spans="1:31">
      <c r="A246" s="37">
        <v>47</v>
      </c>
      <c r="B246" s="37">
        <v>9</v>
      </c>
      <c r="C246" s="29" t="s">
        <v>501</v>
      </c>
      <c r="D246" s="210">
        <f>'(B.) Opyt'' non-urb lands'!AV61</f>
        <v>570</v>
      </c>
      <c r="E246" s="520"/>
      <c r="F246" s="210">
        <f>'(B.) Opyt'' non-urb lands'!AY61</f>
        <v>4109083</v>
      </c>
      <c r="G246" s="212">
        <f t="shared" si="46"/>
        <v>7208.9175438596494</v>
      </c>
      <c r="I246" s="210">
        <v>11</v>
      </c>
      <c r="J246" s="210">
        <v>11</v>
      </c>
      <c r="M246" s="259">
        <f>(IF($J246-$I246=0,VLOOKUP($C246,'(C.) Private owners, 6 estates'!$D$10:$DR$60,26+$I246,0),IF($J246-$I246=1,VLOOKUP($C246,'(C.) Private owners, 6 estates'!$D$10:$DR$60,26+$I246,0)+VLOOKUP($C246,'(C.) Private owners, 6 estates'!$D$10:$DR$60,27+$I246,0),VLOOKUP($C246,'(C.) Private owners, 6 estates'!$D$10:$DR$60,26+$I246,0)+VLOOKUP($C246,'(C.) Private owners, 6 estates'!$D$10:$DR$60,27+$I246,0)+VLOOKUP($C246,'(C.) Private owners, 6 estates'!$D$10:$DR$60,28+$I246,0)))) /(IF($J246-$I246=0,VLOOKUP($C246,'(C.) Private owners, 6 estates'!$D$10:$DR$60,7+$I246,0),IF($J246-$I246=1,VLOOKUP($C246,'(C.) Private owners, 6 estates'!$D$10:$DR$60,7+$I246,0)+VLOOKUP($C246,'(C.) Private owners, 6 estates'!$D$10:$DR$60,8+$I246,0),VLOOKUP($C246,'(C.) Private owners, 6 estates'!$D$10:$DR$60,7+$I246,0)+VLOOKUP($C246,'(C.) Private owners, 6 estates'!$D$10:$DR$60,8+$I246,0)+VLOOKUP($C246,'(C.) Private owners, 6 estates'!$D$10:$DR$60,9+$I246,0))))</f>
        <v>0.45600000000000002</v>
      </c>
      <c r="N246" s="259">
        <f>(IF($J246-$I246=0,VLOOKUP($C246,'(C.) Private owners, 6 estates'!$D$10:$DR$60,45+$I246,0),IF($J246-$I246=1,VLOOKUP($C246,'(C.) Private owners, 6 estates'!$D$10:$DR$60,45+$I246,0)+VLOOKUP($C246,'(C.) Private owners, 6 estates'!$D$10:$DR$60,46+$I246,0),VLOOKUP($C246,'(C.) Private owners, 6 estates'!$D$10:$DR$60,45+$I246,0)+VLOOKUP($C246,'(C.) Private owners, 6 estates'!$D$10:$DR$60,46+$I246,0)+VLOOKUP($C246,'(C.) Private owners, 6 estates'!$D$10:$DR$60,47+$I246,0)))) /(IF($J246-$I246=0,VLOOKUP($C246,'(C.) Private owners, 6 estates'!$D$10:$DR$60,7+$I246,0),IF($J246-$I246=1,VLOOKUP($C246,'(C.) Private owners, 6 estates'!$D$10:$DR$60,7+$I246,0)+VLOOKUP($C246,'(C.) Private owners, 6 estates'!$D$10:$DR$60,8+$I246,0),VLOOKUP($C246,'(C.) Private owners, 6 estates'!$D$10:$DR$60,7+$I246,0)+VLOOKUP($C246,'(C.) Private owners, 6 estates'!$D$10:$DR$60,8+$I246,0)+VLOOKUP($C246,'(C.) Private owners, 6 estates'!$D$10:$DR$60,9+$I246,0))))</f>
        <v>1.6000000000000001E-3</v>
      </c>
      <c r="O246" s="259">
        <f>(IF($J246-$I246=0,VLOOKUP($C246,'(C.) Private owners, 6 estates'!$D$10:$DR$60,64+$I246,0),IF($J246-$I246=1,VLOOKUP($C246,'(C.) Private owners, 6 estates'!$D$10:$DR$60,64+$I246,0)+VLOOKUP($C246,'(C.) Private owners, 6 estates'!$D$10:$DR$60,65+$I246,0),VLOOKUP($C246,'(C.) Private owners, 6 estates'!$D$10:$DR$60,64+$I246,0)+VLOOKUP($C246,'(C.) Private owners, 6 estates'!$D$10:$DR$60,65+$I246,0)+VLOOKUP($C246,'(C.) Private owners, 6 estates'!$D$10:$DR$60,66+$I246,0)))) /(IF($J246-$I246=0,VLOOKUP($C246,'(C.) Private owners, 6 estates'!$D$10:$DR$60,7+$I246,0),IF($J246-$I246=1,VLOOKUP($C246,'(C.) Private owners, 6 estates'!$D$10:$DR$60,7+$I246,0)+VLOOKUP($C246,'(C.) Private owners, 6 estates'!$D$10:$DR$60,8+$I246,0),VLOOKUP($C246,'(C.) Private owners, 6 estates'!$D$10:$DR$60,7+$I246,0)+VLOOKUP($C246,'(C.) Private owners, 6 estates'!$D$10:$DR$60,8+$I246,0)+VLOOKUP($C246,'(C.) Private owners, 6 estates'!$D$10:$DR$60,9+$I246,0))))</f>
        <v>0.10879999999999999</v>
      </c>
      <c r="P246" s="259">
        <f>(IF($J246-$I246=0,VLOOKUP($C246,'(C.) Private owners, 6 estates'!$D$10:$DR$60,83+$I246,0),IF($J246-$I246=1,VLOOKUP($C246,'(C.) Private owners, 6 estates'!$D$10:$DR$60,83+$I246,0)+VLOOKUP($C246,'(C.) Private owners, 6 estates'!$D$10:$DR$60,84+$I246,0),VLOOKUP($C246,'(C.) Private owners, 6 estates'!$D$10:$DR$60,83+$I246,0)+VLOOKUP($C246,'(C.) Private owners, 6 estates'!$D$10:$DR$60,84+$I246,0)+VLOOKUP($C246,'(C.) Private owners, 6 estates'!$D$10:$DR$60,85+$I246,0)))) /(IF($J246-$I246=0,VLOOKUP($C246,'(C.) Private owners, 6 estates'!$D$10:$DR$60,7+$I246,0),IF($J246-$I246=1,VLOOKUP($C246,'(C.) Private owners, 6 estates'!$D$10:$DR$60,7+$I246,0)+VLOOKUP($C246,'(C.) Private owners, 6 estates'!$D$10:$DR$60,8+$I246,0),VLOOKUP($C246,'(C.) Private owners, 6 estates'!$D$10:$DR$60,7+$I246,0)+VLOOKUP($C246,'(C.) Private owners, 6 estates'!$D$10:$DR$60,8+$I246,0)+VLOOKUP($C246,'(C.) Private owners, 6 estates'!$D$10:$DR$60,9+$I246,0))))</f>
        <v>0.14879999999999999</v>
      </c>
      <c r="Q246" s="259">
        <f>(IF($J246-$I246=0,VLOOKUP($C246,'(C.) Private owners, 6 estates'!$D$10:$DR$60,102+$I246,0),IF($J246-$I246=1,VLOOKUP($C246,'(C.) Private owners, 6 estates'!$D$10:$DR$60,102+$I246,0)+VLOOKUP($C246,'(C.) Private owners, 6 estates'!$D$10:$DR$60,103+$I246,0),VLOOKUP($C246,'(C.) Private owners, 6 estates'!$D$10:$DR$60,102+$I246,0)+VLOOKUP($C246,'(C.) Private owners, 6 estates'!$D$10:$DR$60,103+$I246,0)+VLOOKUP($C246,'(C.) Private owners, 6 estates'!$D$10:$DR$60,104+$I246,0)))) /(IF($J246-$I246=0,VLOOKUP($C246,'(C.) Private owners, 6 estates'!$D$10:$DR$60,7+$I246,0),IF($J246-$I246=1,VLOOKUP($C246,'(C.) Private owners, 6 estates'!$D$10:$DR$60,7+$I246,0)+VLOOKUP($C246,'(C.) Private owners, 6 estates'!$D$10:$DR$60,8+$I246,0),VLOOKUP($C246,'(C.) Private owners, 6 estates'!$D$10:$DR$60,7+$I246,0)+VLOOKUP($C246,'(C.) Private owners, 6 estates'!$D$10:$DR$60,8+$I246,0)+VLOOKUP($C246,'(C.) Private owners, 6 estates'!$D$10:$DR$60,9+$I246,0))))</f>
        <v>0.2848</v>
      </c>
      <c r="R246" s="414">
        <f t="shared" si="59"/>
        <v>0</v>
      </c>
      <c r="T246" s="210">
        <f t="shared" si="47"/>
        <v>259.92</v>
      </c>
      <c r="U246" s="210">
        <f t="shared" si="48"/>
        <v>1873741.8480000002</v>
      </c>
      <c r="V246" s="281">
        <f t="shared" si="49"/>
        <v>0.91200000000000003</v>
      </c>
      <c r="W246" s="281">
        <f t="shared" si="50"/>
        <v>6574.5328000000009</v>
      </c>
      <c r="X246" s="210">
        <f t="shared" si="51"/>
        <v>62.015999999999998</v>
      </c>
      <c r="Y246" s="210">
        <f t="shared" si="52"/>
        <v>447068.2304</v>
      </c>
      <c r="Z246" s="210">
        <f t="shared" si="53"/>
        <v>84.815999999999988</v>
      </c>
      <c r="AA246" s="210">
        <f t="shared" si="54"/>
        <v>611431.55039999995</v>
      </c>
      <c r="AB246" s="210">
        <f t="shared" si="55"/>
        <v>162.33600000000001</v>
      </c>
      <c r="AC246" s="210">
        <f t="shared" si="56"/>
        <v>1170266.8384000002</v>
      </c>
      <c r="AD246" s="369">
        <f t="shared" si="57"/>
        <v>0</v>
      </c>
      <c r="AE246" s="369">
        <f t="shared" si="58"/>
        <v>0</v>
      </c>
    </row>
    <row r="247" spans="1:31" s="151" customFormat="1">
      <c r="A247" s="431">
        <v>51</v>
      </c>
      <c r="B247" s="431"/>
      <c r="C247" s="331" t="s">
        <v>226</v>
      </c>
      <c r="D247" s="214">
        <f>SUM(D197:D246)</f>
        <v>7377</v>
      </c>
      <c r="E247" s="520"/>
      <c r="F247" s="214">
        <v>51376510</v>
      </c>
      <c r="G247" s="214">
        <f t="shared" si="46"/>
        <v>6964.4177850074557</v>
      </c>
      <c r="I247" s="214"/>
      <c r="J247" s="214"/>
      <c r="K247" s="214"/>
      <c r="L247" s="214"/>
      <c r="M247" s="390">
        <f>T248/$D247</f>
        <v>0.67481605912799281</v>
      </c>
      <c r="N247" s="390">
        <f>V247/$D247</f>
        <v>2.5249619561956249E-3</v>
      </c>
      <c r="O247" s="390">
        <f>X247/$D247</f>
        <v>0.17706238790928741</v>
      </c>
      <c r="P247" s="390">
        <f>Z247/$D247</f>
        <v>4.4740149114378354E-2</v>
      </c>
      <c r="Q247" s="390">
        <f>AB247/$D247</f>
        <v>0.10085644189214572</v>
      </c>
      <c r="R247" s="430">
        <f>SUM(M247:Q247)-1</f>
        <v>0</v>
      </c>
      <c r="S247" s="214"/>
      <c r="T247" s="210">
        <f t="shared" si="47"/>
        <v>4978.1180681872029</v>
      </c>
      <c r="U247" s="210">
        <f>T247*$G247</f>
        <v>34669694.009949915</v>
      </c>
      <c r="V247" s="210">
        <f>SUM(V197:V246)</f>
        <v>18.626644350855123</v>
      </c>
      <c r="W247" s="210">
        <f>V247*$G247</f>
        <v>129723.73319210407</v>
      </c>
      <c r="X247" s="210">
        <f>SUM(X197:X246)</f>
        <v>1306.1892356068133</v>
      </c>
      <c r="Y247" s="210">
        <f>X247*$G247</f>
        <v>9096847.5430453848</v>
      </c>
      <c r="Z247" s="210">
        <f>SUM(Z197:Z246)</f>
        <v>330.04808001676912</v>
      </c>
      <c r="AA247" s="210">
        <f>Z247*$G247</f>
        <v>2298592.7183763506</v>
      </c>
      <c r="AB247" s="210">
        <f>SUM(AB197:AB246)</f>
        <v>744.01797183835902</v>
      </c>
      <c r="AC247" s="210">
        <f>AB247*$G247</f>
        <v>5181651.9954362437</v>
      </c>
      <c r="AD247" s="369">
        <f>D247-(T248+V247+X247+Z247+AB247)</f>
        <v>0</v>
      </c>
      <c r="AE247" s="369">
        <f>F247-(U247+W247+Y247+AA247+AC247)</f>
        <v>0</v>
      </c>
    </row>
    <row r="248" spans="1:31">
      <c r="A248" s="37"/>
      <c r="B248" s="37"/>
      <c r="C248" s="331"/>
      <c r="F248" s="281" t="s">
        <v>934</v>
      </c>
      <c r="G248" s="624">
        <f>(G247-5000)/5000</f>
        <v>0.39288355700149113</v>
      </c>
      <c r="R248" s="394" t="s">
        <v>230</v>
      </c>
      <c r="T248" s="214">
        <f t="shared" ref="T248:AC248" si="60">SUM(T197:T246)</f>
        <v>4978.1180681872029</v>
      </c>
      <c r="U248" s="214">
        <f t="shared" si="60"/>
        <v>34582664.868221506</v>
      </c>
      <c r="V248" s="214">
        <f t="shared" si="60"/>
        <v>18.626644350855123</v>
      </c>
      <c r="W248" s="214">
        <f t="shared" si="60"/>
        <v>131161.71359909541</v>
      </c>
      <c r="X248" s="214">
        <f t="shared" si="60"/>
        <v>1306.1892356068133</v>
      </c>
      <c r="Y248" s="214">
        <f t="shared" si="60"/>
        <v>9095528.2430674247</v>
      </c>
      <c r="Z248" s="214">
        <f t="shared" si="60"/>
        <v>330.04808001676912</v>
      </c>
      <c r="AA248" s="214">
        <f t="shared" si="60"/>
        <v>2315204.956208732</v>
      </c>
      <c r="AB248" s="214">
        <f t="shared" si="60"/>
        <v>744.01797183835902</v>
      </c>
      <c r="AC248" s="214">
        <f t="shared" si="60"/>
        <v>5251950.2189032361</v>
      </c>
      <c r="AD248" s="369">
        <f>SUM(AD198:AD246)</f>
        <v>0</v>
      </c>
      <c r="AE248" s="369">
        <f>SUM(AE198:AE246)</f>
        <v>0</v>
      </c>
    </row>
    <row r="249" spans="1:31" ht="16" thickBot="1">
      <c r="E249" s="446"/>
    </row>
    <row r="250" spans="1:31" ht="16" thickBot="1">
      <c r="D250" s="591" t="s">
        <v>325</v>
      </c>
      <c r="E250" s="592"/>
      <c r="F250" s="592"/>
      <c r="G250" s="592"/>
      <c r="H250" s="593"/>
      <c r="I250" s="592"/>
      <c r="J250" s="592"/>
      <c r="K250" s="592"/>
      <c r="L250" s="592"/>
      <c r="M250" s="594"/>
      <c r="N250" s="594"/>
      <c r="O250" s="594"/>
      <c r="P250" s="594"/>
      <c r="Q250" s="594"/>
      <c r="R250" s="595"/>
      <c r="S250" s="592"/>
      <c r="T250" s="592"/>
      <c r="U250" s="592"/>
      <c r="V250" s="592"/>
      <c r="W250" s="596" t="s">
        <v>864</v>
      </c>
      <c r="X250" s="592"/>
      <c r="Y250" s="592"/>
      <c r="Z250" s="592"/>
      <c r="AA250" s="592"/>
      <c r="AB250" s="596" t="s">
        <v>864</v>
      </c>
      <c r="AC250" s="592"/>
      <c r="AD250" s="593"/>
      <c r="AE250" s="597"/>
    </row>
    <row r="251" spans="1:31">
      <c r="D251" s="432" t="s">
        <v>590</v>
      </c>
      <c r="E251" s="267"/>
      <c r="F251" s="214" t="s">
        <v>232</v>
      </c>
      <c r="I251" s="367" t="s">
        <v>97</v>
      </c>
      <c r="J251" s="364"/>
      <c r="T251" s="210" t="s">
        <v>388</v>
      </c>
      <c r="AD251" s="42" t="s">
        <v>763</v>
      </c>
    </row>
    <row r="252" spans="1:31" ht="16" thickBot="1">
      <c r="A252" s="327" t="s">
        <v>553</v>
      </c>
      <c r="B252" s="328"/>
      <c r="D252" s="217" t="s">
        <v>252</v>
      </c>
      <c r="E252" s="267"/>
      <c r="F252" s="217" t="s">
        <v>252</v>
      </c>
      <c r="G252" s="217" t="s">
        <v>253</v>
      </c>
      <c r="H252" s="130"/>
      <c r="I252" s="161" t="s">
        <v>962</v>
      </c>
      <c r="J252" s="364"/>
      <c r="T252" s="210" t="s">
        <v>905</v>
      </c>
    </row>
    <row r="253" spans="1:31" ht="16" thickBot="1">
      <c r="A253" s="327" t="s">
        <v>754</v>
      </c>
      <c r="B253" s="328" t="s">
        <v>1044</v>
      </c>
      <c r="D253" s="281" t="s">
        <v>619</v>
      </c>
      <c r="E253" s="267"/>
      <c r="F253" s="281" t="s">
        <v>918</v>
      </c>
      <c r="G253" s="281" t="s">
        <v>254</v>
      </c>
      <c r="H253" s="37"/>
      <c r="I253" s="365" t="s">
        <v>961</v>
      </c>
      <c r="J253" s="364"/>
      <c r="O253" s="259" t="s">
        <v>1156</v>
      </c>
      <c r="P253" s="259" t="s">
        <v>1250</v>
      </c>
      <c r="T253" s="372" t="s">
        <v>227</v>
      </c>
      <c r="U253" s="373"/>
      <c r="V253" s="374" t="s">
        <v>228</v>
      </c>
      <c r="W253" s="375"/>
      <c r="X253" s="376" t="s">
        <v>546</v>
      </c>
      <c r="Y253" s="377"/>
      <c r="Z253" s="378" t="s">
        <v>547</v>
      </c>
      <c r="AA253" s="379"/>
      <c r="AB253" s="380" t="s">
        <v>548</v>
      </c>
      <c r="AC253" s="381"/>
      <c r="AD253" s="336" t="s">
        <v>9</v>
      </c>
      <c r="AE253" s="250"/>
    </row>
    <row r="254" spans="1:31">
      <c r="A254" s="329" t="s">
        <v>1045</v>
      </c>
      <c r="B254" s="330" t="s">
        <v>1046</v>
      </c>
      <c r="C254" s="171" t="s">
        <v>1045</v>
      </c>
      <c r="D254" s="335" t="s">
        <v>591</v>
      </c>
      <c r="E254" s="267"/>
      <c r="F254" s="335" t="s">
        <v>919</v>
      </c>
      <c r="G254" s="335" t="s">
        <v>612</v>
      </c>
      <c r="H254" s="129"/>
      <c r="I254" s="366" t="s">
        <v>1152</v>
      </c>
      <c r="J254" s="366" t="s">
        <v>1153</v>
      </c>
      <c r="K254" s="335"/>
      <c r="L254" s="335"/>
      <c r="M254" s="391" t="s">
        <v>227</v>
      </c>
      <c r="N254" s="392" t="s">
        <v>228</v>
      </c>
      <c r="O254" s="393" t="s">
        <v>1157</v>
      </c>
      <c r="P254" s="408" t="s">
        <v>787</v>
      </c>
      <c r="Q254" s="393" t="s">
        <v>548</v>
      </c>
      <c r="R254" s="413"/>
      <c r="S254" s="335"/>
      <c r="T254" s="335" t="s">
        <v>39</v>
      </c>
      <c r="U254" s="335" t="s">
        <v>40</v>
      </c>
      <c r="V254" s="335" t="s">
        <v>39</v>
      </c>
      <c r="W254" s="335" t="s">
        <v>40</v>
      </c>
      <c r="X254" s="335" t="s">
        <v>39</v>
      </c>
      <c r="Y254" s="335" t="s">
        <v>40</v>
      </c>
      <c r="Z254" s="335" t="s">
        <v>39</v>
      </c>
      <c r="AA254" s="335" t="s">
        <v>40</v>
      </c>
      <c r="AB254" s="335" t="s">
        <v>39</v>
      </c>
      <c r="AC254" s="335" t="s">
        <v>40</v>
      </c>
      <c r="AD254" s="337" t="s">
        <v>39</v>
      </c>
      <c r="AE254" s="338" t="s">
        <v>40</v>
      </c>
    </row>
    <row r="255" spans="1:31">
      <c r="A255" s="49">
        <v>1</v>
      </c>
      <c r="B255" s="279">
        <v>1</v>
      </c>
      <c r="C255" s="28" t="s">
        <v>685</v>
      </c>
      <c r="D255" s="210">
        <f>'(B.) Opyt'' non-urb lands'!AM12</f>
        <v>0</v>
      </c>
      <c r="E255" s="267"/>
      <c r="F255" s="210">
        <f>'(B.) Opyt'' non-urb lands'!AQ12</f>
        <v>0</v>
      </c>
      <c r="G255" s="212"/>
      <c r="I255" s="281" t="s">
        <v>828</v>
      </c>
      <c r="J255" s="281" t="s">
        <v>828</v>
      </c>
      <c r="M255" s="394" t="s">
        <v>828</v>
      </c>
      <c r="N255" s="394" t="s">
        <v>828</v>
      </c>
      <c r="O255" s="394" t="s">
        <v>828</v>
      </c>
      <c r="P255" s="394" t="s">
        <v>828</v>
      </c>
      <c r="Q255" s="394" t="s">
        <v>828</v>
      </c>
      <c r="U255" s="210">
        <v>0</v>
      </c>
      <c r="V255" s="210">
        <v>0</v>
      </c>
      <c r="W255" s="210">
        <v>0</v>
      </c>
      <c r="X255" s="210">
        <v>0</v>
      </c>
      <c r="Y255" s="210">
        <v>0</v>
      </c>
      <c r="Z255" s="210">
        <v>0</v>
      </c>
      <c r="AA255" s="210">
        <v>0</v>
      </c>
      <c r="AB255" s="210">
        <v>0</v>
      </c>
      <c r="AC255" s="210">
        <v>0</v>
      </c>
    </row>
    <row r="256" spans="1:31">
      <c r="A256" s="49">
        <v>7</v>
      </c>
      <c r="B256" s="279">
        <v>1</v>
      </c>
      <c r="C256" s="28" t="s">
        <v>426</v>
      </c>
      <c r="D256" s="210">
        <f>'(B.) Opyt'' non-urb lands'!AM13</f>
        <v>42</v>
      </c>
      <c r="E256" s="267"/>
      <c r="F256" s="210">
        <f>'(B.) Opyt'' non-urb lands'!AQ13</f>
        <v>127794.60446712018</v>
      </c>
      <c r="G256" s="212">
        <f t="shared" ref="G256:G305" si="61">F256/D256</f>
        <v>3042.7286777885756</v>
      </c>
      <c r="I256" s="28">
        <v>14</v>
      </c>
      <c r="J256" s="210">
        <v>15</v>
      </c>
      <c r="M256" s="259">
        <f>(IF($J256-$I256=0,VLOOKUP($C256,'(C.) Private owners, 6 estates'!$D$10:$DR$60,26+$I256,0),IF($J256-$I256=1,VLOOKUP($C256,'(C.) Private owners, 6 estates'!$D$10:$DR$60,26+$I256,0)+VLOOKUP($C256,'(C.) Private owners, 6 estates'!$D$10:$DR$60,27+$I256,0),VLOOKUP($C256,'(C.) Private owners, 6 estates'!$D$10:$DR$60,26+$I256,0)+VLOOKUP($C256,'(C.) Private owners, 6 estates'!$D$10:$DR$60,27+$I256,0)+VLOOKUP($C256,'(C.) Private owners, 6 estates'!$D$10:$DR$60,28+$I256,0)))) /(IF($J256-$I256=0,VLOOKUP($C256,'(C.) Private owners, 6 estates'!$D$10:$DR$60,7+$I256,0),IF($J256-$I256=1,VLOOKUP($C256,'(C.) Private owners, 6 estates'!$D$10:$DR$60,7+$I256,0)+VLOOKUP($C256,'(C.) Private owners, 6 estates'!$D$10:$DR$60,8+$I256,0),VLOOKUP($C256,'(C.) Private owners, 6 estates'!$D$10:$DR$60,7+$I256,0)+VLOOKUP($C256,'(C.) Private owners, 6 estates'!$D$10:$DR$60,8+$I256,0)+VLOOKUP($C256,'(C.) Private owners, 6 estates'!$D$10:$DR$60,9+$I256,0))))</f>
        <v>0.36</v>
      </c>
      <c r="N256" s="259">
        <f>(IF($J256-$I256=0,VLOOKUP($C256,'(C.) Private owners, 6 estates'!$D$10:$DR$60,45+$I256,0),IF($J256-$I256=1,VLOOKUP($C256,'(C.) Private owners, 6 estates'!$D$10:$DR$60,45+$I256,0)+VLOOKUP($C256,'(C.) Private owners, 6 estates'!$D$10:$DR$60,46+$I256,0),VLOOKUP($C256,'(C.) Private owners, 6 estates'!$D$10:$DR$60,45+$I256,0)+VLOOKUP($C256,'(C.) Private owners, 6 estates'!$D$10:$DR$60,46+$I256,0)+VLOOKUP($C256,'(C.) Private owners, 6 estates'!$D$10:$DR$60,47+$I256,0)))) /(IF($J256-$I256=0,VLOOKUP($C256,'(C.) Private owners, 6 estates'!$D$10:$DR$60,7+$I256,0),IF($J256-$I256=1,VLOOKUP($C256,'(C.) Private owners, 6 estates'!$D$10:$DR$60,7+$I256,0)+VLOOKUP($C256,'(C.) Private owners, 6 estates'!$D$10:$DR$60,8+$I256,0),VLOOKUP($C256,'(C.) Private owners, 6 estates'!$D$10:$DR$60,7+$I256,0)+VLOOKUP($C256,'(C.) Private owners, 6 estates'!$D$10:$DR$60,8+$I256,0)+VLOOKUP($C256,'(C.) Private owners, 6 estates'!$D$10:$DR$60,9+$I256,0))))</f>
        <v>0.04</v>
      </c>
      <c r="O256" s="259">
        <f>(IF($J256-$I256=0,VLOOKUP($C256,'(C.) Private owners, 6 estates'!$D$10:$DR$60,64+$I256,0),IF($J256-$I256=1,VLOOKUP($C256,'(C.) Private owners, 6 estates'!$D$10:$DR$60,64+$I256,0)+VLOOKUP($C256,'(C.) Private owners, 6 estates'!$D$10:$DR$60,65+$I256,0),VLOOKUP($C256,'(C.) Private owners, 6 estates'!$D$10:$DR$60,64+$I256,0)+VLOOKUP($C256,'(C.) Private owners, 6 estates'!$D$10:$DR$60,65+$I256,0)+VLOOKUP($C256,'(C.) Private owners, 6 estates'!$D$10:$DR$60,66+$I256,0)))) /(IF($J256-$I256=0,VLOOKUP($C256,'(C.) Private owners, 6 estates'!$D$10:$DR$60,7+$I256,0),IF($J256-$I256=1,VLOOKUP($C256,'(C.) Private owners, 6 estates'!$D$10:$DR$60,7+$I256,0)+VLOOKUP($C256,'(C.) Private owners, 6 estates'!$D$10:$DR$60,8+$I256,0),VLOOKUP($C256,'(C.) Private owners, 6 estates'!$D$10:$DR$60,7+$I256,0)+VLOOKUP($C256,'(C.) Private owners, 6 estates'!$D$10:$DR$60,8+$I256,0)+VLOOKUP($C256,'(C.) Private owners, 6 estates'!$D$10:$DR$60,9+$I256,0))))</f>
        <v>0.36</v>
      </c>
      <c r="P256" s="259">
        <f>(IF($J256-$I256=0,VLOOKUP($C256,'(C.) Private owners, 6 estates'!$D$10:$DR$60,83+$I256,0),IF($J256-$I256=1,VLOOKUP($C256,'(C.) Private owners, 6 estates'!$D$10:$DR$60,83+$I256,0)+VLOOKUP($C256,'(C.) Private owners, 6 estates'!$D$10:$DR$60,84+$I256,0),VLOOKUP($C256,'(C.) Private owners, 6 estates'!$D$10:$DR$60,83+$I256,0)+VLOOKUP($C256,'(C.) Private owners, 6 estates'!$D$10:$DR$60,84+$I256,0)+VLOOKUP($C256,'(C.) Private owners, 6 estates'!$D$10:$DR$60,85+$I256,0)))) /(IF($J256-$I256=0,VLOOKUP($C256,'(C.) Private owners, 6 estates'!$D$10:$DR$60,7+$I256,0),IF($J256-$I256=1,VLOOKUP($C256,'(C.) Private owners, 6 estates'!$D$10:$DR$60,7+$I256,0)+VLOOKUP($C256,'(C.) Private owners, 6 estates'!$D$10:$DR$60,8+$I256,0),VLOOKUP($C256,'(C.) Private owners, 6 estates'!$D$10:$DR$60,7+$I256,0)+VLOOKUP($C256,'(C.) Private owners, 6 estates'!$D$10:$DR$60,8+$I256,0)+VLOOKUP($C256,'(C.) Private owners, 6 estates'!$D$10:$DR$60,9+$I256,0))))</f>
        <v>0.04</v>
      </c>
      <c r="Q256" s="259">
        <f>(IF($J256-$I256=0,VLOOKUP($C256,'(C.) Private owners, 6 estates'!$D$10:$DR$60,102+$I256,0),IF($J256-$I256=1,VLOOKUP($C256,'(C.) Private owners, 6 estates'!$D$10:$DR$60,102+$I256,0)+VLOOKUP($C256,'(C.) Private owners, 6 estates'!$D$10:$DR$60,103+$I256,0),VLOOKUP($C256,'(C.) Private owners, 6 estates'!$D$10:$DR$60,102+$I256,0)+VLOOKUP($C256,'(C.) Private owners, 6 estates'!$D$10:$DR$60,103+$I256,0)+VLOOKUP($C256,'(C.) Private owners, 6 estates'!$D$10:$DR$60,104+$I256,0)))) /(IF($J256-$I256=0,VLOOKUP($C256,'(C.) Private owners, 6 estates'!$D$10:$DR$60,7+$I256,0),IF($J256-$I256=1,VLOOKUP($C256,'(C.) Private owners, 6 estates'!$D$10:$DR$60,7+$I256,0)+VLOOKUP($C256,'(C.) Private owners, 6 estates'!$D$10:$DR$60,8+$I256,0),VLOOKUP($C256,'(C.) Private owners, 6 estates'!$D$10:$DR$60,7+$I256,0)+VLOOKUP($C256,'(C.) Private owners, 6 estates'!$D$10:$DR$60,8+$I256,0)+VLOOKUP($C256,'(C.) Private owners, 6 estates'!$D$10:$DR$60,9+$I256,0))))</f>
        <v>0.2</v>
      </c>
      <c r="R256" s="414">
        <f t="shared" ref="R256:R304" si="62">R198</f>
        <v>0</v>
      </c>
      <c r="T256" s="210">
        <f t="shared" ref="T256:T304" si="63">M256*$D256</f>
        <v>15.12</v>
      </c>
      <c r="U256" s="210">
        <f t="shared" ref="U256:U304" si="64">T256*$G256</f>
        <v>46006.057608163261</v>
      </c>
      <c r="V256" s="281">
        <f t="shared" ref="V256:V304" si="65">N256*$D256</f>
        <v>1.68</v>
      </c>
      <c r="W256" s="281">
        <f t="shared" ref="W256:W304" si="66">V256*$G256</f>
        <v>5111.7841786848066</v>
      </c>
      <c r="X256" s="210">
        <f t="shared" ref="X256:X304" si="67">O256*$D256</f>
        <v>15.12</v>
      </c>
      <c r="Y256" s="210">
        <f t="shared" ref="Y256:Y304" si="68">X256*$G256</f>
        <v>46006.057608163261</v>
      </c>
      <c r="Z256" s="210">
        <f t="shared" ref="Z256:Z304" si="69">P256*$D256</f>
        <v>1.68</v>
      </c>
      <c r="AA256" s="210">
        <f t="shared" ref="AA256:AA304" si="70">Z256*$G256</f>
        <v>5111.7841786848066</v>
      </c>
      <c r="AB256" s="210">
        <f t="shared" ref="AB256:AB304" si="71">Q256*$D256</f>
        <v>8.4</v>
      </c>
      <c r="AC256" s="210">
        <f t="shared" ref="AC256:AC304" si="72">AB256*$G256</f>
        <v>25558.920893424038</v>
      </c>
      <c r="AD256" s="369">
        <f t="shared" ref="AD256:AD304" si="73">D256-(T256+V256+X256+Z256+AB256)</f>
        <v>0</v>
      </c>
      <c r="AE256" s="369">
        <f t="shared" ref="AE256:AE304" si="74">F256-(U256+W256+Y256+AA256+AC256)</f>
        <v>0</v>
      </c>
    </row>
    <row r="257" spans="1:31">
      <c r="A257" s="49">
        <v>26</v>
      </c>
      <c r="B257" s="279">
        <v>1</v>
      </c>
      <c r="C257" s="28" t="s">
        <v>726</v>
      </c>
      <c r="D257" s="210">
        <f>'(B.) Opyt'' non-urb lands'!AM14</f>
        <v>250</v>
      </c>
      <c r="E257" s="267"/>
      <c r="F257" s="210">
        <f>'(B.) Opyt'' non-urb lands'!AQ14</f>
        <v>766604.04548720876</v>
      </c>
      <c r="G257" s="212">
        <f t="shared" si="61"/>
        <v>3066.4161819488349</v>
      </c>
      <c r="I257" s="210">
        <v>11</v>
      </c>
      <c r="J257" s="210">
        <v>13</v>
      </c>
      <c r="M257" s="259">
        <f>(IF($J257-$I257=0,VLOOKUP($C257,'(C.) Private owners, 6 estates'!$D$10:$DR$60,26+$I257,0),IF($J257-$I257=1,VLOOKUP($C257,'(C.) Private owners, 6 estates'!$D$10:$DR$60,26+$I257,0)+VLOOKUP($C257,'(C.) Private owners, 6 estates'!$D$10:$DR$60,27+$I257,0),VLOOKUP($C257,'(C.) Private owners, 6 estates'!$D$10:$DR$60,26+$I257,0)+VLOOKUP($C257,'(C.) Private owners, 6 estates'!$D$10:$DR$60,27+$I257,0)+VLOOKUP($C257,'(C.) Private owners, 6 estates'!$D$10:$DR$60,28+$I257,0)))) /(IF($J257-$I257=0,VLOOKUP($C257,'(C.) Private owners, 6 estates'!$D$10:$DR$60,7+$I257,0),IF($J257-$I257=1,VLOOKUP($C257,'(C.) Private owners, 6 estates'!$D$10:$DR$60,7+$I257,0)+VLOOKUP($C257,'(C.) Private owners, 6 estates'!$D$10:$DR$60,8+$I257,0),VLOOKUP($C257,'(C.) Private owners, 6 estates'!$D$10:$DR$60,7+$I257,0)+VLOOKUP($C257,'(C.) Private owners, 6 estates'!$D$10:$DR$60,8+$I257,0)+VLOOKUP($C257,'(C.) Private owners, 6 estates'!$D$10:$DR$60,9+$I257,0))))</f>
        <v>0.46637744034707157</v>
      </c>
      <c r="N257" s="259">
        <f>(IF($J257-$I257=0,VLOOKUP($C257,'(C.) Private owners, 6 estates'!$D$10:$DR$60,45+$I257,0),IF($J257-$I257=1,VLOOKUP($C257,'(C.) Private owners, 6 estates'!$D$10:$DR$60,45+$I257,0)+VLOOKUP($C257,'(C.) Private owners, 6 estates'!$D$10:$DR$60,46+$I257,0),VLOOKUP($C257,'(C.) Private owners, 6 estates'!$D$10:$DR$60,45+$I257,0)+VLOOKUP($C257,'(C.) Private owners, 6 estates'!$D$10:$DR$60,46+$I257,0)+VLOOKUP($C257,'(C.) Private owners, 6 estates'!$D$10:$DR$60,47+$I257,0)))) /(IF($J257-$I257=0,VLOOKUP($C257,'(C.) Private owners, 6 estates'!$D$10:$DR$60,7+$I257,0),IF($J257-$I257=1,VLOOKUP($C257,'(C.) Private owners, 6 estates'!$D$10:$DR$60,7+$I257,0)+VLOOKUP($C257,'(C.) Private owners, 6 estates'!$D$10:$DR$60,8+$I257,0),VLOOKUP($C257,'(C.) Private owners, 6 estates'!$D$10:$DR$60,7+$I257,0)+VLOOKUP($C257,'(C.) Private owners, 6 estates'!$D$10:$DR$60,8+$I257,0)+VLOOKUP($C257,'(C.) Private owners, 6 estates'!$D$10:$DR$60,9+$I257,0))))</f>
        <v>2.1691973969631237E-3</v>
      </c>
      <c r="O257" s="259">
        <f>(IF($J257-$I257=0,VLOOKUP($C257,'(C.) Private owners, 6 estates'!$D$10:$DR$60,64+$I257,0),IF($J257-$I257=1,VLOOKUP($C257,'(C.) Private owners, 6 estates'!$D$10:$DR$60,64+$I257,0)+VLOOKUP($C257,'(C.) Private owners, 6 estates'!$D$10:$DR$60,65+$I257,0),VLOOKUP($C257,'(C.) Private owners, 6 estates'!$D$10:$DR$60,64+$I257,0)+VLOOKUP($C257,'(C.) Private owners, 6 estates'!$D$10:$DR$60,65+$I257,0)+VLOOKUP($C257,'(C.) Private owners, 6 estates'!$D$10:$DR$60,66+$I257,0)))) /(IF($J257-$I257=0,VLOOKUP($C257,'(C.) Private owners, 6 estates'!$D$10:$DR$60,7+$I257,0),IF($J257-$I257=1,VLOOKUP($C257,'(C.) Private owners, 6 estates'!$D$10:$DR$60,7+$I257,0)+VLOOKUP($C257,'(C.) Private owners, 6 estates'!$D$10:$DR$60,8+$I257,0),VLOOKUP($C257,'(C.) Private owners, 6 estates'!$D$10:$DR$60,7+$I257,0)+VLOOKUP($C257,'(C.) Private owners, 6 estates'!$D$10:$DR$60,8+$I257,0)+VLOOKUP($C257,'(C.) Private owners, 6 estates'!$D$10:$DR$60,9+$I257,0))))</f>
        <v>0.27874186550976138</v>
      </c>
      <c r="P257" s="259">
        <f>(IF($J257-$I257=0,VLOOKUP($C257,'(C.) Private owners, 6 estates'!$D$10:$DR$60,83+$I257,0),IF($J257-$I257=1,VLOOKUP($C257,'(C.) Private owners, 6 estates'!$D$10:$DR$60,83+$I257,0)+VLOOKUP($C257,'(C.) Private owners, 6 estates'!$D$10:$DR$60,84+$I257,0),VLOOKUP($C257,'(C.) Private owners, 6 estates'!$D$10:$DR$60,83+$I257,0)+VLOOKUP($C257,'(C.) Private owners, 6 estates'!$D$10:$DR$60,84+$I257,0)+VLOOKUP($C257,'(C.) Private owners, 6 estates'!$D$10:$DR$60,85+$I257,0)))) /(IF($J257-$I257=0,VLOOKUP($C257,'(C.) Private owners, 6 estates'!$D$10:$DR$60,7+$I257,0),IF($J257-$I257=1,VLOOKUP($C257,'(C.) Private owners, 6 estates'!$D$10:$DR$60,7+$I257,0)+VLOOKUP($C257,'(C.) Private owners, 6 estates'!$D$10:$DR$60,8+$I257,0),VLOOKUP($C257,'(C.) Private owners, 6 estates'!$D$10:$DR$60,7+$I257,0)+VLOOKUP($C257,'(C.) Private owners, 6 estates'!$D$10:$DR$60,8+$I257,0)+VLOOKUP($C257,'(C.) Private owners, 6 estates'!$D$10:$DR$60,9+$I257,0))))</f>
        <v>6.8329718004338388E-2</v>
      </c>
      <c r="Q257" s="259">
        <f>(IF($J257-$I257=0,VLOOKUP($C257,'(C.) Private owners, 6 estates'!$D$10:$DR$60,102+$I257,0),IF($J257-$I257=1,VLOOKUP($C257,'(C.) Private owners, 6 estates'!$D$10:$DR$60,102+$I257,0)+VLOOKUP($C257,'(C.) Private owners, 6 estates'!$D$10:$DR$60,103+$I257,0),VLOOKUP($C257,'(C.) Private owners, 6 estates'!$D$10:$DR$60,102+$I257,0)+VLOOKUP($C257,'(C.) Private owners, 6 estates'!$D$10:$DR$60,103+$I257,0)+VLOOKUP($C257,'(C.) Private owners, 6 estates'!$D$10:$DR$60,104+$I257,0)))) /(IF($J257-$I257=0,VLOOKUP($C257,'(C.) Private owners, 6 estates'!$D$10:$DR$60,7+$I257,0),IF($J257-$I257=1,VLOOKUP($C257,'(C.) Private owners, 6 estates'!$D$10:$DR$60,7+$I257,0)+VLOOKUP($C257,'(C.) Private owners, 6 estates'!$D$10:$DR$60,8+$I257,0),VLOOKUP($C257,'(C.) Private owners, 6 estates'!$D$10:$DR$60,7+$I257,0)+VLOOKUP($C257,'(C.) Private owners, 6 estates'!$D$10:$DR$60,8+$I257,0)+VLOOKUP($C257,'(C.) Private owners, 6 estates'!$D$10:$DR$60,9+$I257,0))))</f>
        <v>0.18438177874186551</v>
      </c>
      <c r="R257" s="414">
        <f t="shared" si="62"/>
        <v>0</v>
      </c>
      <c r="T257" s="210">
        <f t="shared" si="63"/>
        <v>116.59436008676789</v>
      </c>
      <c r="U257" s="210">
        <f t="shared" si="64"/>
        <v>357526.83249403443</v>
      </c>
      <c r="V257" s="281">
        <f t="shared" si="65"/>
        <v>0.54229934924078094</v>
      </c>
      <c r="W257" s="281">
        <f t="shared" si="66"/>
        <v>1662.9154999722532</v>
      </c>
      <c r="X257" s="210">
        <f t="shared" si="67"/>
        <v>69.685466377440349</v>
      </c>
      <c r="Y257" s="210">
        <f t="shared" si="68"/>
        <v>213684.64174643456</v>
      </c>
      <c r="Z257" s="210">
        <f t="shared" si="69"/>
        <v>17.082429501084597</v>
      </c>
      <c r="AA257" s="210">
        <f t="shared" si="70"/>
        <v>52381.838249125969</v>
      </c>
      <c r="AB257" s="210">
        <f t="shared" si="71"/>
        <v>46.095444685466376</v>
      </c>
      <c r="AC257" s="210">
        <f t="shared" si="72"/>
        <v>141347.81749764152</v>
      </c>
      <c r="AD257" s="369">
        <f t="shared" si="73"/>
        <v>0</v>
      </c>
      <c r="AE257" s="369">
        <f t="shared" si="74"/>
        <v>0</v>
      </c>
    </row>
    <row r="258" spans="1:31">
      <c r="A258" s="49">
        <v>27</v>
      </c>
      <c r="B258" s="279">
        <v>1</v>
      </c>
      <c r="C258" s="28" t="s">
        <v>916</v>
      </c>
      <c r="D258" s="210">
        <f>'(B.) Opyt'' non-urb lands'!AM15</f>
        <v>20</v>
      </c>
      <c r="E258" s="267"/>
      <c r="F258" s="210">
        <f>'(B.) Opyt'' non-urb lands'!AQ15</f>
        <v>49795.56</v>
      </c>
      <c r="G258" s="212">
        <f t="shared" si="61"/>
        <v>2489.7779999999998</v>
      </c>
      <c r="I258" s="210">
        <v>14</v>
      </c>
      <c r="J258" s="210">
        <v>14</v>
      </c>
      <c r="M258" s="259">
        <f>(IF($J258-$I258=0,VLOOKUP($C258,'(C.) Private owners, 6 estates'!$D$10:$DR$60,26+$I258,0),IF($J258-$I258=1,VLOOKUP($C258,'(C.) Private owners, 6 estates'!$D$10:$DR$60,26+$I258,0)+VLOOKUP($C258,'(C.) Private owners, 6 estates'!$D$10:$DR$60,27+$I258,0),VLOOKUP($C258,'(C.) Private owners, 6 estates'!$D$10:$DR$60,26+$I258,0)+VLOOKUP($C258,'(C.) Private owners, 6 estates'!$D$10:$DR$60,27+$I258,0)+VLOOKUP($C258,'(C.) Private owners, 6 estates'!$D$10:$DR$60,28+$I258,0)))) /(IF($J258-$I258=0,VLOOKUP($C258,'(C.) Private owners, 6 estates'!$D$10:$DR$60,7+$I258,0),IF($J258-$I258=1,VLOOKUP($C258,'(C.) Private owners, 6 estates'!$D$10:$DR$60,7+$I258,0)+VLOOKUP($C258,'(C.) Private owners, 6 estates'!$D$10:$DR$60,8+$I258,0),VLOOKUP($C258,'(C.) Private owners, 6 estates'!$D$10:$DR$60,7+$I258,0)+VLOOKUP($C258,'(C.) Private owners, 6 estates'!$D$10:$DR$60,8+$I258,0)+VLOOKUP($C258,'(C.) Private owners, 6 estates'!$D$10:$DR$60,9+$I258,0))))</f>
        <v>0</v>
      </c>
      <c r="N258" s="259">
        <f>(IF($J258-$I258=0,VLOOKUP($C258,'(C.) Private owners, 6 estates'!$D$10:$DR$60,45+$I258,0),IF($J258-$I258=1,VLOOKUP($C258,'(C.) Private owners, 6 estates'!$D$10:$DR$60,45+$I258,0)+VLOOKUP($C258,'(C.) Private owners, 6 estates'!$D$10:$DR$60,46+$I258,0),VLOOKUP($C258,'(C.) Private owners, 6 estates'!$D$10:$DR$60,45+$I258,0)+VLOOKUP($C258,'(C.) Private owners, 6 estates'!$D$10:$DR$60,46+$I258,0)+VLOOKUP($C258,'(C.) Private owners, 6 estates'!$D$10:$DR$60,47+$I258,0)))) /(IF($J258-$I258=0,VLOOKUP($C258,'(C.) Private owners, 6 estates'!$D$10:$DR$60,7+$I258,0),IF($J258-$I258=1,VLOOKUP($C258,'(C.) Private owners, 6 estates'!$D$10:$DR$60,7+$I258,0)+VLOOKUP($C258,'(C.) Private owners, 6 estates'!$D$10:$DR$60,8+$I258,0),VLOOKUP($C258,'(C.) Private owners, 6 estates'!$D$10:$DR$60,7+$I258,0)+VLOOKUP($C258,'(C.) Private owners, 6 estates'!$D$10:$DR$60,8+$I258,0)+VLOOKUP($C258,'(C.) Private owners, 6 estates'!$D$10:$DR$60,9+$I258,0))))</f>
        <v>0</v>
      </c>
      <c r="O258" s="259">
        <f>(IF($J258-$I258=0,VLOOKUP($C258,'(C.) Private owners, 6 estates'!$D$10:$DR$60,64+$I258,0),IF($J258-$I258=1,VLOOKUP($C258,'(C.) Private owners, 6 estates'!$D$10:$DR$60,64+$I258,0)+VLOOKUP($C258,'(C.) Private owners, 6 estates'!$D$10:$DR$60,65+$I258,0),VLOOKUP($C258,'(C.) Private owners, 6 estates'!$D$10:$DR$60,64+$I258,0)+VLOOKUP($C258,'(C.) Private owners, 6 estates'!$D$10:$DR$60,65+$I258,0)+VLOOKUP($C258,'(C.) Private owners, 6 estates'!$D$10:$DR$60,66+$I258,0)))) /(IF($J258-$I258=0,VLOOKUP($C258,'(C.) Private owners, 6 estates'!$D$10:$DR$60,7+$I258,0),IF($J258-$I258=1,VLOOKUP($C258,'(C.) Private owners, 6 estates'!$D$10:$DR$60,7+$I258,0)+VLOOKUP($C258,'(C.) Private owners, 6 estates'!$D$10:$DR$60,8+$I258,0),VLOOKUP($C258,'(C.) Private owners, 6 estates'!$D$10:$DR$60,7+$I258,0)+VLOOKUP($C258,'(C.) Private owners, 6 estates'!$D$10:$DR$60,8+$I258,0)+VLOOKUP($C258,'(C.) Private owners, 6 estates'!$D$10:$DR$60,9+$I258,0))))</f>
        <v>0.5</v>
      </c>
      <c r="P258" s="259">
        <f>(IF($J258-$I258=0,VLOOKUP($C258,'(C.) Private owners, 6 estates'!$D$10:$DR$60,83+$I258,0),IF($J258-$I258=1,VLOOKUP($C258,'(C.) Private owners, 6 estates'!$D$10:$DR$60,83+$I258,0)+VLOOKUP($C258,'(C.) Private owners, 6 estates'!$D$10:$DR$60,84+$I258,0),VLOOKUP($C258,'(C.) Private owners, 6 estates'!$D$10:$DR$60,83+$I258,0)+VLOOKUP($C258,'(C.) Private owners, 6 estates'!$D$10:$DR$60,84+$I258,0)+VLOOKUP($C258,'(C.) Private owners, 6 estates'!$D$10:$DR$60,85+$I258,0)))) /(IF($J258-$I258=0,VLOOKUP($C258,'(C.) Private owners, 6 estates'!$D$10:$DR$60,7+$I258,0),IF($J258-$I258=1,VLOOKUP($C258,'(C.) Private owners, 6 estates'!$D$10:$DR$60,7+$I258,0)+VLOOKUP($C258,'(C.) Private owners, 6 estates'!$D$10:$DR$60,8+$I258,0),VLOOKUP($C258,'(C.) Private owners, 6 estates'!$D$10:$DR$60,7+$I258,0)+VLOOKUP($C258,'(C.) Private owners, 6 estates'!$D$10:$DR$60,8+$I258,0)+VLOOKUP($C258,'(C.) Private owners, 6 estates'!$D$10:$DR$60,9+$I258,0))))</f>
        <v>0</v>
      </c>
      <c r="Q258" s="259">
        <f>(IF($J258-$I258=0,VLOOKUP($C258,'(C.) Private owners, 6 estates'!$D$10:$DR$60,102+$I258,0),IF($J258-$I258=1,VLOOKUP($C258,'(C.) Private owners, 6 estates'!$D$10:$DR$60,102+$I258,0)+VLOOKUP($C258,'(C.) Private owners, 6 estates'!$D$10:$DR$60,103+$I258,0),VLOOKUP($C258,'(C.) Private owners, 6 estates'!$D$10:$DR$60,102+$I258,0)+VLOOKUP($C258,'(C.) Private owners, 6 estates'!$D$10:$DR$60,103+$I258,0)+VLOOKUP($C258,'(C.) Private owners, 6 estates'!$D$10:$DR$60,104+$I258,0)))) /(IF($J258-$I258=0,VLOOKUP($C258,'(C.) Private owners, 6 estates'!$D$10:$DR$60,7+$I258,0),IF($J258-$I258=1,VLOOKUP($C258,'(C.) Private owners, 6 estates'!$D$10:$DR$60,7+$I258,0)+VLOOKUP($C258,'(C.) Private owners, 6 estates'!$D$10:$DR$60,8+$I258,0),VLOOKUP($C258,'(C.) Private owners, 6 estates'!$D$10:$DR$60,7+$I258,0)+VLOOKUP($C258,'(C.) Private owners, 6 estates'!$D$10:$DR$60,8+$I258,0)+VLOOKUP($C258,'(C.) Private owners, 6 estates'!$D$10:$DR$60,9+$I258,0))))</f>
        <v>0.5</v>
      </c>
      <c r="R258" s="414">
        <f t="shared" si="62"/>
        <v>0</v>
      </c>
      <c r="T258" s="210">
        <f t="shared" si="63"/>
        <v>0</v>
      </c>
      <c r="U258" s="210">
        <f t="shared" si="64"/>
        <v>0</v>
      </c>
      <c r="V258" s="281">
        <f t="shared" si="65"/>
        <v>0</v>
      </c>
      <c r="W258" s="281">
        <f t="shared" si="66"/>
        <v>0</v>
      </c>
      <c r="X258" s="210">
        <f t="shared" si="67"/>
        <v>10</v>
      </c>
      <c r="Y258" s="210">
        <f t="shared" si="68"/>
        <v>24897.78</v>
      </c>
      <c r="Z258" s="210">
        <f t="shared" si="69"/>
        <v>0</v>
      </c>
      <c r="AA258" s="210">
        <f t="shared" si="70"/>
        <v>0</v>
      </c>
      <c r="AB258" s="210">
        <f t="shared" si="71"/>
        <v>10</v>
      </c>
      <c r="AC258" s="210">
        <f t="shared" si="72"/>
        <v>24897.78</v>
      </c>
      <c r="AD258" s="369">
        <f t="shared" si="73"/>
        <v>0</v>
      </c>
      <c r="AE258" s="369">
        <f t="shared" si="74"/>
        <v>0</v>
      </c>
    </row>
    <row r="259" spans="1:31">
      <c r="A259" s="49">
        <v>34</v>
      </c>
      <c r="B259" s="279">
        <v>1</v>
      </c>
      <c r="C259" s="28" t="s">
        <v>727</v>
      </c>
      <c r="D259" s="210">
        <f>'(B.) Opyt'' non-urb lands'!AM16</f>
        <v>247</v>
      </c>
      <c r="E259" s="267"/>
      <c r="F259" s="210">
        <f>'(B.) Opyt'' non-urb lands'!AQ16</f>
        <v>752195.6248473461</v>
      </c>
      <c r="G259" s="212">
        <f t="shared" si="61"/>
        <v>3045.3264163860167</v>
      </c>
      <c r="I259" s="210">
        <v>12</v>
      </c>
      <c r="J259" s="210">
        <v>12</v>
      </c>
      <c r="M259" s="259">
        <f>(IF($J259-$I259=0,VLOOKUP($C259,'(C.) Private owners, 6 estates'!$D$10:$DR$60,26+$I259,0),IF($J259-$I259=1,VLOOKUP($C259,'(C.) Private owners, 6 estates'!$D$10:$DR$60,26+$I259,0)+VLOOKUP($C259,'(C.) Private owners, 6 estates'!$D$10:$DR$60,27+$I259,0),VLOOKUP($C259,'(C.) Private owners, 6 estates'!$D$10:$DR$60,26+$I259,0)+VLOOKUP($C259,'(C.) Private owners, 6 estates'!$D$10:$DR$60,27+$I259,0)+VLOOKUP($C259,'(C.) Private owners, 6 estates'!$D$10:$DR$60,28+$I259,0)))) /(IF($J259-$I259=0,VLOOKUP($C259,'(C.) Private owners, 6 estates'!$D$10:$DR$60,7+$I259,0),IF($J259-$I259=1,VLOOKUP($C259,'(C.) Private owners, 6 estates'!$D$10:$DR$60,7+$I259,0)+VLOOKUP($C259,'(C.) Private owners, 6 estates'!$D$10:$DR$60,8+$I259,0),VLOOKUP($C259,'(C.) Private owners, 6 estates'!$D$10:$DR$60,7+$I259,0)+VLOOKUP($C259,'(C.) Private owners, 6 estates'!$D$10:$DR$60,8+$I259,0)+VLOOKUP($C259,'(C.) Private owners, 6 estates'!$D$10:$DR$60,9+$I259,0))))</f>
        <v>0.63057324840764328</v>
      </c>
      <c r="N259" s="259">
        <f>(IF($J259-$I259=0,VLOOKUP($C259,'(C.) Private owners, 6 estates'!$D$10:$DR$60,45+$I259,0),IF($J259-$I259=1,VLOOKUP($C259,'(C.) Private owners, 6 estates'!$D$10:$DR$60,45+$I259,0)+VLOOKUP($C259,'(C.) Private owners, 6 estates'!$D$10:$DR$60,46+$I259,0),VLOOKUP($C259,'(C.) Private owners, 6 estates'!$D$10:$DR$60,45+$I259,0)+VLOOKUP($C259,'(C.) Private owners, 6 estates'!$D$10:$DR$60,46+$I259,0)+VLOOKUP($C259,'(C.) Private owners, 6 estates'!$D$10:$DR$60,47+$I259,0)))) /(IF($J259-$I259=0,VLOOKUP($C259,'(C.) Private owners, 6 estates'!$D$10:$DR$60,7+$I259,0),IF($J259-$I259=1,VLOOKUP($C259,'(C.) Private owners, 6 estates'!$D$10:$DR$60,7+$I259,0)+VLOOKUP($C259,'(C.) Private owners, 6 estates'!$D$10:$DR$60,8+$I259,0),VLOOKUP($C259,'(C.) Private owners, 6 estates'!$D$10:$DR$60,7+$I259,0)+VLOOKUP($C259,'(C.) Private owners, 6 estates'!$D$10:$DR$60,8+$I259,0)+VLOOKUP($C259,'(C.) Private owners, 6 estates'!$D$10:$DR$60,9+$I259,0))))</f>
        <v>0</v>
      </c>
      <c r="O259" s="259">
        <f>(IF($J259-$I259=0,VLOOKUP($C259,'(C.) Private owners, 6 estates'!$D$10:$DR$60,64+$I259,0),IF($J259-$I259=1,VLOOKUP($C259,'(C.) Private owners, 6 estates'!$D$10:$DR$60,64+$I259,0)+VLOOKUP($C259,'(C.) Private owners, 6 estates'!$D$10:$DR$60,65+$I259,0),VLOOKUP($C259,'(C.) Private owners, 6 estates'!$D$10:$DR$60,64+$I259,0)+VLOOKUP($C259,'(C.) Private owners, 6 estates'!$D$10:$DR$60,65+$I259,0)+VLOOKUP($C259,'(C.) Private owners, 6 estates'!$D$10:$DR$60,66+$I259,0)))) /(IF($J259-$I259=0,VLOOKUP($C259,'(C.) Private owners, 6 estates'!$D$10:$DR$60,7+$I259,0),IF($J259-$I259=1,VLOOKUP($C259,'(C.) Private owners, 6 estates'!$D$10:$DR$60,7+$I259,0)+VLOOKUP($C259,'(C.) Private owners, 6 estates'!$D$10:$DR$60,8+$I259,0),VLOOKUP($C259,'(C.) Private owners, 6 estates'!$D$10:$DR$60,7+$I259,0)+VLOOKUP($C259,'(C.) Private owners, 6 estates'!$D$10:$DR$60,8+$I259,0)+VLOOKUP($C259,'(C.) Private owners, 6 estates'!$D$10:$DR$60,9+$I259,0))))</f>
        <v>0.31847133757961782</v>
      </c>
      <c r="P259" s="259">
        <f>(IF($J259-$I259=0,VLOOKUP($C259,'(C.) Private owners, 6 estates'!$D$10:$DR$60,83+$I259,0),IF($J259-$I259=1,VLOOKUP($C259,'(C.) Private owners, 6 estates'!$D$10:$DR$60,83+$I259,0)+VLOOKUP($C259,'(C.) Private owners, 6 estates'!$D$10:$DR$60,84+$I259,0),VLOOKUP($C259,'(C.) Private owners, 6 estates'!$D$10:$DR$60,83+$I259,0)+VLOOKUP($C259,'(C.) Private owners, 6 estates'!$D$10:$DR$60,84+$I259,0)+VLOOKUP($C259,'(C.) Private owners, 6 estates'!$D$10:$DR$60,85+$I259,0)))) /(IF($J259-$I259=0,VLOOKUP($C259,'(C.) Private owners, 6 estates'!$D$10:$DR$60,7+$I259,0),IF($J259-$I259=1,VLOOKUP($C259,'(C.) Private owners, 6 estates'!$D$10:$DR$60,7+$I259,0)+VLOOKUP($C259,'(C.) Private owners, 6 estates'!$D$10:$DR$60,8+$I259,0),VLOOKUP($C259,'(C.) Private owners, 6 estates'!$D$10:$DR$60,7+$I259,0)+VLOOKUP($C259,'(C.) Private owners, 6 estates'!$D$10:$DR$60,8+$I259,0)+VLOOKUP($C259,'(C.) Private owners, 6 estates'!$D$10:$DR$60,9+$I259,0))))</f>
        <v>2.5477707006369428E-2</v>
      </c>
      <c r="Q259" s="259">
        <f>(IF($J259-$I259=0,VLOOKUP($C259,'(C.) Private owners, 6 estates'!$D$10:$DR$60,102+$I259,0),IF($J259-$I259=1,VLOOKUP($C259,'(C.) Private owners, 6 estates'!$D$10:$DR$60,102+$I259,0)+VLOOKUP($C259,'(C.) Private owners, 6 estates'!$D$10:$DR$60,103+$I259,0),VLOOKUP($C259,'(C.) Private owners, 6 estates'!$D$10:$DR$60,102+$I259,0)+VLOOKUP($C259,'(C.) Private owners, 6 estates'!$D$10:$DR$60,103+$I259,0)+VLOOKUP($C259,'(C.) Private owners, 6 estates'!$D$10:$DR$60,104+$I259,0)))) /(IF($J259-$I259=0,VLOOKUP($C259,'(C.) Private owners, 6 estates'!$D$10:$DR$60,7+$I259,0),IF($J259-$I259=1,VLOOKUP($C259,'(C.) Private owners, 6 estates'!$D$10:$DR$60,7+$I259,0)+VLOOKUP($C259,'(C.) Private owners, 6 estates'!$D$10:$DR$60,8+$I259,0),VLOOKUP($C259,'(C.) Private owners, 6 estates'!$D$10:$DR$60,7+$I259,0)+VLOOKUP($C259,'(C.) Private owners, 6 estates'!$D$10:$DR$60,8+$I259,0)+VLOOKUP($C259,'(C.) Private owners, 6 estates'!$D$10:$DR$60,9+$I259,0))))</f>
        <v>2.5477707006369428E-2</v>
      </c>
      <c r="R259" s="414">
        <f t="shared" si="62"/>
        <v>0</v>
      </c>
      <c r="T259" s="210">
        <f t="shared" si="63"/>
        <v>155.75159235668789</v>
      </c>
      <c r="U259" s="210">
        <f t="shared" si="64"/>
        <v>474314.43859800807</v>
      </c>
      <c r="V259" s="281">
        <f t="shared" si="65"/>
        <v>0</v>
      </c>
      <c r="W259" s="281">
        <f t="shared" si="66"/>
        <v>0</v>
      </c>
      <c r="X259" s="210">
        <f t="shared" si="67"/>
        <v>78.662420382165607</v>
      </c>
      <c r="Y259" s="210">
        <f t="shared" si="68"/>
        <v>239552.74676667075</v>
      </c>
      <c r="Z259" s="210">
        <f t="shared" si="69"/>
        <v>6.2929936305732488</v>
      </c>
      <c r="AA259" s="210">
        <f t="shared" si="70"/>
        <v>19164.219741333662</v>
      </c>
      <c r="AB259" s="210">
        <f t="shared" si="71"/>
        <v>6.2929936305732488</v>
      </c>
      <c r="AC259" s="210">
        <f t="shared" si="72"/>
        <v>19164.219741333662</v>
      </c>
      <c r="AD259" s="369">
        <f t="shared" si="73"/>
        <v>0</v>
      </c>
      <c r="AE259" s="369">
        <f t="shared" si="74"/>
        <v>0</v>
      </c>
    </row>
    <row r="260" spans="1:31">
      <c r="A260" s="49">
        <v>37</v>
      </c>
      <c r="B260" s="279">
        <v>1</v>
      </c>
      <c r="C260" s="30" t="s">
        <v>917</v>
      </c>
      <c r="D260" s="210">
        <f>'(B.) Opyt'' non-urb lands'!AM17</f>
        <v>268</v>
      </c>
      <c r="E260" s="267"/>
      <c r="F260" s="210">
        <f>'(B.) Opyt'' non-urb lands'!AQ17</f>
        <v>869812.42699218751</v>
      </c>
      <c r="G260" s="212">
        <f t="shared" si="61"/>
        <v>3245.5687574335357</v>
      </c>
      <c r="I260" s="210">
        <v>11</v>
      </c>
      <c r="J260" s="210">
        <v>12</v>
      </c>
      <c r="M260" s="259">
        <f>(IF($J260-$I260=0,VLOOKUP($C260,'(C.) Private owners, 6 estates'!$D$10:$DR$60,26+$I260,0),IF($J260-$I260=1,VLOOKUP($C260,'(C.) Private owners, 6 estates'!$D$10:$DR$60,26+$I260,0)+VLOOKUP($C260,'(C.) Private owners, 6 estates'!$D$10:$DR$60,27+$I260,0),VLOOKUP($C260,'(C.) Private owners, 6 estates'!$D$10:$DR$60,26+$I260,0)+VLOOKUP($C260,'(C.) Private owners, 6 estates'!$D$10:$DR$60,27+$I260,0)+VLOOKUP($C260,'(C.) Private owners, 6 estates'!$D$10:$DR$60,28+$I260,0)))) /(IF($J260-$I260=0,VLOOKUP($C260,'(C.) Private owners, 6 estates'!$D$10:$DR$60,7+$I260,0),IF($J260-$I260=1,VLOOKUP($C260,'(C.) Private owners, 6 estates'!$D$10:$DR$60,7+$I260,0)+VLOOKUP($C260,'(C.) Private owners, 6 estates'!$D$10:$DR$60,8+$I260,0),VLOOKUP($C260,'(C.) Private owners, 6 estates'!$D$10:$DR$60,7+$I260,0)+VLOOKUP($C260,'(C.) Private owners, 6 estates'!$D$10:$DR$60,8+$I260,0)+VLOOKUP($C260,'(C.) Private owners, 6 estates'!$D$10:$DR$60,9+$I260,0))))</f>
        <v>0.59568733153638809</v>
      </c>
      <c r="N260" s="259">
        <f>(IF($J260-$I260=0,VLOOKUP($C260,'(C.) Private owners, 6 estates'!$D$10:$DR$60,45+$I260,0),IF($J260-$I260=1,VLOOKUP($C260,'(C.) Private owners, 6 estates'!$D$10:$DR$60,45+$I260,0)+VLOOKUP($C260,'(C.) Private owners, 6 estates'!$D$10:$DR$60,46+$I260,0),VLOOKUP($C260,'(C.) Private owners, 6 estates'!$D$10:$DR$60,45+$I260,0)+VLOOKUP($C260,'(C.) Private owners, 6 estates'!$D$10:$DR$60,46+$I260,0)+VLOOKUP($C260,'(C.) Private owners, 6 estates'!$D$10:$DR$60,47+$I260,0)))) /(IF($J260-$I260=0,VLOOKUP($C260,'(C.) Private owners, 6 estates'!$D$10:$DR$60,7+$I260,0),IF($J260-$I260=1,VLOOKUP($C260,'(C.) Private owners, 6 estates'!$D$10:$DR$60,7+$I260,0)+VLOOKUP($C260,'(C.) Private owners, 6 estates'!$D$10:$DR$60,8+$I260,0),VLOOKUP($C260,'(C.) Private owners, 6 estates'!$D$10:$DR$60,7+$I260,0)+VLOOKUP($C260,'(C.) Private owners, 6 estates'!$D$10:$DR$60,8+$I260,0)+VLOOKUP($C260,'(C.) Private owners, 6 estates'!$D$10:$DR$60,9+$I260,0))))</f>
        <v>1.078167115902965E-2</v>
      </c>
      <c r="O260" s="259">
        <f>(IF($J260-$I260=0,VLOOKUP($C260,'(C.) Private owners, 6 estates'!$D$10:$DR$60,64+$I260,0),IF($J260-$I260=1,VLOOKUP($C260,'(C.) Private owners, 6 estates'!$D$10:$DR$60,64+$I260,0)+VLOOKUP($C260,'(C.) Private owners, 6 estates'!$D$10:$DR$60,65+$I260,0),VLOOKUP($C260,'(C.) Private owners, 6 estates'!$D$10:$DR$60,64+$I260,0)+VLOOKUP($C260,'(C.) Private owners, 6 estates'!$D$10:$DR$60,65+$I260,0)+VLOOKUP($C260,'(C.) Private owners, 6 estates'!$D$10:$DR$60,66+$I260,0)))) /(IF($J260-$I260=0,VLOOKUP($C260,'(C.) Private owners, 6 estates'!$D$10:$DR$60,7+$I260,0),IF($J260-$I260=1,VLOOKUP($C260,'(C.) Private owners, 6 estates'!$D$10:$DR$60,7+$I260,0)+VLOOKUP($C260,'(C.) Private owners, 6 estates'!$D$10:$DR$60,8+$I260,0),VLOOKUP($C260,'(C.) Private owners, 6 estates'!$D$10:$DR$60,7+$I260,0)+VLOOKUP($C260,'(C.) Private owners, 6 estates'!$D$10:$DR$60,8+$I260,0)+VLOOKUP($C260,'(C.) Private owners, 6 estates'!$D$10:$DR$60,9+$I260,0))))</f>
        <v>0.20215633423180593</v>
      </c>
      <c r="P260" s="259">
        <f>(IF($J260-$I260=0,VLOOKUP($C260,'(C.) Private owners, 6 estates'!$D$10:$DR$60,83+$I260,0),IF($J260-$I260=1,VLOOKUP($C260,'(C.) Private owners, 6 estates'!$D$10:$DR$60,83+$I260,0)+VLOOKUP($C260,'(C.) Private owners, 6 estates'!$D$10:$DR$60,84+$I260,0),VLOOKUP($C260,'(C.) Private owners, 6 estates'!$D$10:$DR$60,83+$I260,0)+VLOOKUP($C260,'(C.) Private owners, 6 estates'!$D$10:$DR$60,84+$I260,0)+VLOOKUP($C260,'(C.) Private owners, 6 estates'!$D$10:$DR$60,85+$I260,0)))) /(IF($J260-$I260=0,VLOOKUP($C260,'(C.) Private owners, 6 estates'!$D$10:$DR$60,7+$I260,0),IF($J260-$I260=1,VLOOKUP($C260,'(C.) Private owners, 6 estates'!$D$10:$DR$60,7+$I260,0)+VLOOKUP($C260,'(C.) Private owners, 6 estates'!$D$10:$DR$60,8+$I260,0),VLOOKUP($C260,'(C.) Private owners, 6 estates'!$D$10:$DR$60,7+$I260,0)+VLOOKUP($C260,'(C.) Private owners, 6 estates'!$D$10:$DR$60,8+$I260,0)+VLOOKUP($C260,'(C.) Private owners, 6 estates'!$D$10:$DR$60,9+$I260,0))))</f>
        <v>5.3908355795148251E-2</v>
      </c>
      <c r="Q260" s="259">
        <f>(IF($J260-$I260=0,VLOOKUP($C260,'(C.) Private owners, 6 estates'!$D$10:$DR$60,102+$I260,0),IF($J260-$I260=1,VLOOKUP($C260,'(C.) Private owners, 6 estates'!$D$10:$DR$60,102+$I260,0)+VLOOKUP($C260,'(C.) Private owners, 6 estates'!$D$10:$DR$60,103+$I260,0),VLOOKUP($C260,'(C.) Private owners, 6 estates'!$D$10:$DR$60,102+$I260,0)+VLOOKUP($C260,'(C.) Private owners, 6 estates'!$D$10:$DR$60,103+$I260,0)+VLOOKUP($C260,'(C.) Private owners, 6 estates'!$D$10:$DR$60,104+$I260,0)))) /(IF($J260-$I260=0,VLOOKUP($C260,'(C.) Private owners, 6 estates'!$D$10:$DR$60,7+$I260,0),IF($J260-$I260=1,VLOOKUP($C260,'(C.) Private owners, 6 estates'!$D$10:$DR$60,7+$I260,0)+VLOOKUP($C260,'(C.) Private owners, 6 estates'!$D$10:$DR$60,8+$I260,0),VLOOKUP($C260,'(C.) Private owners, 6 estates'!$D$10:$DR$60,7+$I260,0)+VLOOKUP($C260,'(C.) Private owners, 6 estates'!$D$10:$DR$60,8+$I260,0)+VLOOKUP($C260,'(C.) Private owners, 6 estates'!$D$10:$DR$60,9+$I260,0))))</f>
        <v>0.13746630727762804</v>
      </c>
      <c r="R260" s="414">
        <f t="shared" si="62"/>
        <v>0</v>
      </c>
      <c r="T260" s="210">
        <f t="shared" si="63"/>
        <v>159.64420485175199</v>
      </c>
      <c r="U260" s="210">
        <f t="shared" si="64"/>
        <v>518136.24357216555</v>
      </c>
      <c r="V260" s="281">
        <f t="shared" si="65"/>
        <v>2.8894878706199463</v>
      </c>
      <c r="W260" s="281">
        <f t="shared" si="66"/>
        <v>9378.0315578672526</v>
      </c>
      <c r="X260" s="210">
        <f t="shared" si="67"/>
        <v>54.177897574123989</v>
      </c>
      <c r="Y260" s="210">
        <f t="shared" si="68"/>
        <v>175838.09171001095</v>
      </c>
      <c r="Z260" s="210">
        <f t="shared" si="69"/>
        <v>14.447439353099732</v>
      </c>
      <c r="AA260" s="210">
        <f t="shared" si="70"/>
        <v>46890.157789336263</v>
      </c>
      <c r="AB260" s="210">
        <f t="shared" si="71"/>
        <v>36.840970350404312</v>
      </c>
      <c r="AC260" s="210">
        <f t="shared" si="72"/>
        <v>119569.90236280745</v>
      </c>
      <c r="AD260" s="369">
        <f t="shared" si="73"/>
        <v>0</v>
      </c>
      <c r="AE260" s="369">
        <f t="shared" si="74"/>
        <v>0</v>
      </c>
    </row>
    <row r="261" spans="1:31">
      <c r="A261" s="49">
        <v>10</v>
      </c>
      <c r="B261" s="279">
        <v>2</v>
      </c>
      <c r="C261" s="28" t="s">
        <v>736</v>
      </c>
      <c r="D261" s="210">
        <f>'(B.) Opyt'' non-urb lands'!AM18</f>
        <v>33</v>
      </c>
      <c r="E261" s="267"/>
      <c r="F261" s="210">
        <f>'(B.) Opyt'' non-urb lands'!AQ18</f>
        <v>104195.31176978417</v>
      </c>
      <c r="G261" s="212">
        <f t="shared" si="61"/>
        <v>3157.4336899934597</v>
      </c>
      <c r="I261" s="210">
        <v>12</v>
      </c>
      <c r="J261" s="210">
        <v>13</v>
      </c>
      <c r="M261" s="259">
        <f>(IF($J261-$I261=0,VLOOKUP($C261,'(C.) Private owners, 6 estates'!$D$10:$DR$60,26+$I261,0),IF($J261-$I261=1,VLOOKUP($C261,'(C.) Private owners, 6 estates'!$D$10:$DR$60,26+$I261,0)+VLOOKUP($C261,'(C.) Private owners, 6 estates'!$D$10:$DR$60,27+$I261,0),VLOOKUP($C261,'(C.) Private owners, 6 estates'!$D$10:$DR$60,26+$I261,0)+VLOOKUP($C261,'(C.) Private owners, 6 estates'!$D$10:$DR$60,27+$I261,0)+VLOOKUP($C261,'(C.) Private owners, 6 estates'!$D$10:$DR$60,28+$I261,0)))) /(IF($J261-$I261=0,VLOOKUP($C261,'(C.) Private owners, 6 estates'!$D$10:$DR$60,7+$I261,0),IF($J261-$I261=1,VLOOKUP($C261,'(C.) Private owners, 6 estates'!$D$10:$DR$60,7+$I261,0)+VLOOKUP($C261,'(C.) Private owners, 6 estates'!$D$10:$DR$60,8+$I261,0),VLOOKUP($C261,'(C.) Private owners, 6 estates'!$D$10:$DR$60,7+$I261,0)+VLOOKUP($C261,'(C.) Private owners, 6 estates'!$D$10:$DR$60,8+$I261,0)+VLOOKUP($C261,'(C.) Private owners, 6 estates'!$D$10:$DR$60,9+$I261,0))))</f>
        <v>0.2</v>
      </c>
      <c r="N261" s="259">
        <f>(IF($J261-$I261=0,VLOOKUP($C261,'(C.) Private owners, 6 estates'!$D$10:$DR$60,45+$I261,0),IF($J261-$I261=1,VLOOKUP($C261,'(C.) Private owners, 6 estates'!$D$10:$DR$60,45+$I261,0)+VLOOKUP($C261,'(C.) Private owners, 6 estates'!$D$10:$DR$60,46+$I261,0),VLOOKUP($C261,'(C.) Private owners, 6 estates'!$D$10:$DR$60,45+$I261,0)+VLOOKUP($C261,'(C.) Private owners, 6 estates'!$D$10:$DR$60,46+$I261,0)+VLOOKUP($C261,'(C.) Private owners, 6 estates'!$D$10:$DR$60,47+$I261,0)))) /(IF($J261-$I261=0,VLOOKUP($C261,'(C.) Private owners, 6 estates'!$D$10:$DR$60,7+$I261,0),IF($J261-$I261=1,VLOOKUP($C261,'(C.) Private owners, 6 estates'!$D$10:$DR$60,7+$I261,0)+VLOOKUP($C261,'(C.) Private owners, 6 estates'!$D$10:$DR$60,8+$I261,0),VLOOKUP($C261,'(C.) Private owners, 6 estates'!$D$10:$DR$60,7+$I261,0)+VLOOKUP($C261,'(C.) Private owners, 6 estates'!$D$10:$DR$60,8+$I261,0)+VLOOKUP($C261,'(C.) Private owners, 6 estates'!$D$10:$DR$60,9+$I261,0))))</f>
        <v>0</v>
      </c>
      <c r="O261" s="259">
        <f>(IF($J261-$I261=0,VLOOKUP($C261,'(C.) Private owners, 6 estates'!$D$10:$DR$60,64+$I261,0),IF($J261-$I261=1,VLOOKUP($C261,'(C.) Private owners, 6 estates'!$D$10:$DR$60,64+$I261,0)+VLOOKUP($C261,'(C.) Private owners, 6 estates'!$D$10:$DR$60,65+$I261,0),VLOOKUP($C261,'(C.) Private owners, 6 estates'!$D$10:$DR$60,64+$I261,0)+VLOOKUP($C261,'(C.) Private owners, 6 estates'!$D$10:$DR$60,65+$I261,0)+VLOOKUP($C261,'(C.) Private owners, 6 estates'!$D$10:$DR$60,66+$I261,0)))) /(IF($J261-$I261=0,VLOOKUP($C261,'(C.) Private owners, 6 estates'!$D$10:$DR$60,7+$I261,0),IF($J261-$I261=1,VLOOKUP($C261,'(C.) Private owners, 6 estates'!$D$10:$DR$60,7+$I261,0)+VLOOKUP($C261,'(C.) Private owners, 6 estates'!$D$10:$DR$60,8+$I261,0),VLOOKUP($C261,'(C.) Private owners, 6 estates'!$D$10:$DR$60,7+$I261,0)+VLOOKUP($C261,'(C.) Private owners, 6 estates'!$D$10:$DR$60,8+$I261,0)+VLOOKUP($C261,'(C.) Private owners, 6 estates'!$D$10:$DR$60,9+$I261,0))))</f>
        <v>0.52500000000000002</v>
      </c>
      <c r="P261" s="259">
        <f>(IF($J261-$I261=0,VLOOKUP($C261,'(C.) Private owners, 6 estates'!$D$10:$DR$60,83+$I261,0),IF($J261-$I261=1,VLOOKUP($C261,'(C.) Private owners, 6 estates'!$D$10:$DR$60,83+$I261,0)+VLOOKUP($C261,'(C.) Private owners, 6 estates'!$D$10:$DR$60,84+$I261,0),VLOOKUP($C261,'(C.) Private owners, 6 estates'!$D$10:$DR$60,83+$I261,0)+VLOOKUP($C261,'(C.) Private owners, 6 estates'!$D$10:$DR$60,84+$I261,0)+VLOOKUP($C261,'(C.) Private owners, 6 estates'!$D$10:$DR$60,85+$I261,0)))) /(IF($J261-$I261=0,VLOOKUP($C261,'(C.) Private owners, 6 estates'!$D$10:$DR$60,7+$I261,0),IF($J261-$I261=1,VLOOKUP($C261,'(C.) Private owners, 6 estates'!$D$10:$DR$60,7+$I261,0)+VLOOKUP($C261,'(C.) Private owners, 6 estates'!$D$10:$DR$60,8+$I261,0),VLOOKUP($C261,'(C.) Private owners, 6 estates'!$D$10:$DR$60,7+$I261,0)+VLOOKUP($C261,'(C.) Private owners, 6 estates'!$D$10:$DR$60,8+$I261,0)+VLOOKUP($C261,'(C.) Private owners, 6 estates'!$D$10:$DR$60,9+$I261,0))))</f>
        <v>0.05</v>
      </c>
      <c r="Q261" s="259">
        <f>(IF($J261-$I261=0,VLOOKUP($C261,'(C.) Private owners, 6 estates'!$D$10:$DR$60,102+$I261,0),IF($J261-$I261=1,VLOOKUP($C261,'(C.) Private owners, 6 estates'!$D$10:$DR$60,102+$I261,0)+VLOOKUP($C261,'(C.) Private owners, 6 estates'!$D$10:$DR$60,103+$I261,0),VLOOKUP($C261,'(C.) Private owners, 6 estates'!$D$10:$DR$60,102+$I261,0)+VLOOKUP($C261,'(C.) Private owners, 6 estates'!$D$10:$DR$60,103+$I261,0)+VLOOKUP($C261,'(C.) Private owners, 6 estates'!$D$10:$DR$60,104+$I261,0)))) /(IF($J261-$I261=0,VLOOKUP($C261,'(C.) Private owners, 6 estates'!$D$10:$DR$60,7+$I261,0),IF($J261-$I261=1,VLOOKUP($C261,'(C.) Private owners, 6 estates'!$D$10:$DR$60,7+$I261,0)+VLOOKUP($C261,'(C.) Private owners, 6 estates'!$D$10:$DR$60,8+$I261,0),VLOOKUP($C261,'(C.) Private owners, 6 estates'!$D$10:$DR$60,7+$I261,0)+VLOOKUP($C261,'(C.) Private owners, 6 estates'!$D$10:$DR$60,8+$I261,0)+VLOOKUP($C261,'(C.) Private owners, 6 estates'!$D$10:$DR$60,9+$I261,0))))</f>
        <v>0.22500000000000001</v>
      </c>
      <c r="R261" s="414">
        <f t="shared" si="62"/>
        <v>0</v>
      </c>
      <c r="T261" s="210">
        <f t="shared" si="63"/>
        <v>6.6000000000000005</v>
      </c>
      <c r="U261" s="210">
        <f t="shared" si="64"/>
        <v>20839.062353956837</v>
      </c>
      <c r="V261" s="281">
        <f t="shared" si="65"/>
        <v>0</v>
      </c>
      <c r="W261" s="281">
        <f t="shared" si="66"/>
        <v>0</v>
      </c>
      <c r="X261" s="210">
        <f t="shared" si="67"/>
        <v>17.324999999999999</v>
      </c>
      <c r="Y261" s="210">
        <f t="shared" si="68"/>
        <v>54702.538679136684</v>
      </c>
      <c r="Z261" s="210">
        <f t="shared" si="69"/>
        <v>1.6500000000000001</v>
      </c>
      <c r="AA261" s="210">
        <f t="shared" si="70"/>
        <v>5209.7655884892092</v>
      </c>
      <c r="AB261" s="210">
        <f t="shared" si="71"/>
        <v>7.4249999999999998</v>
      </c>
      <c r="AC261" s="210">
        <f t="shared" si="72"/>
        <v>23443.945148201437</v>
      </c>
      <c r="AD261" s="369">
        <f t="shared" si="73"/>
        <v>0</v>
      </c>
      <c r="AE261" s="369">
        <f t="shared" si="74"/>
        <v>0</v>
      </c>
    </row>
    <row r="262" spans="1:31">
      <c r="A262" s="49">
        <v>14</v>
      </c>
      <c r="B262" s="279">
        <v>2</v>
      </c>
      <c r="C262" s="28" t="s">
        <v>992</v>
      </c>
      <c r="D262" s="210">
        <f>'(B.) Opyt'' non-urb lands'!AM19</f>
        <v>179</v>
      </c>
      <c r="E262" s="267"/>
      <c r="F262" s="210">
        <f>'(B.) Opyt'' non-urb lands'!AQ19</f>
        <v>593106.16331638629</v>
      </c>
      <c r="G262" s="212">
        <f t="shared" si="61"/>
        <v>3313.4422531641694</v>
      </c>
      <c r="I262" s="210">
        <v>11</v>
      </c>
      <c r="J262" s="210">
        <v>11</v>
      </c>
      <c r="M262" s="259">
        <f>(IF($J262-$I262=0,VLOOKUP($C262,'(C.) Private owners, 6 estates'!$D$10:$DR$60,26+$I262,0),IF($J262-$I262=1,VLOOKUP($C262,'(C.) Private owners, 6 estates'!$D$10:$DR$60,26+$I262,0)+VLOOKUP($C262,'(C.) Private owners, 6 estates'!$D$10:$DR$60,27+$I262,0),VLOOKUP($C262,'(C.) Private owners, 6 estates'!$D$10:$DR$60,26+$I262,0)+VLOOKUP($C262,'(C.) Private owners, 6 estates'!$D$10:$DR$60,27+$I262,0)+VLOOKUP($C262,'(C.) Private owners, 6 estates'!$D$10:$DR$60,28+$I262,0)))) /(IF($J262-$I262=0,VLOOKUP($C262,'(C.) Private owners, 6 estates'!$D$10:$DR$60,7+$I262,0),IF($J262-$I262=1,VLOOKUP($C262,'(C.) Private owners, 6 estates'!$D$10:$DR$60,7+$I262,0)+VLOOKUP($C262,'(C.) Private owners, 6 estates'!$D$10:$DR$60,8+$I262,0),VLOOKUP($C262,'(C.) Private owners, 6 estates'!$D$10:$DR$60,7+$I262,0)+VLOOKUP($C262,'(C.) Private owners, 6 estates'!$D$10:$DR$60,8+$I262,0)+VLOOKUP($C262,'(C.) Private owners, 6 estates'!$D$10:$DR$60,9+$I262,0))))</f>
        <v>0.77272727272727271</v>
      </c>
      <c r="N262" s="259">
        <f>(IF($J262-$I262=0,VLOOKUP($C262,'(C.) Private owners, 6 estates'!$D$10:$DR$60,45+$I262,0),IF($J262-$I262=1,VLOOKUP($C262,'(C.) Private owners, 6 estates'!$D$10:$DR$60,45+$I262,0)+VLOOKUP($C262,'(C.) Private owners, 6 estates'!$D$10:$DR$60,46+$I262,0),VLOOKUP($C262,'(C.) Private owners, 6 estates'!$D$10:$DR$60,45+$I262,0)+VLOOKUP($C262,'(C.) Private owners, 6 estates'!$D$10:$DR$60,46+$I262,0)+VLOOKUP($C262,'(C.) Private owners, 6 estates'!$D$10:$DR$60,47+$I262,0)))) /(IF($J262-$I262=0,VLOOKUP($C262,'(C.) Private owners, 6 estates'!$D$10:$DR$60,7+$I262,0),IF($J262-$I262=1,VLOOKUP($C262,'(C.) Private owners, 6 estates'!$D$10:$DR$60,7+$I262,0)+VLOOKUP($C262,'(C.) Private owners, 6 estates'!$D$10:$DR$60,8+$I262,0),VLOOKUP($C262,'(C.) Private owners, 6 estates'!$D$10:$DR$60,7+$I262,0)+VLOOKUP($C262,'(C.) Private owners, 6 estates'!$D$10:$DR$60,8+$I262,0)+VLOOKUP($C262,'(C.) Private owners, 6 estates'!$D$10:$DR$60,9+$I262,0))))</f>
        <v>0</v>
      </c>
      <c r="O262" s="259">
        <f>(IF($J262-$I262=0,VLOOKUP($C262,'(C.) Private owners, 6 estates'!$D$10:$DR$60,64+$I262,0),IF($J262-$I262=1,VLOOKUP($C262,'(C.) Private owners, 6 estates'!$D$10:$DR$60,64+$I262,0)+VLOOKUP($C262,'(C.) Private owners, 6 estates'!$D$10:$DR$60,65+$I262,0),VLOOKUP($C262,'(C.) Private owners, 6 estates'!$D$10:$DR$60,64+$I262,0)+VLOOKUP($C262,'(C.) Private owners, 6 estates'!$D$10:$DR$60,65+$I262,0)+VLOOKUP($C262,'(C.) Private owners, 6 estates'!$D$10:$DR$60,66+$I262,0)))) /(IF($J262-$I262=0,VLOOKUP($C262,'(C.) Private owners, 6 estates'!$D$10:$DR$60,7+$I262,0),IF($J262-$I262=1,VLOOKUP($C262,'(C.) Private owners, 6 estates'!$D$10:$DR$60,7+$I262,0)+VLOOKUP($C262,'(C.) Private owners, 6 estates'!$D$10:$DR$60,8+$I262,0),VLOOKUP($C262,'(C.) Private owners, 6 estates'!$D$10:$DR$60,7+$I262,0)+VLOOKUP($C262,'(C.) Private owners, 6 estates'!$D$10:$DR$60,8+$I262,0)+VLOOKUP($C262,'(C.) Private owners, 6 estates'!$D$10:$DR$60,9+$I262,0))))</f>
        <v>0.13636363636363635</v>
      </c>
      <c r="P262" s="259">
        <f>(IF($J262-$I262=0,VLOOKUP($C262,'(C.) Private owners, 6 estates'!$D$10:$DR$60,83+$I262,0),IF($J262-$I262=1,VLOOKUP($C262,'(C.) Private owners, 6 estates'!$D$10:$DR$60,83+$I262,0)+VLOOKUP($C262,'(C.) Private owners, 6 estates'!$D$10:$DR$60,84+$I262,0),VLOOKUP($C262,'(C.) Private owners, 6 estates'!$D$10:$DR$60,83+$I262,0)+VLOOKUP($C262,'(C.) Private owners, 6 estates'!$D$10:$DR$60,84+$I262,0)+VLOOKUP($C262,'(C.) Private owners, 6 estates'!$D$10:$DR$60,85+$I262,0)))) /(IF($J262-$I262=0,VLOOKUP($C262,'(C.) Private owners, 6 estates'!$D$10:$DR$60,7+$I262,0),IF($J262-$I262=1,VLOOKUP($C262,'(C.) Private owners, 6 estates'!$D$10:$DR$60,7+$I262,0)+VLOOKUP($C262,'(C.) Private owners, 6 estates'!$D$10:$DR$60,8+$I262,0),VLOOKUP($C262,'(C.) Private owners, 6 estates'!$D$10:$DR$60,7+$I262,0)+VLOOKUP($C262,'(C.) Private owners, 6 estates'!$D$10:$DR$60,8+$I262,0)+VLOOKUP($C262,'(C.) Private owners, 6 estates'!$D$10:$DR$60,9+$I262,0))))</f>
        <v>1.948051948051948E-2</v>
      </c>
      <c r="Q262" s="259">
        <f>(IF($J262-$I262=0,VLOOKUP($C262,'(C.) Private owners, 6 estates'!$D$10:$DR$60,102+$I262,0),IF($J262-$I262=1,VLOOKUP($C262,'(C.) Private owners, 6 estates'!$D$10:$DR$60,102+$I262,0)+VLOOKUP($C262,'(C.) Private owners, 6 estates'!$D$10:$DR$60,103+$I262,0),VLOOKUP($C262,'(C.) Private owners, 6 estates'!$D$10:$DR$60,102+$I262,0)+VLOOKUP($C262,'(C.) Private owners, 6 estates'!$D$10:$DR$60,103+$I262,0)+VLOOKUP($C262,'(C.) Private owners, 6 estates'!$D$10:$DR$60,104+$I262,0)))) /(IF($J262-$I262=0,VLOOKUP($C262,'(C.) Private owners, 6 estates'!$D$10:$DR$60,7+$I262,0),IF($J262-$I262=1,VLOOKUP($C262,'(C.) Private owners, 6 estates'!$D$10:$DR$60,7+$I262,0)+VLOOKUP($C262,'(C.) Private owners, 6 estates'!$D$10:$DR$60,8+$I262,0),VLOOKUP($C262,'(C.) Private owners, 6 estates'!$D$10:$DR$60,7+$I262,0)+VLOOKUP($C262,'(C.) Private owners, 6 estates'!$D$10:$DR$60,8+$I262,0)+VLOOKUP($C262,'(C.) Private owners, 6 estates'!$D$10:$DR$60,9+$I262,0))))</f>
        <v>7.1428571428571425E-2</v>
      </c>
      <c r="R262" s="414">
        <f t="shared" si="62"/>
        <v>0</v>
      </c>
      <c r="T262" s="210">
        <f t="shared" si="63"/>
        <v>138.31818181818181</v>
      </c>
      <c r="U262" s="210">
        <f t="shared" si="64"/>
        <v>458309.3080172076</v>
      </c>
      <c r="V262" s="281">
        <f t="shared" si="65"/>
        <v>0</v>
      </c>
      <c r="W262" s="281">
        <f t="shared" si="66"/>
        <v>0</v>
      </c>
      <c r="X262" s="210">
        <f t="shared" si="67"/>
        <v>24.409090909090907</v>
      </c>
      <c r="Y262" s="210">
        <f t="shared" si="68"/>
        <v>80878.113179507214</v>
      </c>
      <c r="Z262" s="210">
        <f t="shared" si="69"/>
        <v>3.4870129870129869</v>
      </c>
      <c r="AA262" s="210">
        <f t="shared" si="70"/>
        <v>11554.016168501032</v>
      </c>
      <c r="AB262" s="210">
        <f t="shared" si="71"/>
        <v>12.785714285714285</v>
      </c>
      <c r="AC262" s="210">
        <f t="shared" si="72"/>
        <v>42364.725951170447</v>
      </c>
      <c r="AD262" s="369">
        <f t="shared" si="73"/>
        <v>0</v>
      </c>
      <c r="AE262" s="369">
        <f t="shared" si="74"/>
        <v>0</v>
      </c>
    </row>
    <row r="263" spans="1:31">
      <c r="A263" s="49">
        <v>28</v>
      </c>
      <c r="B263" s="279">
        <v>2</v>
      </c>
      <c r="C263" s="28" t="s">
        <v>885</v>
      </c>
      <c r="D263" s="210">
        <f>'(B.) Opyt'' non-urb lands'!AM20</f>
        <v>62</v>
      </c>
      <c r="E263" s="267"/>
      <c r="F263" s="210">
        <f>'(B.) Opyt'' non-urb lands'!AQ20</f>
        <v>187502.58141676153</v>
      </c>
      <c r="G263" s="212">
        <f t="shared" si="61"/>
        <v>3024.2351841413151</v>
      </c>
      <c r="I263" s="210">
        <v>13</v>
      </c>
      <c r="J263" s="210">
        <v>14</v>
      </c>
      <c r="M263" s="259">
        <f>(IF($J263-$I263=0,VLOOKUP($C263,'(C.) Private owners, 6 estates'!$D$10:$DR$60,26+$I263,0),IF($J263-$I263=1,VLOOKUP($C263,'(C.) Private owners, 6 estates'!$D$10:$DR$60,26+$I263,0)+VLOOKUP($C263,'(C.) Private owners, 6 estates'!$D$10:$DR$60,27+$I263,0),VLOOKUP($C263,'(C.) Private owners, 6 estates'!$D$10:$DR$60,26+$I263,0)+VLOOKUP($C263,'(C.) Private owners, 6 estates'!$D$10:$DR$60,27+$I263,0)+VLOOKUP($C263,'(C.) Private owners, 6 estates'!$D$10:$DR$60,28+$I263,0)))) /(IF($J263-$I263=0,VLOOKUP($C263,'(C.) Private owners, 6 estates'!$D$10:$DR$60,7+$I263,0),IF($J263-$I263=1,VLOOKUP($C263,'(C.) Private owners, 6 estates'!$D$10:$DR$60,7+$I263,0)+VLOOKUP($C263,'(C.) Private owners, 6 estates'!$D$10:$DR$60,8+$I263,0),VLOOKUP($C263,'(C.) Private owners, 6 estates'!$D$10:$DR$60,7+$I263,0)+VLOOKUP($C263,'(C.) Private owners, 6 estates'!$D$10:$DR$60,8+$I263,0)+VLOOKUP($C263,'(C.) Private owners, 6 estates'!$D$10:$DR$60,9+$I263,0))))</f>
        <v>0.32258064516129031</v>
      </c>
      <c r="N263" s="259">
        <f>(IF($J263-$I263=0,VLOOKUP($C263,'(C.) Private owners, 6 estates'!$D$10:$DR$60,45+$I263,0),IF($J263-$I263=1,VLOOKUP($C263,'(C.) Private owners, 6 estates'!$D$10:$DR$60,45+$I263,0)+VLOOKUP($C263,'(C.) Private owners, 6 estates'!$D$10:$DR$60,46+$I263,0),VLOOKUP($C263,'(C.) Private owners, 6 estates'!$D$10:$DR$60,45+$I263,0)+VLOOKUP($C263,'(C.) Private owners, 6 estates'!$D$10:$DR$60,46+$I263,0)+VLOOKUP($C263,'(C.) Private owners, 6 estates'!$D$10:$DR$60,47+$I263,0)))) /(IF($J263-$I263=0,VLOOKUP($C263,'(C.) Private owners, 6 estates'!$D$10:$DR$60,7+$I263,0),IF($J263-$I263=1,VLOOKUP($C263,'(C.) Private owners, 6 estates'!$D$10:$DR$60,7+$I263,0)+VLOOKUP($C263,'(C.) Private owners, 6 estates'!$D$10:$DR$60,8+$I263,0),VLOOKUP($C263,'(C.) Private owners, 6 estates'!$D$10:$DR$60,7+$I263,0)+VLOOKUP($C263,'(C.) Private owners, 6 estates'!$D$10:$DR$60,8+$I263,0)+VLOOKUP($C263,'(C.) Private owners, 6 estates'!$D$10:$DR$60,9+$I263,0))))</f>
        <v>0</v>
      </c>
      <c r="O263" s="259">
        <f>(IF($J263-$I263=0,VLOOKUP($C263,'(C.) Private owners, 6 estates'!$D$10:$DR$60,64+$I263,0),IF($J263-$I263=1,VLOOKUP($C263,'(C.) Private owners, 6 estates'!$D$10:$DR$60,64+$I263,0)+VLOOKUP($C263,'(C.) Private owners, 6 estates'!$D$10:$DR$60,65+$I263,0),VLOOKUP($C263,'(C.) Private owners, 6 estates'!$D$10:$DR$60,64+$I263,0)+VLOOKUP($C263,'(C.) Private owners, 6 estates'!$D$10:$DR$60,65+$I263,0)+VLOOKUP($C263,'(C.) Private owners, 6 estates'!$D$10:$DR$60,66+$I263,0)))) /(IF($J263-$I263=0,VLOOKUP($C263,'(C.) Private owners, 6 estates'!$D$10:$DR$60,7+$I263,0),IF($J263-$I263=1,VLOOKUP($C263,'(C.) Private owners, 6 estates'!$D$10:$DR$60,7+$I263,0)+VLOOKUP($C263,'(C.) Private owners, 6 estates'!$D$10:$DR$60,8+$I263,0),VLOOKUP($C263,'(C.) Private owners, 6 estates'!$D$10:$DR$60,7+$I263,0)+VLOOKUP($C263,'(C.) Private owners, 6 estates'!$D$10:$DR$60,8+$I263,0)+VLOOKUP($C263,'(C.) Private owners, 6 estates'!$D$10:$DR$60,9+$I263,0))))</f>
        <v>0.41935483870967744</v>
      </c>
      <c r="P263" s="259">
        <f>(IF($J263-$I263=0,VLOOKUP($C263,'(C.) Private owners, 6 estates'!$D$10:$DR$60,83+$I263,0),IF($J263-$I263=1,VLOOKUP($C263,'(C.) Private owners, 6 estates'!$D$10:$DR$60,83+$I263,0)+VLOOKUP($C263,'(C.) Private owners, 6 estates'!$D$10:$DR$60,84+$I263,0),VLOOKUP($C263,'(C.) Private owners, 6 estates'!$D$10:$DR$60,83+$I263,0)+VLOOKUP($C263,'(C.) Private owners, 6 estates'!$D$10:$DR$60,84+$I263,0)+VLOOKUP($C263,'(C.) Private owners, 6 estates'!$D$10:$DR$60,85+$I263,0)))) /(IF($J263-$I263=0,VLOOKUP($C263,'(C.) Private owners, 6 estates'!$D$10:$DR$60,7+$I263,0),IF($J263-$I263=1,VLOOKUP($C263,'(C.) Private owners, 6 estates'!$D$10:$DR$60,7+$I263,0)+VLOOKUP($C263,'(C.) Private owners, 6 estates'!$D$10:$DR$60,8+$I263,0),VLOOKUP($C263,'(C.) Private owners, 6 estates'!$D$10:$DR$60,7+$I263,0)+VLOOKUP($C263,'(C.) Private owners, 6 estates'!$D$10:$DR$60,8+$I263,0)+VLOOKUP($C263,'(C.) Private owners, 6 estates'!$D$10:$DR$60,9+$I263,0))))</f>
        <v>6.4516129032258063E-2</v>
      </c>
      <c r="Q263" s="259">
        <f>(IF($J263-$I263=0,VLOOKUP($C263,'(C.) Private owners, 6 estates'!$D$10:$DR$60,102+$I263,0),IF($J263-$I263=1,VLOOKUP($C263,'(C.) Private owners, 6 estates'!$D$10:$DR$60,102+$I263,0)+VLOOKUP($C263,'(C.) Private owners, 6 estates'!$D$10:$DR$60,103+$I263,0),VLOOKUP($C263,'(C.) Private owners, 6 estates'!$D$10:$DR$60,102+$I263,0)+VLOOKUP($C263,'(C.) Private owners, 6 estates'!$D$10:$DR$60,103+$I263,0)+VLOOKUP($C263,'(C.) Private owners, 6 estates'!$D$10:$DR$60,104+$I263,0)))) /(IF($J263-$I263=0,VLOOKUP($C263,'(C.) Private owners, 6 estates'!$D$10:$DR$60,7+$I263,0),IF($J263-$I263=1,VLOOKUP($C263,'(C.) Private owners, 6 estates'!$D$10:$DR$60,7+$I263,0)+VLOOKUP($C263,'(C.) Private owners, 6 estates'!$D$10:$DR$60,8+$I263,0),VLOOKUP($C263,'(C.) Private owners, 6 estates'!$D$10:$DR$60,7+$I263,0)+VLOOKUP($C263,'(C.) Private owners, 6 estates'!$D$10:$DR$60,8+$I263,0)+VLOOKUP($C263,'(C.) Private owners, 6 estates'!$D$10:$DR$60,9+$I263,0))))</f>
        <v>0.19354838709677419</v>
      </c>
      <c r="R263" s="414">
        <f t="shared" si="62"/>
        <v>0</v>
      </c>
      <c r="T263" s="210">
        <f t="shared" si="63"/>
        <v>20</v>
      </c>
      <c r="U263" s="210">
        <f t="shared" si="64"/>
        <v>60484.703682826301</v>
      </c>
      <c r="V263" s="281">
        <f t="shared" si="65"/>
        <v>0</v>
      </c>
      <c r="W263" s="281">
        <f t="shared" si="66"/>
        <v>0</v>
      </c>
      <c r="X263" s="210">
        <f t="shared" si="67"/>
        <v>26</v>
      </c>
      <c r="Y263" s="210">
        <f t="shared" si="68"/>
        <v>78630.114787674189</v>
      </c>
      <c r="Z263" s="210">
        <f t="shared" si="69"/>
        <v>4</v>
      </c>
      <c r="AA263" s="210">
        <f t="shared" si="70"/>
        <v>12096.940736565261</v>
      </c>
      <c r="AB263" s="210">
        <f t="shared" si="71"/>
        <v>12</v>
      </c>
      <c r="AC263" s="210">
        <f t="shared" si="72"/>
        <v>36290.822209695783</v>
      </c>
      <c r="AD263" s="369">
        <f t="shared" si="73"/>
        <v>0</v>
      </c>
      <c r="AE263" s="369">
        <f t="shared" si="74"/>
        <v>0</v>
      </c>
    </row>
    <row r="264" spans="1:31">
      <c r="A264" s="49">
        <v>31</v>
      </c>
      <c r="B264" s="279">
        <v>2</v>
      </c>
      <c r="C264" s="28" t="s">
        <v>886</v>
      </c>
      <c r="D264" s="210">
        <f>'(B.) Opyt'' non-urb lands'!AM21</f>
        <v>6</v>
      </c>
      <c r="E264" s="267"/>
      <c r="F264" s="210">
        <f>'(B.) Opyt'' non-urb lands'!AQ21</f>
        <v>22339.001148504089</v>
      </c>
      <c r="G264" s="212">
        <f t="shared" si="61"/>
        <v>3723.1668580840146</v>
      </c>
      <c r="I264" s="210">
        <v>17</v>
      </c>
      <c r="J264" s="210">
        <v>17</v>
      </c>
      <c r="M264" s="259">
        <f>(IF($J264-$I264=0,VLOOKUP($C264,'(C.) Private owners, 6 estates'!$D$10:$DR$60,26+$I264,0),IF($J264-$I264=1,VLOOKUP($C264,'(C.) Private owners, 6 estates'!$D$10:$DR$60,26+$I264,0)+VLOOKUP($C264,'(C.) Private owners, 6 estates'!$D$10:$DR$60,27+$I264,0),VLOOKUP($C264,'(C.) Private owners, 6 estates'!$D$10:$DR$60,26+$I264,0)+VLOOKUP($C264,'(C.) Private owners, 6 estates'!$D$10:$DR$60,27+$I264,0)+VLOOKUP($C264,'(C.) Private owners, 6 estates'!$D$10:$DR$60,28+$I264,0)))) /(IF($J264-$I264=0,VLOOKUP($C264,'(C.) Private owners, 6 estates'!$D$10:$DR$60,7+$I264,0),IF($J264-$I264=1,VLOOKUP($C264,'(C.) Private owners, 6 estates'!$D$10:$DR$60,7+$I264,0)+VLOOKUP($C264,'(C.) Private owners, 6 estates'!$D$10:$DR$60,8+$I264,0),VLOOKUP($C264,'(C.) Private owners, 6 estates'!$D$10:$DR$60,7+$I264,0)+VLOOKUP($C264,'(C.) Private owners, 6 estates'!$D$10:$DR$60,8+$I264,0)+VLOOKUP($C264,'(C.) Private owners, 6 estates'!$D$10:$DR$60,9+$I264,0))))</f>
        <v>0.88135593220338981</v>
      </c>
      <c r="N264" s="259">
        <f>(IF($J264-$I264=0,VLOOKUP($C264,'(C.) Private owners, 6 estates'!$D$10:$DR$60,45+$I264,0),IF($J264-$I264=1,VLOOKUP($C264,'(C.) Private owners, 6 estates'!$D$10:$DR$60,45+$I264,0)+VLOOKUP($C264,'(C.) Private owners, 6 estates'!$D$10:$DR$60,46+$I264,0),VLOOKUP($C264,'(C.) Private owners, 6 estates'!$D$10:$DR$60,45+$I264,0)+VLOOKUP($C264,'(C.) Private owners, 6 estates'!$D$10:$DR$60,46+$I264,0)+VLOOKUP($C264,'(C.) Private owners, 6 estates'!$D$10:$DR$60,47+$I264,0)))) /(IF($J264-$I264=0,VLOOKUP($C264,'(C.) Private owners, 6 estates'!$D$10:$DR$60,7+$I264,0),IF($J264-$I264=1,VLOOKUP($C264,'(C.) Private owners, 6 estates'!$D$10:$DR$60,7+$I264,0)+VLOOKUP($C264,'(C.) Private owners, 6 estates'!$D$10:$DR$60,8+$I264,0),VLOOKUP($C264,'(C.) Private owners, 6 estates'!$D$10:$DR$60,7+$I264,0)+VLOOKUP($C264,'(C.) Private owners, 6 estates'!$D$10:$DR$60,8+$I264,0)+VLOOKUP($C264,'(C.) Private owners, 6 estates'!$D$10:$DR$60,9+$I264,0))))</f>
        <v>0</v>
      </c>
      <c r="O264" s="259">
        <f>(IF($J264-$I264=0,VLOOKUP($C264,'(C.) Private owners, 6 estates'!$D$10:$DR$60,64+$I264,0),IF($J264-$I264=1,VLOOKUP($C264,'(C.) Private owners, 6 estates'!$D$10:$DR$60,64+$I264,0)+VLOOKUP($C264,'(C.) Private owners, 6 estates'!$D$10:$DR$60,65+$I264,0),VLOOKUP($C264,'(C.) Private owners, 6 estates'!$D$10:$DR$60,64+$I264,0)+VLOOKUP($C264,'(C.) Private owners, 6 estates'!$D$10:$DR$60,65+$I264,0)+VLOOKUP($C264,'(C.) Private owners, 6 estates'!$D$10:$DR$60,66+$I264,0)))) /(IF($J264-$I264=0,VLOOKUP($C264,'(C.) Private owners, 6 estates'!$D$10:$DR$60,7+$I264,0),IF($J264-$I264=1,VLOOKUP($C264,'(C.) Private owners, 6 estates'!$D$10:$DR$60,7+$I264,0)+VLOOKUP($C264,'(C.) Private owners, 6 estates'!$D$10:$DR$60,8+$I264,0),VLOOKUP($C264,'(C.) Private owners, 6 estates'!$D$10:$DR$60,7+$I264,0)+VLOOKUP($C264,'(C.) Private owners, 6 estates'!$D$10:$DR$60,8+$I264,0)+VLOOKUP($C264,'(C.) Private owners, 6 estates'!$D$10:$DR$60,9+$I264,0))))</f>
        <v>0.11864406779661017</v>
      </c>
      <c r="P264" s="259">
        <f>(IF($J264-$I264=0,VLOOKUP($C264,'(C.) Private owners, 6 estates'!$D$10:$DR$60,83+$I264,0),IF($J264-$I264=1,VLOOKUP($C264,'(C.) Private owners, 6 estates'!$D$10:$DR$60,83+$I264,0)+VLOOKUP($C264,'(C.) Private owners, 6 estates'!$D$10:$DR$60,84+$I264,0),VLOOKUP($C264,'(C.) Private owners, 6 estates'!$D$10:$DR$60,83+$I264,0)+VLOOKUP($C264,'(C.) Private owners, 6 estates'!$D$10:$DR$60,84+$I264,0)+VLOOKUP($C264,'(C.) Private owners, 6 estates'!$D$10:$DR$60,85+$I264,0)))) /(IF($J264-$I264=0,VLOOKUP($C264,'(C.) Private owners, 6 estates'!$D$10:$DR$60,7+$I264,0),IF($J264-$I264=1,VLOOKUP($C264,'(C.) Private owners, 6 estates'!$D$10:$DR$60,7+$I264,0)+VLOOKUP($C264,'(C.) Private owners, 6 estates'!$D$10:$DR$60,8+$I264,0),VLOOKUP($C264,'(C.) Private owners, 6 estates'!$D$10:$DR$60,7+$I264,0)+VLOOKUP($C264,'(C.) Private owners, 6 estates'!$D$10:$DR$60,8+$I264,0)+VLOOKUP($C264,'(C.) Private owners, 6 estates'!$D$10:$DR$60,9+$I264,0))))</f>
        <v>0</v>
      </c>
      <c r="Q264" s="259">
        <f>(IF($J264-$I264=0,VLOOKUP($C264,'(C.) Private owners, 6 estates'!$D$10:$DR$60,102+$I264,0),IF($J264-$I264=1,VLOOKUP($C264,'(C.) Private owners, 6 estates'!$D$10:$DR$60,102+$I264,0)+VLOOKUP($C264,'(C.) Private owners, 6 estates'!$D$10:$DR$60,103+$I264,0),VLOOKUP($C264,'(C.) Private owners, 6 estates'!$D$10:$DR$60,102+$I264,0)+VLOOKUP($C264,'(C.) Private owners, 6 estates'!$D$10:$DR$60,103+$I264,0)+VLOOKUP($C264,'(C.) Private owners, 6 estates'!$D$10:$DR$60,104+$I264,0)))) /(IF($J264-$I264=0,VLOOKUP($C264,'(C.) Private owners, 6 estates'!$D$10:$DR$60,7+$I264,0),IF($J264-$I264=1,VLOOKUP($C264,'(C.) Private owners, 6 estates'!$D$10:$DR$60,7+$I264,0)+VLOOKUP($C264,'(C.) Private owners, 6 estates'!$D$10:$DR$60,8+$I264,0),VLOOKUP($C264,'(C.) Private owners, 6 estates'!$D$10:$DR$60,7+$I264,0)+VLOOKUP($C264,'(C.) Private owners, 6 estates'!$D$10:$DR$60,8+$I264,0)+VLOOKUP($C264,'(C.) Private owners, 6 estates'!$D$10:$DR$60,9+$I264,0))))</f>
        <v>0</v>
      </c>
      <c r="R264" s="414">
        <f t="shared" si="62"/>
        <v>0</v>
      </c>
      <c r="T264" s="210">
        <f t="shared" si="63"/>
        <v>5.2881355932203391</v>
      </c>
      <c r="U264" s="210">
        <f t="shared" si="64"/>
        <v>19688.611181732416</v>
      </c>
      <c r="V264" s="281">
        <f t="shared" si="65"/>
        <v>0</v>
      </c>
      <c r="W264" s="281">
        <f t="shared" si="66"/>
        <v>0</v>
      </c>
      <c r="X264" s="210">
        <f t="shared" si="67"/>
        <v>0.71186440677966101</v>
      </c>
      <c r="Y264" s="210">
        <f t="shared" si="68"/>
        <v>2650.3899667716714</v>
      </c>
      <c r="Z264" s="210">
        <f t="shared" si="69"/>
        <v>0</v>
      </c>
      <c r="AA264" s="210">
        <f t="shared" si="70"/>
        <v>0</v>
      </c>
      <c r="AB264" s="210">
        <f t="shared" si="71"/>
        <v>0</v>
      </c>
      <c r="AC264" s="210">
        <f t="shared" si="72"/>
        <v>0</v>
      </c>
      <c r="AD264" s="369">
        <f t="shared" si="73"/>
        <v>0</v>
      </c>
      <c r="AE264" s="369">
        <f t="shared" si="74"/>
        <v>0</v>
      </c>
    </row>
    <row r="265" spans="1:31">
      <c r="A265" s="49">
        <v>36</v>
      </c>
      <c r="B265" s="279">
        <v>2</v>
      </c>
      <c r="C265" s="28" t="s">
        <v>887</v>
      </c>
      <c r="D265" s="210">
        <f>'(B.) Opyt'' non-urb lands'!AM22</f>
        <v>369</v>
      </c>
      <c r="E265" s="267"/>
      <c r="F265" s="210">
        <f>'(B.) Opyt'' non-urb lands'!AQ22</f>
        <v>1150105.3639131277</v>
      </c>
      <c r="G265" s="212">
        <f t="shared" si="61"/>
        <v>3116.8167043716198</v>
      </c>
      <c r="I265" s="210">
        <v>12</v>
      </c>
      <c r="J265" s="210">
        <v>12</v>
      </c>
      <c r="M265" s="259">
        <f>(IF($J265-$I265=0,VLOOKUP($C265,'(C.) Private owners, 6 estates'!$D$10:$DR$60,26+$I265,0),IF($J265-$I265=1,VLOOKUP($C265,'(C.) Private owners, 6 estates'!$D$10:$DR$60,26+$I265,0)+VLOOKUP($C265,'(C.) Private owners, 6 estates'!$D$10:$DR$60,27+$I265,0),VLOOKUP($C265,'(C.) Private owners, 6 estates'!$D$10:$DR$60,26+$I265,0)+VLOOKUP($C265,'(C.) Private owners, 6 estates'!$D$10:$DR$60,27+$I265,0)+VLOOKUP($C265,'(C.) Private owners, 6 estates'!$D$10:$DR$60,28+$I265,0)))) /(IF($J265-$I265=0,VLOOKUP($C265,'(C.) Private owners, 6 estates'!$D$10:$DR$60,7+$I265,0),IF($J265-$I265=1,VLOOKUP($C265,'(C.) Private owners, 6 estates'!$D$10:$DR$60,7+$I265,0)+VLOOKUP($C265,'(C.) Private owners, 6 estates'!$D$10:$DR$60,8+$I265,0),VLOOKUP($C265,'(C.) Private owners, 6 estates'!$D$10:$DR$60,7+$I265,0)+VLOOKUP($C265,'(C.) Private owners, 6 estates'!$D$10:$DR$60,8+$I265,0)+VLOOKUP($C265,'(C.) Private owners, 6 estates'!$D$10:$DR$60,9+$I265,0))))</f>
        <v>0.35943060498220641</v>
      </c>
      <c r="N265" s="259">
        <f>(IF($J265-$I265=0,VLOOKUP($C265,'(C.) Private owners, 6 estates'!$D$10:$DR$60,45+$I265,0),IF($J265-$I265=1,VLOOKUP($C265,'(C.) Private owners, 6 estates'!$D$10:$DR$60,45+$I265,0)+VLOOKUP($C265,'(C.) Private owners, 6 estates'!$D$10:$DR$60,46+$I265,0),VLOOKUP($C265,'(C.) Private owners, 6 estates'!$D$10:$DR$60,45+$I265,0)+VLOOKUP($C265,'(C.) Private owners, 6 estates'!$D$10:$DR$60,46+$I265,0)+VLOOKUP($C265,'(C.) Private owners, 6 estates'!$D$10:$DR$60,47+$I265,0)))) /(IF($J265-$I265=0,VLOOKUP($C265,'(C.) Private owners, 6 estates'!$D$10:$DR$60,7+$I265,0),IF($J265-$I265=1,VLOOKUP($C265,'(C.) Private owners, 6 estates'!$D$10:$DR$60,7+$I265,0)+VLOOKUP($C265,'(C.) Private owners, 6 estates'!$D$10:$DR$60,8+$I265,0),VLOOKUP($C265,'(C.) Private owners, 6 estates'!$D$10:$DR$60,7+$I265,0)+VLOOKUP($C265,'(C.) Private owners, 6 estates'!$D$10:$DR$60,8+$I265,0)+VLOOKUP($C265,'(C.) Private owners, 6 estates'!$D$10:$DR$60,9+$I265,0))))</f>
        <v>1.0676156583629894E-2</v>
      </c>
      <c r="O265" s="259">
        <f>(IF($J265-$I265=0,VLOOKUP($C265,'(C.) Private owners, 6 estates'!$D$10:$DR$60,64+$I265,0),IF($J265-$I265=1,VLOOKUP($C265,'(C.) Private owners, 6 estates'!$D$10:$DR$60,64+$I265,0)+VLOOKUP($C265,'(C.) Private owners, 6 estates'!$D$10:$DR$60,65+$I265,0),VLOOKUP($C265,'(C.) Private owners, 6 estates'!$D$10:$DR$60,64+$I265,0)+VLOOKUP($C265,'(C.) Private owners, 6 estates'!$D$10:$DR$60,65+$I265,0)+VLOOKUP($C265,'(C.) Private owners, 6 estates'!$D$10:$DR$60,66+$I265,0)))) /(IF($J265-$I265=0,VLOOKUP($C265,'(C.) Private owners, 6 estates'!$D$10:$DR$60,7+$I265,0),IF($J265-$I265=1,VLOOKUP($C265,'(C.) Private owners, 6 estates'!$D$10:$DR$60,7+$I265,0)+VLOOKUP($C265,'(C.) Private owners, 6 estates'!$D$10:$DR$60,8+$I265,0),VLOOKUP($C265,'(C.) Private owners, 6 estates'!$D$10:$DR$60,7+$I265,0)+VLOOKUP($C265,'(C.) Private owners, 6 estates'!$D$10:$DR$60,8+$I265,0)+VLOOKUP($C265,'(C.) Private owners, 6 estates'!$D$10:$DR$60,9+$I265,0))))</f>
        <v>0.20284697508896798</v>
      </c>
      <c r="P265" s="259">
        <f>(IF($J265-$I265=0,VLOOKUP($C265,'(C.) Private owners, 6 estates'!$D$10:$DR$60,83+$I265,0),IF($J265-$I265=1,VLOOKUP($C265,'(C.) Private owners, 6 estates'!$D$10:$DR$60,83+$I265,0)+VLOOKUP($C265,'(C.) Private owners, 6 estates'!$D$10:$DR$60,84+$I265,0),VLOOKUP($C265,'(C.) Private owners, 6 estates'!$D$10:$DR$60,83+$I265,0)+VLOOKUP($C265,'(C.) Private owners, 6 estates'!$D$10:$DR$60,84+$I265,0)+VLOOKUP($C265,'(C.) Private owners, 6 estates'!$D$10:$DR$60,85+$I265,0)))) /(IF($J265-$I265=0,VLOOKUP($C265,'(C.) Private owners, 6 estates'!$D$10:$DR$60,7+$I265,0),IF($J265-$I265=1,VLOOKUP($C265,'(C.) Private owners, 6 estates'!$D$10:$DR$60,7+$I265,0)+VLOOKUP($C265,'(C.) Private owners, 6 estates'!$D$10:$DR$60,8+$I265,0),VLOOKUP($C265,'(C.) Private owners, 6 estates'!$D$10:$DR$60,7+$I265,0)+VLOOKUP($C265,'(C.) Private owners, 6 estates'!$D$10:$DR$60,8+$I265,0)+VLOOKUP($C265,'(C.) Private owners, 6 estates'!$D$10:$DR$60,9+$I265,0))))</f>
        <v>8.1850533807829182E-2</v>
      </c>
      <c r="Q265" s="259">
        <f>(IF($J265-$I265=0,VLOOKUP($C265,'(C.) Private owners, 6 estates'!$D$10:$DR$60,102+$I265,0),IF($J265-$I265=1,VLOOKUP($C265,'(C.) Private owners, 6 estates'!$D$10:$DR$60,102+$I265,0)+VLOOKUP($C265,'(C.) Private owners, 6 estates'!$D$10:$DR$60,103+$I265,0),VLOOKUP($C265,'(C.) Private owners, 6 estates'!$D$10:$DR$60,102+$I265,0)+VLOOKUP($C265,'(C.) Private owners, 6 estates'!$D$10:$DR$60,103+$I265,0)+VLOOKUP($C265,'(C.) Private owners, 6 estates'!$D$10:$DR$60,104+$I265,0)))) /(IF($J265-$I265=0,VLOOKUP($C265,'(C.) Private owners, 6 estates'!$D$10:$DR$60,7+$I265,0),IF($J265-$I265=1,VLOOKUP($C265,'(C.) Private owners, 6 estates'!$D$10:$DR$60,7+$I265,0)+VLOOKUP($C265,'(C.) Private owners, 6 estates'!$D$10:$DR$60,8+$I265,0),VLOOKUP($C265,'(C.) Private owners, 6 estates'!$D$10:$DR$60,7+$I265,0)+VLOOKUP($C265,'(C.) Private owners, 6 estates'!$D$10:$DR$60,8+$I265,0)+VLOOKUP($C265,'(C.) Private owners, 6 estates'!$D$10:$DR$60,9+$I265,0))))</f>
        <v>0.34519572953736655</v>
      </c>
      <c r="R265" s="414">
        <f t="shared" si="62"/>
        <v>0</v>
      </c>
      <c r="T265" s="210">
        <f t="shared" si="63"/>
        <v>132.62989323843416</v>
      </c>
      <c r="U265" s="210">
        <f t="shared" si="64"/>
        <v>413383.06674457615</v>
      </c>
      <c r="V265" s="281">
        <f t="shared" si="65"/>
        <v>3.9395017793594307</v>
      </c>
      <c r="W265" s="281">
        <f t="shared" si="66"/>
        <v>12278.704952809194</v>
      </c>
      <c r="X265" s="210">
        <f t="shared" si="67"/>
        <v>74.85053380782918</v>
      </c>
      <c r="Y265" s="210">
        <f t="shared" si="68"/>
        <v>233295.39410337465</v>
      </c>
      <c r="Z265" s="210">
        <f t="shared" si="69"/>
        <v>30.202846975088967</v>
      </c>
      <c r="AA265" s="210">
        <f t="shared" si="70"/>
        <v>94136.737971537135</v>
      </c>
      <c r="AB265" s="210">
        <f t="shared" si="71"/>
        <v>127.37722419928825</v>
      </c>
      <c r="AC265" s="210">
        <f t="shared" si="72"/>
        <v>397011.46014083055</v>
      </c>
      <c r="AD265" s="369">
        <f t="shared" si="73"/>
        <v>0</v>
      </c>
      <c r="AE265" s="369">
        <f t="shared" si="74"/>
        <v>0</v>
      </c>
    </row>
    <row r="266" spans="1:31">
      <c r="A266" s="49">
        <v>45</v>
      </c>
      <c r="B266" s="279">
        <v>2</v>
      </c>
      <c r="C266" s="29" t="s">
        <v>755</v>
      </c>
      <c r="D266" s="210">
        <f>'(B.) Opyt'' non-urb lands'!AM23</f>
        <v>149</v>
      </c>
      <c r="E266" s="267"/>
      <c r="F266" s="210">
        <f>'(B.) Opyt'' non-urb lands'!AQ23</f>
        <v>467975.77013574663</v>
      </c>
      <c r="G266" s="212">
        <f t="shared" si="61"/>
        <v>3140.7769807768232</v>
      </c>
      <c r="I266" s="210">
        <v>13</v>
      </c>
      <c r="J266" s="210">
        <v>13</v>
      </c>
      <c r="M266" s="259">
        <f>(IF($J266-$I266=0,VLOOKUP($C266,'(C.) Private owners, 6 estates'!$D$10:$DR$60,26+$I266,0),IF($J266-$I266=1,VLOOKUP($C266,'(C.) Private owners, 6 estates'!$D$10:$DR$60,26+$I266,0)+VLOOKUP($C266,'(C.) Private owners, 6 estates'!$D$10:$DR$60,27+$I266,0),VLOOKUP($C266,'(C.) Private owners, 6 estates'!$D$10:$DR$60,26+$I266,0)+VLOOKUP($C266,'(C.) Private owners, 6 estates'!$D$10:$DR$60,27+$I266,0)+VLOOKUP($C266,'(C.) Private owners, 6 estates'!$D$10:$DR$60,28+$I266,0)))) /(IF($J266-$I266=0,VLOOKUP($C266,'(C.) Private owners, 6 estates'!$D$10:$DR$60,7+$I266,0),IF($J266-$I266=1,VLOOKUP($C266,'(C.) Private owners, 6 estates'!$D$10:$DR$60,7+$I266,0)+VLOOKUP($C266,'(C.) Private owners, 6 estates'!$D$10:$DR$60,8+$I266,0),VLOOKUP($C266,'(C.) Private owners, 6 estates'!$D$10:$DR$60,7+$I266,0)+VLOOKUP($C266,'(C.) Private owners, 6 estates'!$D$10:$DR$60,8+$I266,0)+VLOOKUP($C266,'(C.) Private owners, 6 estates'!$D$10:$DR$60,9+$I266,0))))</f>
        <v>0.69387755102040816</v>
      </c>
      <c r="N266" s="259">
        <f>(IF($J266-$I266=0,VLOOKUP($C266,'(C.) Private owners, 6 estates'!$D$10:$DR$60,45+$I266,0),IF($J266-$I266=1,VLOOKUP($C266,'(C.) Private owners, 6 estates'!$D$10:$DR$60,45+$I266,0)+VLOOKUP($C266,'(C.) Private owners, 6 estates'!$D$10:$DR$60,46+$I266,0),VLOOKUP($C266,'(C.) Private owners, 6 estates'!$D$10:$DR$60,45+$I266,0)+VLOOKUP($C266,'(C.) Private owners, 6 estates'!$D$10:$DR$60,46+$I266,0)+VLOOKUP($C266,'(C.) Private owners, 6 estates'!$D$10:$DR$60,47+$I266,0)))) /(IF($J266-$I266=0,VLOOKUP($C266,'(C.) Private owners, 6 estates'!$D$10:$DR$60,7+$I266,0),IF($J266-$I266=1,VLOOKUP($C266,'(C.) Private owners, 6 estates'!$D$10:$DR$60,7+$I266,0)+VLOOKUP($C266,'(C.) Private owners, 6 estates'!$D$10:$DR$60,8+$I266,0),VLOOKUP($C266,'(C.) Private owners, 6 estates'!$D$10:$DR$60,7+$I266,0)+VLOOKUP($C266,'(C.) Private owners, 6 estates'!$D$10:$DR$60,8+$I266,0)+VLOOKUP($C266,'(C.) Private owners, 6 estates'!$D$10:$DR$60,9+$I266,0))))</f>
        <v>0</v>
      </c>
      <c r="O266" s="259">
        <f>(IF($J266-$I266=0,VLOOKUP($C266,'(C.) Private owners, 6 estates'!$D$10:$DR$60,64+$I266,0),IF($J266-$I266=1,VLOOKUP($C266,'(C.) Private owners, 6 estates'!$D$10:$DR$60,64+$I266,0)+VLOOKUP($C266,'(C.) Private owners, 6 estates'!$D$10:$DR$60,65+$I266,0),VLOOKUP($C266,'(C.) Private owners, 6 estates'!$D$10:$DR$60,64+$I266,0)+VLOOKUP($C266,'(C.) Private owners, 6 estates'!$D$10:$DR$60,65+$I266,0)+VLOOKUP($C266,'(C.) Private owners, 6 estates'!$D$10:$DR$60,66+$I266,0)))) /(IF($J266-$I266=0,VLOOKUP($C266,'(C.) Private owners, 6 estates'!$D$10:$DR$60,7+$I266,0),IF($J266-$I266=1,VLOOKUP($C266,'(C.) Private owners, 6 estates'!$D$10:$DR$60,7+$I266,0)+VLOOKUP($C266,'(C.) Private owners, 6 estates'!$D$10:$DR$60,8+$I266,0),VLOOKUP($C266,'(C.) Private owners, 6 estates'!$D$10:$DR$60,7+$I266,0)+VLOOKUP($C266,'(C.) Private owners, 6 estates'!$D$10:$DR$60,8+$I266,0)+VLOOKUP($C266,'(C.) Private owners, 6 estates'!$D$10:$DR$60,9+$I266,0))))</f>
        <v>0.26530612244897961</v>
      </c>
      <c r="P266" s="259">
        <f>(IF($J266-$I266=0,VLOOKUP($C266,'(C.) Private owners, 6 estates'!$D$10:$DR$60,83+$I266,0),IF($J266-$I266=1,VLOOKUP($C266,'(C.) Private owners, 6 estates'!$D$10:$DR$60,83+$I266,0)+VLOOKUP($C266,'(C.) Private owners, 6 estates'!$D$10:$DR$60,84+$I266,0),VLOOKUP($C266,'(C.) Private owners, 6 estates'!$D$10:$DR$60,83+$I266,0)+VLOOKUP($C266,'(C.) Private owners, 6 estates'!$D$10:$DR$60,84+$I266,0)+VLOOKUP($C266,'(C.) Private owners, 6 estates'!$D$10:$DR$60,85+$I266,0)))) /(IF($J266-$I266=0,VLOOKUP($C266,'(C.) Private owners, 6 estates'!$D$10:$DR$60,7+$I266,0),IF($J266-$I266=1,VLOOKUP($C266,'(C.) Private owners, 6 estates'!$D$10:$DR$60,7+$I266,0)+VLOOKUP($C266,'(C.) Private owners, 6 estates'!$D$10:$DR$60,8+$I266,0),VLOOKUP($C266,'(C.) Private owners, 6 estates'!$D$10:$DR$60,7+$I266,0)+VLOOKUP($C266,'(C.) Private owners, 6 estates'!$D$10:$DR$60,8+$I266,0)+VLOOKUP($C266,'(C.) Private owners, 6 estates'!$D$10:$DR$60,9+$I266,0))))</f>
        <v>2.0408163265306121E-2</v>
      </c>
      <c r="Q266" s="259">
        <f>(IF($J266-$I266=0,VLOOKUP($C266,'(C.) Private owners, 6 estates'!$D$10:$DR$60,102+$I266,0),IF($J266-$I266=1,VLOOKUP($C266,'(C.) Private owners, 6 estates'!$D$10:$DR$60,102+$I266,0)+VLOOKUP($C266,'(C.) Private owners, 6 estates'!$D$10:$DR$60,103+$I266,0),VLOOKUP($C266,'(C.) Private owners, 6 estates'!$D$10:$DR$60,102+$I266,0)+VLOOKUP($C266,'(C.) Private owners, 6 estates'!$D$10:$DR$60,103+$I266,0)+VLOOKUP($C266,'(C.) Private owners, 6 estates'!$D$10:$DR$60,104+$I266,0)))) /(IF($J266-$I266=0,VLOOKUP($C266,'(C.) Private owners, 6 estates'!$D$10:$DR$60,7+$I266,0),IF($J266-$I266=1,VLOOKUP($C266,'(C.) Private owners, 6 estates'!$D$10:$DR$60,7+$I266,0)+VLOOKUP($C266,'(C.) Private owners, 6 estates'!$D$10:$DR$60,8+$I266,0),VLOOKUP($C266,'(C.) Private owners, 6 estates'!$D$10:$DR$60,7+$I266,0)+VLOOKUP($C266,'(C.) Private owners, 6 estates'!$D$10:$DR$60,8+$I266,0)+VLOOKUP($C266,'(C.) Private owners, 6 estates'!$D$10:$DR$60,9+$I266,0))))</f>
        <v>2.0408163265306121E-2</v>
      </c>
      <c r="R266" s="414">
        <f t="shared" si="62"/>
        <v>0</v>
      </c>
      <c r="T266" s="210">
        <f t="shared" si="63"/>
        <v>103.38775510204081</v>
      </c>
      <c r="U266" s="210">
        <f t="shared" si="64"/>
        <v>324717.88131868135</v>
      </c>
      <c r="V266" s="281">
        <f t="shared" si="65"/>
        <v>0</v>
      </c>
      <c r="W266" s="281">
        <f t="shared" si="66"/>
        <v>0</v>
      </c>
      <c r="X266" s="210">
        <f t="shared" si="67"/>
        <v>39.530612244897959</v>
      </c>
      <c r="Y266" s="210">
        <f t="shared" si="68"/>
        <v>124156.83697478993</v>
      </c>
      <c r="Z266" s="210">
        <f t="shared" si="69"/>
        <v>3.0408163265306118</v>
      </c>
      <c r="AA266" s="210">
        <f t="shared" si="70"/>
        <v>9550.5259211376851</v>
      </c>
      <c r="AB266" s="210">
        <f t="shared" si="71"/>
        <v>3.0408163265306118</v>
      </c>
      <c r="AC266" s="210">
        <f t="shared" si="72"/>
        <v>9550.5259211376851</v>
      </c>
      <c r="AD266" s="369">
        <f t="shared" si="73"/>
        <v>0</v>
      </c>
      <c r="AE266" s="369">
        <f t="shared" si="74"/>
        <v>0</v>
      </c>
    </row>
    <row r="267" spans="1:31">
      <c r="A267" s="49">
        <v>6</v>
      </c>
      <c r="B267" s="279">
        <v>3</v>
      </c>
      <c r="C267" s="28" t="s">
        <v>250</v>
      </c>
      <c r="D267" s="210">
        <f>'(B.) Opyt'' non-urb lands'!AM24</f>
        <v>198</v>
      </c>
      <c r="E267" s="267"/>
      <c r="F267" s="210">
        <f>'(B.) Opyt'' non-urb lands'!AQ24</f>
        <v>603511.30698382494</v>
      </c>
      <c r="G267" s="212">
        <f t="shared" si="61"/>
        <v>3048.0369039587117</v>
      </c>
      <c r="I267" s="210">
        <v>11</v>
      </c>
      <c r="J267" s="210">
        <v>11</v>
      </c>
      <c r="M267" s="259">
        <f>(IF($J267-$I267=0,VLOOKUP($C267,'(C.) Private owners, 6 estates'!$D$10:$DR$60,26+$I267,0),IF($J267-$I267=1,VLOOKUP($C267,'(C.) Private owners, 6 estates'!$D$10:$DR$60,26+$I267,0)+VLOOKUP($C267,'(C.) Private owners, 6 estates'!$D$10:$DR$60,27+$I267,0),VLOOKUP($C267,'(C.) Private owners, 6 estates'!$D$10:$DR$60,26+$I267,0)+VLOOKUP($C267,'(C.) Private owners, 6 estates'!$D$10:$DR$60,27+$I267,0)+VLOOKUP($C267,'(C.) Private owners, 6 estates'!$D$10:$DR$60,28+$I267,0)))) /(IF($J267-$I267=0,VLOOKUP($C267,'(C.) Private owners, 6 estates'!$D$10:$DR$60,7+$I267,0),IF($J267-$I267=1,VLOOKUP($C267,'(C.) Private owners, 6 estates'!$D$10:$DR$60,7+$I267,0)+VLOOKUP($C267,'(C.) Private owners, 6 estates'!$D$10:$DR$60,8+$I267,0),VLOOKUP($C267,'(C.) Private owners, 6 estates'!$D$10:$DR$60,7+$I267,0)+VLOOKUP($C267,'(C.) Private owners, 6 estates'!$D$10:$DR$60,8+$I267,0)+VLOOKUP($C267,'(C.) Private owners, 6 estates'!$D$10:$DR$60,9+$I267,0))))</f>
        <v>0.33816425120772947</v>
      </c>
      <c r="N267" s="259">
        <f>(IF($J267-$I267=0,VLOOKUP($C267,'(C.) Private owners, 6 estates'!$D$10:$DR$60,45+$I267,0),IF($J267-$I267=1,VLOOKUP($C267,'(C.) Private owners, 6 estates'!$D$10:$DR$60,45+$I267,0)+VLOOKUP($C267,'(C.) Private owners, 6 estates'!$D$10:$DR$60,46+$I267,0),VLOOKUP($C267,'(C.) Private owners, 6 estates'!$D$10:$DR$60,45+$I267,0)+VLOOKUP($C267,'(C.) Private owners, 6 estates'!$D$10:$DR$60,46+$I267,0)+VLOOKUP($C267,'(C.) Private owners, 6 estates'!$D$10:$DR$60,47+$I267,0)))) /(IF($J267-$I267=0,VLOOKUP($C267,'(C.) Private owners, 6 estates'!$D$10:$DR$60,7+$I267,0),IF($J267-$I267=1,VLOOKUP($C267,'(C.) Private owners, 6 estates'!$D$10:$DR$60,7+$I267,0)+VLOOKUP($C267,'(C.) Private owners, 6 estates'!$D$10:$DR$60,8+$I267,0),VLOOKUP($C267,'(C.) Private owners, 6 estates'!$D$10:$DR$60,7+$I267,0)+VLOOKUP($C267,'(C.) Private owners, 6 estates'!$D$10:$DR$60,8+$I267,0)+VLOOKUP($C267,'(C.) Private owners, 6 estates'!$D$10:$DR$60,9+$I267,0))))</f>
        <v>1.932367149758454E-2</v>
      </c>
      <c r="O267" s="259">
        <f>(IF($J267-$I267=0,VLOOKUP($C267,'(C.) Private owners, 6 estates'!$D$10:$DR$60,64+$I267,0),IF($J267-$I267=1,VLOOKUP($C267,'(C.) Private owners, 6 estates'!$D$10:$DR$60,64+$I267,0)+VLOOKUP($C267,'(C.) Private owners, 6 estates'!$D$10:$DR$60,65+$I267,0),VLOOKUP($C267,'(C.) Private owners, 6 estates'!$D$10:$DR$60,64+$I267,0)+VLOOKUP($C267,'(C.) Private owners, 6 estates'!$D$10:$DR$60,65+$I267,0)+VLOOKUP($C267,'(C.) Private owners, 6 estates'!$D$10:$DR$60,66+$I267,0)))) /(IF($J267-$I267=0,VLOOKUP($C267,'(C.) Private owners, 6 estates'!$D$10:$DR$60,7+$I267,0),IF($J267-$I267=1,VLOOKUP($C267,'(C.) Private owners, 6 estates'!$D$10:$DR$60,7+$I267,0)+VLOOKUP($C267,'(C.) Private owners, 6 estates'!$D$10:$DR$60,8+$I267,0),VLOOKUP($C267,'(C.) Private owners, 6 estates'!$D$10:$DR$60,7+$I267,0)+VLOOKUP($C267,'(C.) Private owners, 6 estates'!$D$10:$DR$60,8+$I267,0)+VLOOKUP($C267,'(C.) Private owners, 6 estates'!$D$10:$DR$60,9+$I267,0))))</f>
        <v>0.42995169082125606</v>
      </c>
      <c r="P267" s="259">
        <f>(IF($J267-$I267=0,VLOOKUP($C267,'(C.) Private owners, 6 estates'!$D$10:$DR$60,83+$I267,0),IF($J267-$I267=1,VLOOKUP($C267,'(C.) Private owners, 6 estates'!$D$10:$DR$60,83+$I267,0)+VLOOKUP($C267,'(C.) Private owners, 6 estates'!$D$10:$DR$60,84+$I267,0),VLOOKUP($C267,'(C.) Private owners, 6 estates'!$D$10:$DR$60,83+$I267,0)+VLOOKUP($C267,'(C.) Private owners, 6 estates'!$D$10:$DR$60,84+$I267,0)+VLOOKUP($C267,'(C.) Private owners, 6 estates'!$D$10:$DR$60,85+$I267,0)))) /(IF($J267-$I267=0,VLOOKUP($C267,'(C.) Private owners, 6 estates'!$D$10:$DR$60,7+$I267,0),IF($J267-$I267=1,VLOOKUP($C267,'(C.) Private owners, 6 estates'!$D$10:$DR$60,7+$I267,0)+VLOOKUP($C267,'(C.) Private owners, 6 estates'!$D$10:$DR$60,8+$I267,0),VLOOKUP($C267,'(C.) Private owners, 6 estates'!$D$10:$DR$60,7+$I267,0)+VLOOKUP($C267,'(C.) Private owners, 6 estates'!$D$10:$DR$60,8+$I267,0)+VLOOKUP($C267,'(C.) Private owners, 6 estates'!$D$10:$DR$60,9+$I267,0))))</f>
        <v>4.3478260869565216E-2</v>
      </c>
      <c r="Q267" s="259">
        <f>(IF($J267-$I267=0,VLOOKUP($C267,'(C.) Private owners, 6 estates'!$D$10:$DR$60,102+$I267,0),IF($J267-$I267=1,VLOOKUP($C267,'(C.) Private owners, 6 estates'!$D$10:$DR$60,102+$I267,0)+VLOOKUP($C267,'(C.) Private owners, 6 estates'!$D$10:$DR$60,103+$I267,0),VLOOKUP($C267,'(C.) Private owners, 6 estates'!$D$10:$DR$60,102+$I267,0)+VLOOKUP($C267,'(C.) Private owners, 6 estates'!$D$10:$DR$60,103+$I267,0)+VLOOKUP($C267,'(C.) Private owners, 6 estates'!$D$10:$DR$60,104+$I267,0)))) /(IF($J267-$I267=0,VLOOKUP($C267,'(C.) Private owners, 6 estates'!$D$10:$DR$60,7+$I267,0),IF($J267-$I267=1,VLOOKUP($C267,'(C.) Private owners, 6 estates'!$D$10:$DR$60,7+$I267,0)+VLOOKUP($C267,'(C.) Private owners, 6 estates'!$D$10:$DR$60,8+$I267,0),VLOOKUP($C267,'(C.) Private owners, 6 estates'!$D$10:$DR$60,7+$I267,0)+VLOOKUP($C267,'(C.) Private owners, 6 estates'!$D$10:$DR$60,8+$I267,0)+VLOOKUP($C267,'(C.) Private owners, 6 estates'!$D$10:$DR$60,9+$I267,0))))</f>
        <v>0.16908212560386474</v>
      </c>
      <c r="R267" s="414">
        <f t="shared" si="62"/>
        <v>0</v>
      </c>
      <c r="T267" s="210">
        <f t="shared" si="63"/>
        <v>66.956521739130437</v>
      </c>
      <c r="U267" s="210">
        <f t="shared" si="64"/>
        <v>204085.94922158332</v>
      </c>
      <c r="V267" s="281">
        <f t="shared" si="65"/>
        <v>3.8260869565217388</v>
      </c>
      <c r="W267" s="281">
        <f t="shared" si="66"/>
        <v>11662.054241233331</v>
      </c>
      <c r="X267" s="210">
        <f t="shared" si="67"/>
        <v>85.130434782608702</v>
      </c>
      <c r="Y267" s="210">
        <f t="shared" si="68"/>
        <v>259480.70686744165</v>
      </c>
      <c r="Z267" s="210">
        <f t="shared" si="69"/>
        <v>8.6086956521739122</v>
      </c>
      <c r="AA267" s="210">
        <f t="shared" si="70"/>
        <v>26239.622042774994</v>
      </c>
      <c r="AB267" s="210">
        <f t="shared" si="71"/>
        <v>33.478260869565219</v>
      </c>
      <c r="AC267" s="210">
        <f t="shared" si="72"/>
        <v>102042.97461079166</v>
      </c>
      <c r="AD267" s="369">
        <f t="shared" si="73"/>
        <v>0</v>
      </c>
      <c r="AE267" s="369">
        <f t="shared" si="74"/>
        <v>0</v>
      </c>
    </row>
    <row r="268" spans="1:31">
      <c r="A268" s="49">
        <v>15</v>
      </c>
      <c r="B268" s="279">
        <v>3</v>
      </c>
      <c r="C268" s="28" t="s">
        <v>737</v>
      </c>
      <c r="D268" s="210">
        <f>'(B.) Opyt'' non-urb lands'!AM25</f>
        <v>268</v>
      </c>
      <c r="E268" s="267"/>
      <c r="F268" s="210">
        <f>'(B.) Opyt'' non-urb lands'!AQ25</f>
        <v>814961.58256140957</v>
      </c>
      <c r="G268" s="212">
        <f t="shared" si="61"/>
        <v>3040.9014274679462</v>
      </c>
      <c r="I268" s="210">
        <v>11</v>
      </c>
      <c r="J268" s="210">
        <v>11</v>
      </c>
      <c r="M268" s="259">
        <f>(IF($J268-$I268=0,VLOOKUP($C268,'(C.) Private owners, 6 estates'!$D$10:$DR$60,26+$I268,0),IF($J268-$I268=1,VLOOKUP($C268,'(C.) Private owners, 6 estates'!$D$10:$DR$60,26+$I268,0)+VLOOKUP($C268,'(C.) Private owners, 6 estates'!$D$10:$DR$60,27+$I268,0),VLOOKUP($C268,'(C.) Private owners, 6 estates'!$D$10:$DR$60,26+$I268,0)+VLOOKUP($C268,'(C.) Private owners, 6 estates'!$D$10:$DR$60,27+$I268,0)+VLOOKUP($C268,'(C.) Private owners, 6 estates'!$D$10:$DR$60,28+$I268,0)))) /(IF($J268-$I268=0,VLOOKUP($C268,'(C.) Private owners, 6 estates'!$D$10:$DR$60,7+$I268,0),IF($J268-$I268=1,VLOOKUP($C268,'(C.) Private owners, 6 estates'!$D$10:$DR$60,7+$I268,0)+VLOOKUP($C268,'(C.) Private owners, 6 estates'!$D$10:$DR$60,8+$I268,0),VLOOKUP($C268,'(C.) Private owners, 6 estates'!$D$10:$DR$60,7+$I268,0)+VLOOKUP($C268,'(C.) Private owners, 6 estates'!$D$10:$DR$60,8+$I268,0)+VLOOKUP($C268,'(C.) Private owners, 6 estates'!$D$10:$DR$60,9+$I268,0))))</f>
        <v>0.52791878172588835</v>
      </c>
      <c r="N268" s="259">
        <f>(IF($J268-$I268=0,VLOOKUP($C268,'(C.) Private owners, 6 estates'!$D$10:$DR$60,45+$I268,0),IF($J268-$I268=1,VLOOKUP($C268,'(C.) Private owners, 6 estates'!$D$10:$DR$60,45+$I268,0)+VLOOKUP($C268,'(C.) Private owners, 6 estates'!$D$10:$DR$60,46+$I268,0),VLOOKUP($C268,'(C.) Private owners, 6 estates'!$D$10:$DR$60,45+$I268,0)+VLOOKUP($C268,'(C.) Private owners, 6 estates'!$D$10:$DR$60,46+$I268,0)+VLOOKUP($C268,'(C.) Private owners, 6 estates'!$D$10:$DR$60,47+$I268,0)))) /(IF($J268-$I268=0,VLOOKUP($C268,'(C.) Private owners, 6 estates'!$D$10:$DR$60,7+$I268,0),IF($J268-$I268=1,VLOOKUP($C268,'(C.) Private owners, 6 estates'!$D$10:$DR$60,7+$I268,0)+VLOOKUP($C268,'(C.) Private owners, 6 estates'!$D$10:$DR$60,8+$I268,0),VLOOKUP($C268,'(C.) Private owners, 6 estates'!$D$10:$DR$60,7+$I268,0)+VLOOKUP($C268,'(C.) Private owners, 6 estates'!$D$10:$DR$60,8+$I268,0)+VLOOKUP($C268,'(C.) Private owners, 6 estates'!$D$10:$DR$60,9+$I268,0))))</f>
        <v>0</v>
      </c>
      <c r="O268" s="259">
        <f>(IF($J268-$I268=0,VLOOKUP($C268,'(C.) Private owners, 6 estates'!$D$10:$DR$60,64+$I268,0),IF($J268-$I268=1,VLOOKUP($C268,'(C.) Private owners, 6 estates'!$D$10:$DR$60,64+$I268,0)+VLOOKUP($C268,'(C.) Private owners, 6 estates'!$D$10:$DR$60,65+$I268,0),VLOOKUP($C268,'(C.) Private owners, 6 estates'!$D$10:$DR$60,64+$I268,0)+VLOOKUP($C268,'(C.) Private owners, 6 estates'!$D$10:$DR$60,65+$I268,0)+VLOOKUP($C268,'(C.) Private owners, 6 estates'!$D$10:$DR$60,66+$I268,0)))) /(IF($J268-$I268=0,VLOOKUP($C268,'(C.) Private owners, 6 estates'!$D$10:$DR$60,7+$I268,0),IF($J268-$I268=1,VLOOKUP($C268,'(C.) Private owners, 6 estates'!$D$10:$DR$60,7+$I268,0)+VLOOKUP($C268,'(C.) Private owners, 6 estates'!$D$10:$DR$60,8+$I268,0),VLOOKUP($C268,'(C.) Private owners, 6 estates'!$D$10:$DR$60,7+$I268,0)+VLOOKUP($C268,'(C.) Private owners, 6 estates'!$D$10:$DR$60,8+$I268,0)+VLOOKUP($C268,'(C.) Private owners, 6 estates'!$D$10:$DR$60,9+$I268,0))))</f>
        <v>0.22842639593908629</v>
      </c>
      <c r="P268" s="259">
        <f>(IF($J268-$I268=0,VLOOKUP($C268,'(C.) Private owners, 6 estates'!$D$10:$DR$60,83+$I268,0),IF($J268-$I268=1,VLOOKUP($C268,'(C.) Private owners, 6 estates'!$D$10:$DR$60,83+$I268,0)+VLOOKUP($C268,'(C.) Private owners, 6 estates'!$D$10:$DR$60,84+$I268,0),VLOOKUP($C268,'(C.) Private owners, 6 estates'!$D$10:$DR$60,83+$I268,0)+VLOOKUP($C268,'(C.) Private owners, 6 estates'!$D$10:$DR$60,84+$I268,0)+VLOOKUP($C268,'(C.) Private owners, 6 estates'!$D$10:$DR$60,85+$I268,0)))) /(IF($J268-$I268=0,VLOOKUP($C268,'(C.) Private owners, 6 estates'!$D$10:$DR$60,7+$I268,0),IF($J268-$I268=1,VLOOKUP($C268,'(C.) Private owners, 6 estates'!$D$10:$DR$60,7+$I268,0)+VLOOKUP($C268,'(C.) Private owners, 6 estates'!$D$10:$DR$60,8+$I268,0),VLOOKUP($C268,'(C.) Private owners, 6 estates'!$D$10:$DR$60,7+$I268,0)+VLOOKUP($C268,'(C.) Private owners, 6 estates'!$D$10:$DR$60,8+$I268,0)+VLOOKUP($C268,'(C.) Private owners, 6 estates'!$D$10:$DR$60,9+$I268,0))))</f>
        <v>8.6294416243654817E-2</v>
      </c>
      <c r="Q268" s="259">
        <f>(IF($J268-$I268=0,VLOOKUP($C268,'(C.) Private owners, 6 estates'!$D$10:$DR$60,102+$I268,0),IF($J268-$I268=1,VLOOKUP($C268,'(C.) Private owners, 6 estates'!$D$10:$DR$60,102+$I268,0)+VLOOKUP($C268,'(C.) Private owners, 6 estates'!$D$10:$DR$60,103+$I268,0),VLOOKUP($C268,'(C.) Private owners, 6 estates'!$D$10:$DR$60,102+$I268,0)+VLOOKUP($C268,'(C.) Private owners, 6 estates'!$D$10:$DR$60,103+$I268,0)+VLOOKUP($C268,'(C.) Private owners, 6 estates'!$D$10:$DR$60,104+$I268,0)))) /(IF($J268-$I268=0,VLOOKUP($C268,'(C.) Private owners, 6 estates'!$D$10:$DR$60,7+$I268,0),IF($J268-$I268=1,VLOOKUP($C268,'(C.) Private owners, 6 estates'!$D$10:$DR$60,7+$I268,0)+VLOOKUP($C268,'(C.) Private owners, 6 estates'!$D$10:$DR$60,8+$I268,0),VLOOKUP($C268,'(C.) Private owners, 6 estates'!$D$10:$DR$60,7+$I268,0)+VLOOKUP($C268,'(C.) Private owners, 6 estates'!$D$10:$DR$60,8+$I268,0)+VLOOKUP($C268,'(C.) Private owners, 6 estates'!$D$10:$DR$60,9+$I268,0))))</f>
        <v>0.15736040609137056</v>
      </c>
      <c r="R268" s="414">
        <f t="shared" si="62"/>
        <v>0</v>
      </c>
      <c r="T268" s="210">
        <f t="shared" si="63"/>
        <v>141.48223350253807</v>
      </c>
      <c r="U268" s="210">
        <f t="shared" si="64"/>
        <v>430233.52581922128</v>
      </c>
      <c r="V268" s="281">
        <f t="shared" si="65"/>
        <v>0</v>
      </c>
      <c r="W268" s="281">
        <f t="shared" si="66"/>
        <v>0</v>
      </c>
      <c r="X268" s="210">
        <f t="shared" si="67"/>
        <v>61.218274111675122</v>
      </c>
      <c r="Y268" s="210">
        <f t="shared" si="68"/>
        <v>186158.7371333169</v>
      </c>
      <c r="Z268" s="210">
        <f t="shared" si="69"/>
        <v>23.126903553299492</v>
      </c>
      <c r="AA268" s="210">
        <f t="shared" si="70"/>
        <v>70326.63402814194</v>
      </c>
      <c r="AB268" s="210">
        <f t="shared" si="71"/>
        <v>42.172588832487307</v>
      </c>
      <c r="AC268" s="210">
        <f t="shared" si="72"/>
        <v>128242.68558072942</v>
      </c>
      <c r="AD268" s="369">
        <f t="shared" si="73"/>
        <v>0</v>
      </c>
      <c r="AE268" s="369">
        <f t="shared" si="74"/>
        <v>0</v>
      </c>
    </row>
    <row r="269" spans="1:31">
      <c r="A269" s="49">
        <v>18</v>
      </c>
      <c r="B269" s="279">
        <v>3</v>
      </c>
      <c r="C269" s="28" t="s">
        <v>1007</v>
      </c>
      <c r="D269" s="210">
        <f>'(B.) Opyt'' non-urb lands'!AM26</f>
        <v>109</v>
      </c>
      <c r="E269" s="267"/>
      <c r="F269" s="210">
        <f>'(B.) Opyt'' non-urb lands'!AQ26</f>
        <v>339391.71322554722</v>
      </c>
      <c r="G269" s="212">
        <f t="shared" si="61"/>
        <v>3113.6854424362132</v>
      </c>
      <c r="I269" s="210">
        <v>13</v>
      </c>
      <c r="J269" s="210">
        <v>13</v>
      </c>
      <c r="M269" s="259">
        <f>(IF($J269-$I269=0,VLOOKUP($C269,'(C.) Private owners, 6 estates'!$D$10:$DR$60,26+$I269,0),IF($J269-$I269=1,VLOOKUP($C269,'(C.) Private owners, 6 estates'!$D$10:$DR$60,26+$I269,0)+VLOOKUP($C269,'(C.) Private owners, 6 estates'!$D$10:$DR$60,27+$I269,0),VLOOKUP($C269,'(C.) Private owners, 6 estates'!$D$10:$DR$60,26+$I269,0)+VLOOKUP($C269,'(C.) Private owners, 6 estates'!$D$10:$DR$60,27+$I269,0)+VLOOKUP($C269,'(C.) Private owners, 6 estates'!$D$10:$DR$60,28+$I269,0)))) /(IF($J269-$I269=0,VLOOKUP($C269,'(C.) Private owners, 6 estates'!$D$10:$DR$60,7+$I269,0),IF($J269-$I269=1,VLOOKUP($C269,'(C.) Private owners, 6 estates'!$D$10:$DR$60,7+$I269,0)+VLOOKUP($C269,'(C.) Private owners, 6 estates'!$D$10:$DR$60,8+$I269,0),VLOOKUP($C269,'(C.) Private owners, 6 estates'!$D$10:$DR$60,7+$I269,0)+VLOOKUP($C269,'(C.) Private owners, 6 estates'!$D$10:$DR$60,8+$I269,0)+VLOOKUP($C269,'(C.) Private owners, 6 estates'!$D$10:$DR$60,9+$I269,0))))</f>
        <v>0.33333333333333331</v>
      </c>
      <c r="N269" s="259">
        <f>(IF($J269-$I269=0,VLOOKUP($C269,'(C.) Private owners, 6 estates'!$D$10:$DR$60,45+$I269,0),IF($J269-$I269=1,VLOOKUP($C269,'(C.) Private owners, 6 estates'!$D$10:$DR$60,45+$I269,0)+VLOOKUP($C269,'(C.) Private owners, 6 estates'!$D$10:$DR$60,46+$I269,0),VLOOKUP($C269,'(C.) Private owners, 6 estates'!$D$10:$DR$60,45+$I269,0)+VLOOKUP($C269,'(C.) Private owners, 6 estates'!$D$10:$DR$60,46+$I269,0)+VLOOKUP($C269,'(C.) Private owners, 6 estates'!$D$10:$DR$60,47+$I269,0)))) /(IF($J269-$I269=0,VLOOKUP($C269,'(C.) Private owners, 6 estates'!$D$10:$DR$60,7+$I269,0),IF($J269-$I269=1,VLOOKUP($C269,'(C.) Private owners, 6 estates'!$D$10:$DR$60,7+$I269,0)+VLOOKUP($C269,'(C.) Private owners, 6 estates'!$D$10:$DR$60,8+$I269,0),VLOOKUP($C269,'(C.) Private owners, 6 estates'!$D$10:$DR$60,7+$I269,0)+VLOOKUP($C269,'(C.) Private owners, 6 estates'!$D$10:$DR$60,8+$I269,0)+VLOOKUP($C269,'(C.) Private owners, 6 estates'!$D$10:$DR$60,9+$I269,0))))</f>
        <v>0</v>
      </c>
      <c r="O269" s="259">
        <f>(IF($J269-$I269=0,VLOOKUP($C269,'(C.) Private owners, 6 estates'!$D$10:$DR$60,64+$I269,0),IF($J269-$I269=1,VLOOKUP($C269,'(C.) Private owners, 6 estates'!$D$10:$DR$60,64+$I269,0)+VLOOKUP($C269,'(C.) Private owners, 6 estates'!$D$10:$DR$60,65+$I269,0),VLOOKUP($C269,'(C.) Private owners, 6 estates'!$D$10:$DR$60,64+$I269,0)+VLOOKUP($C269,'(C.) Private owners, 6 estates'!$D$10:$DR$60,65+$I269,0)+VLOOKUP($C269,'(C.) Private owners, 6 estates'!$D$10:$DR$60,66+$I269,0)))) /(IF($J269-$I269=0,VLOOKUP($C269,'(C.) Private owners, 6 estates'!$D$10:$DR$60,7+$I269,0),IF($J269-$I269=1,VLOOKUP($C269,'(C.) Private owners, 6 estates'!$D$10:$DR$60,7+$I269,0)+VLOOKUP($C269,'(C.) Private owners, 6 estates'!$D$10:$DR$60,8+$I269,0),VLOOKUP($C269,'(C.) Private owners, 6 estates'!$D$10:$DR$60,7+$I269,0)+VLOOKUP($C269,'(C.) Private owners, 6 estates'!$D$10:$DR$60,8+$I269,0)+VLOOKUP($C269,'(C.) Private owners, 6 estates'!$D$10:$DR$60,9+$I269,0))))</f>
        <v>0.45</v>
      </c>
      <c r="P269" s="259">
        <f>(IF($J269-$I269=0,VLOOKUP($C269,'(C.) Private owners, 6 estates'!$D$10:$DR$60,83+$I269,0),IF($J269-$I269=1,VLOOKUP($C269,'(C.) Private owners, 6 estates'!$D$10:$DR$60,83+$I269,0)+VLOOKUP($C269,'(C.) Private owners, 6 estates'!$D$10:$DR$60,84+$I269,0),VLOOKUP($C269,'(C.) Private owners, 6 estates'!$D$10:$DR$60,83+$I269,0)+VLOOKUP($C269,'(C.) Private owners, 6 estates'!$D$10:$DR$60,84+$I269,0)+VLOOKUP($C269,'(C.) Private owners, 6 estates'!$D$10:$DR$60,85+$I269,0)))) /(IF($J269-$I269=0,VLOOKUP($C269,'(C.) Private owners, 6 estates'!$D$10:$DR$60,7+$I269,0),IF($J269-$I269=1,VLOOKUP($C269,'(C.) Private owners, 6 estates'!$D$10:$DR$60,7+$I269,0)+VLOOKUP($C269,'(C.) Private owners, 6 estates'!$D$10:$DR$60,8+$I269,0),VLOOKUP($C269,'(C.) Private owners, 6 estates'!$D$10:$DR$60,7+$I269,0)+VLOOKUP($C269,'(C.) Private owners, 6 estates'!$D$10:$DR$60,8+$I269,0)+VLOOKUP($C269,'(C.) Private owners, 6 estates'!$D$10:$DR$60,9+$I269,0))))</f>
        <v>0.1</v>
      </c>
      <c r="Q269" s="259">
        <f>(IF($J269-$I269=0,VLOOKUP($C269,'(C.) Private owners, 6 estates'!$D$10:$DR$60,102+$I269,0),IF($J269-$I269=1,VLOOKUP($C269,'(C.) Private owners, 6 estates'!$D$10:$DR$60,102+$I269,0)+VLOOKUP($C269,'(C.) Private owners, 6 estates'!$D$10:$DR$60,103+$I269,0),VLOOKUP($C269,'(C.) Private owners, 6 estates'!$D$10:$DR$60,102+$I269,0)+VLOOKUP($C269,'(C.) Private owners, 6 estates'!$D$10:$DR$60,103+$I269,0)+VLOOKUP($C269,'(C.) Private owners, 6 estates'!$D$10:$DR$60,104+$I269,0)))) /(IF($J269-$I269=0,VLOOKUP($C269,'(C.) Private owners, 6 estates'!$D$10:$DR$60,7+$I269,0),IF($J269-$I269=1,VLOOKUP($C269,'(C.) Private owners, 6 estates'!$D$10:$DR$60,7+$I269,0)+VLOOKUP($C269,'(C.) Private owners, 6 estates'!$D$10:$DR$60,8+$I269,0),VLOOKUP($C269,'(C.) Private owners, 6 estates'!$D$10:$DR$60,7+$I269,0)+VLOOKUP($C269,'(C.) Private owners, 6 estates'!$D$10:$DR$60,8+$I269,0)+VLOOKUP($C269,'(C.) Private owners, 6 estates'!$D$10:$DR$60,9+$I269,0))))</f>
        <v>0.11666666666666667</v>
      </c>
      <c r="R269" s="414">
        <f t="shared" si="62"/>
        <v>0</v>
      </c>
      <c r="T269" s="210">
        <f t="shared" si="63"/>
        <v>36.333333333333329</v>
      </c>
      <c r="U269" s="210">
        <f t="shared" si="64"/>
        <v>113130.57107518239</v>
      </c>
      <c r="V269" s="281">
        <f t="shared" si="65"/>
        <v>0</v>
      </c>
      <c r="W269" s="281">
        <f t="shared" si="66"/>
        <v>0</v>
      </c>
      <c r="X269" s="210">
        <f t="shared" si="67"/>
        <v>49.050000000000004</v>
      </c>
      <c r="Y269" s="210">
        <f t="shared" si="68"/>
        <v>152726.27095149626</v>
      </c>
      <c r="Z269" s="210">
        <f t="shared" si="69"/>
        <v>10.9</v>
      </c>
      <c r="AA269" s="210">
        <f t="shared" si="70"/>
        <v>33939.171322554728</v>
      </c>
      <c r="AB269" s="210">
        <f t="shared" si="71"/>
        <v>12.716666666666667</v>
      </c>
      <c r="AC269" s="210">
        <f t="shared" si="72"/>
        <v>39595.699876313847</v>
      </c>
      <c r="AD269" s="369">
        <f t="shared" si="73"/>
        <v>0</v>
      </c>
      <c r="AE269" s="369">
        <f t="shared" si="74"/>
        <v>0</v>
      </c>
    </row>
    <row r="270" spans="1:31">
      <c r="A270" s="49">
        <v>24</v>
      </c>
      <c r="B270" s="279">
        <v>3</v>
      </c>
      <c r="C270" s="28" t="s">
        <v>1008</v>
      </c>
      <c r="D270" s="210">
        <f>'(B.) Opyt'' non-urb lands'!AM27</f>
        <v>644</v>
      </c>
      <c r="E270" s="267"/>
      <c r="F270" s="210">
        <f>'(B.) Opyt'' non-urb lands'!AQ27</f>
        <v>1969525.1216424417</v>
      </c>
      <c r="G270" s="212">
        <f t="shared" si="61"/>
        <v>3058.2688224261519</v>
      </c>
      <c r="I270" s="210">
        <v>8</v>
      </c>
      <c r="J270" s="210">
        <v>9</v>
      </c>
      <c r="M270" s="259">
        <f>(IF($J270-$I270=0,VLOOKUP($C270,'(C.) Private owners, 6 estates'!$D$10:$DR$60,26+$I270,0),IF($J270-$I270=1,VLOOKUP($C270,'(C.) Private owners, 6 estates'!$D$10:$DR$60,26+$I270,0)+VLOOKUP($C270,'(C.) Private owners, 6 estates'!$D$10:$DR$60,27+$I270,0),VLOOKUP($C270,'(C.) Private owners, 6 estates'!$D$10:$DR$60,26+$I270,0)+VLOOKUP($C270,'(C.) Private owners, 6 estates'!$D$10:$DR$60,27+$I270,0)+VLOOKUP($C270,'(C.) Private owners, 6 estates'!$D$10:$DR$60,28+$I270,0)))) /(IF($J270-$I270=0,VLOOKUP($C270,'(C.) Private owners, 6 estates'!$D$10:$DR$60,7+$I270,0),IF($J270-$I270=1,VLOOKUP($C270,'(C.) Private owners, 6 estates'!$D$10:$DR$60,7+$I270,0)+VLOOKUP($C270,'(C.) Private owners, 6 estates'!$D$10:$DR$60,8+$I270,0),VLOOKUP($C270,'(C.) Private owners, 6 estates'!$D$10:$DR$60,7+$I270,0)+VLOOKUP($C270,'(C.) Private owners, 6 estates'!$D$10:$DR$60,8+$I270,0)+VLOOKUP($C270,'(C.) Private owners, 6 estates'!$D$10:$DR$60,9+$I270,0))))</f>
        <v>0.54117647058823526</v>
      </c>
      <c r="N270" s="259">
        <f>(IF($J270-$I270=0,VLOOKUP($C270,'(C.) Private owners, 6 estates'!$D$10:$DR$60,45+$I270,0),IF($J270-$I270=1,VLOOKUP($C270,'(C.) Private owners, 6 estates'!$D$10:$DR$60,45+$I270,0)+VLOOKUP($C270,'(C.) Private owners, 6 estates'!$D$10:$DR$60,46+$I270,0),VLOOKUP($C270,'(C.) Private owners, 6 estates'!$D$10:$DR$60,45+$I270,0)+VLOOKUP($C270,'(C.) Private owners, 6 estates'!$D$10:$DR$60,46+$I270,0)+VLOOKUP($C270,'(C.) Private owners, 6 estates'!$D$10:$DR$60,47+$I270,0)))) /(IF($J270-$I270=0,VLOOKUP($C270,'(C.) Private owners, 6 estates'!$D$10:$DR$60,7+$I270,0),IF($J270-$I270=1,VLOOKUP($C270,'(C.) Private owners, 6 estates'!$D$10:$DR$60,7+$I270,0)+VLOOKUP($C270,'(C.) Private owners, 6 estates'!$D$10:$DR$60,8+$I270,0),VLOOKUP($C270,'(C.) Private owners, 6 estates'!$D$10:$DR$60,7+$I270,0)+VLOOKUP($C270,'(C.) Private owners, 6 estates'!$D$10:$DR$60,8+$I270,0)+VLOOKUP($C270,'(C.) Private owners, 6 estates'!$D$10:$DR$60,9+$I270,0))))</f>
        <v>0</v>
      </c>
      <c r="O270" s="259">
        <f>(IF($J270-$I270=0,VLOOKUP($C270,'(C.) Private owners, 6 estates'!$D$10:$DR$60,64+$I270,0),IF($J270-$I270=1,VLOOKUP($C270,'(C.) Private owners, 6 estates'!$D$10:$DR$60,64+$I270,0)+VLOOKUP($C270,'(C.) Private owners, 6 estates'!$D$10:$DR$60,65+$I270,0),VLOOKUP($C270,'(C.) Private owners, 6 estates'!$D$10:$DR$60,64+$I270,0)+VLOOKUP($C270,'(C.) Private owners, 6 estates'!$D$10:$DR$60,65+$I270,0)+VLOOKUP($C270,'(C.) Private owners, 6 estates'!$D$10:$DR$60,66+$I270,0)))) /(IF($J270-$I270=0,VLOOKUP($C270,'(C.) Private owners, 6 estates'!$D$10:$DR$60,7+$I270,0),IF($J270-$I270=1,VLOOKUP($C270,'(C.) Private owners, 6 estates'!$D$10:$DR$60,7+$I270,0)+VLOOKUP($C270,'(C.) Private owners, 6 estates'!$D$10:$DR$60,8+$I270,0),VLOOKUP($C270,'(C.) Private owners, 6 estates'!$D$10:$DR$60,7+$I270,0)+VLOOKUP($C270,'(C.) Private owners, 6 estates'!$D$10:$DR$60,8+$I270,0)+VLOOKUP($C270,'(C.) Private owners, 6 estates'!$D$10:$DR$60,9+$I270,0))))</f>
        <v>0.26862745098039215</v>
      </c>
      <c r="P270" s="259">
        <f>(IF($J270-$I270=0,VLOOKUP($C270,'(C.) Private owners, 6 estates'!$D$10:$DR$60,83+$I270,0),IF($J270-$I270=1,VLOOKUP($C270,'(C.) Private owners, 6 estates'!$D$10:$DR$60,83+$I270,0)+VLOOKUP($C270,'(C.) Private owners, 6 estates'!$D$10:$DR$60,84+$I270,0),VLOOKUP($C270,'(C.) Private owners, 6 estates'!$D$10:$DR$60,83+$I270,0)+VLOOKUP($C270,'(C.) Private owners, 6 estates'!$D$10:$DR$60,84+$I270,0)+VLOOKUP($C270,'(C.) Private owners, 6 estates'!$D$10:$DR$60,85+$I270,0)))) /(IF($J270-$I270=0,VLOOKUP($C270,'(C.) Private owners, 6 estates'!$D$10:$DR$60,7+$I270,0),IF($J270-$I270=1,VLOOKUP($C270,'(C.) Private owners, 6 estates'!$D$10:$DR$60,7+$I270,0)+VLOOKUP($C270,'(C.) Private owners, 6 estates'!$D$10:$DR$60,8+$I270,0),VLOOKUP($C270,'(C.) Private owners, 6 estates'!$D$10:$DR$60,7+$I270,0)+VLOOKUP($C270,'(C.) Private owners, 6 estates'!$D$10:$DR$60,8+$I270,0)+VLOOKUP($C270,'(C.) Private owners, 6 estates'!$D$10:$DR$60,9+$I270,0))))</f>
        <v>4.9019607843137254E-2</v>
      </c>
      <c r="Q270" s="259">
        <f>(IF($J270-$I270=0,VLOOKUP($C270,'(C.) Private owners, 6 estates'!$D$10:$DR$60,102+$I270,0),IF($J270-$I270=1,VLOOKUP($C270,'(C.) Private owners, 6 estates'!$D$10:$DR$60,102+$I270,0)+VLOOKUP($C270,'(C.) Private owners, 6 estates'!$D$10:$DR$60,103+$I270,0),VLOOKUP($C270,'(C.) Private owners, 6 estates'!$D$10:$DR$60,102+$I270,0)+VLOOKUP($C270,'(C.) Private owners, 6 estates'!$D$10:$DR$60,103+$I270,0)+VLOOKUP($C270,'(C.) Private owners, 6 estates'!$D$10:$DR$60,104+$I270,0)))) /(IF($J270-$I270=0,VLOOKUP($C270,'(C.) Private owners, 6 estates'!$D$10:$DR$60,7+$I270,0),IF($J270-$I270=1,VLOOKUP($C270,'(C.) Private owners, 6 estates'!$D$10:$DR$60,7+$I270,0)+VLOOKUP($C270,'(C.) Private owners, 6 estates'!$D$10:$DR$60,8+$I270,0),VLOOKUP($C270,'(C.) Private owners, 6 estates'!$D$10:$DR$60,7+$I270,0)+VLOOKUP($C270,'(C.) Private owners, 6 estates'!$D$10:$DR$60,8+$I270,0)+VLOOKUP($C270,'(C.) Private owners, 6 estates'!$D$10:$DR$60,9+$I270,0))))</f>
        <v>0.14117647058823529</v>
      </c>
      <c r="R270" s="414">
        <f t="shared" si="62"/>
        <v>0</v>
      </c>
      <c r="T270" s="210">
        <f t="shared" si="63"/>
        <v>348.51764705882351</v>
      </c>
      <c r="U270" s="210">
        <f t="shared" si="64"/>
        <v>1065860.6540653214</v>
      </c>
      <c r="V270" s="281">
        <f t="shared" si="65"/>
        <v>0</v>
      </c>
      <c r="W270" s="281">
        <f t="shared" si="66"/>
        <v>0</v>
      </c>
      <c r="X270" s="210">
        <f t="shared" si="67"/>
        <v>172.99607843137255</v>
      </c>
      <c r="Y270" s="210">
        <f t="shared" si="68"/>
        <v>529068.51306865597</v>
      </c>
      <c r="Z270" s="210">
        <f t="shared" si="69"/>
        <v>31.56862745098039</v>
      </c>
      <c r="AA270" s="210">
        <f t="shared" si="70"/>
        <v>96545.349100119696</v>
      </c>
      <c r="AB270" s="210">
        <f t="shared" si="71"/>
        <v>90.917647058823533</v>
      </c>
      <c r="AC270" s="210">
        <f t="shared" si="72"/>
        <v>278050.60540834477</v>
      </c>
      <c r="AD270" s="369">
        <f t="shared" si="73"/>
        <v>0</v>
      </c>
      <c r="AE270" s="369">
        <f t="shared" si="74"/>
        <v>0</v>
      </c>
    </row>
    <row r="271" spans="1:31">
      <c r="A271" s="49">
        <v>25</v>
      </c>
      <c r="B271" s="279">
        <v>3</v>
      </c>
      <c r="C271" s="28" t="s">
        <v>738</v>
      </c>
      <c r="D271" s="210">
        <f>'(B.) Opyt'' non-urb lands'!AM28</f>
        <v>159</v>
      </c>
      <c r="E271" s="267"/>
      <c r="F271" s="210">
        <f>'(B.) Opyt'' non-urb lands'!AQ28</f>
        <v>505685.71652547328</v>
      </c>
      <c r="G271" s="212">
        <f t="shared" si="61"/>
        <v>3180.4133114809642</v>
      </c>
      <c r="I271" s="210">
        <v>12</v>
      </c>
      <c r="J271" s="210">
        <v>12</v>
      </c>
      <c r="M271" s="259">
        <f>(IF($J271-$I271=0,VLOOKUP($C271,'(C.) Private owners, 6 estates'!$D$10:$DR$60,26+$I271,0),IF($J271-$I271=1,VLOOKUP($C271,'(C.) Private owners, 6 estates'!$D$10:$DR$60,26+$I271,0)+VLOOKUP($C271,'(C.) Private owners, 6 estates'!$D$10:$DR$60,27+$I271,0),VLOOKUP($C271,'(C.) Private owners, 6 estates'!$D$10:$DR$60,26+$I271,0)+VLOOKUP($C271,'(C.) Private owners, 6 estates'!$D$10:$DR$60,27+$I271,0)+VLOOKUP($C271,'(C.) Private owners, 6 estates'!$D$10:$DR$60,28+$I271,0)))) /(IF($J271-$I271=0,VLOOKUP($C271,'(C.) Private owners, 6 estates'!$D$10:$DR$60,7+$I271,0),IF($J271-$I271=1,VLOOKUP($C271,'(C.) Private owners, 6 estates'!$D$10:$DR$60,7+$I271,0)+VLOOKUP($C271,'(C.) Private owners, 6 estates'!$D$10:$DR$60,8+$I271,0),VLOOKUP($C271,'(C.) Private owners, 6 estates'!$D$10:$DR$60,7+$I271,0)+VLOOKUP($C271,'(C.) Private owners, 6 estates'!$D$10:$DR$60,8+$I271,0)+VLOOKUP($C271,'(C.) Private owners, 6 estates'!$D$10:$DR$60,9+$I271,0))))</f>
        <v>0.63829787234042556</v>
      </c>
      <c r="N271" s="259">
        <f>(IF($J271-$I271=0,VLOOKUP($C271,'(C.) Private owners, 6 estates'!$D$10:$DR$60,45+$I271,0),IF($J271-$I271=1,VLOOKUP($C271,'(C.) Private owners, 6 estates'!$D$10:$DR$60,45+$I271,0)+VLOOKUP($C271,'(C.) Private owners, 6 estates'!$D$10:$DR$60,46+$I271,0),VLOOKUP($C271,'(C.) Private owners, 6 estates'!$D$10:$DR$60,45+$I271,0)+VLOOKUP($C271,'(C.) Private owners, 6 estates'!$D$10:$DR$60,46+$I271,0)+VLOOKUP($C271,'(C.) Private owners, 6 estates'!$D$10:$DR$60,47+$I271,0)))) /(IF($J271-$I271=0,VLOOKUP($C271,'(C.) Private owners, 6 estates'!$D$10:$DR$60,7+$I271,0),IF($J271-$I271=1,VLOOKUP($C271,'(C.) Private owners, 6 estates'!$D$10:$DR$60,7+$I271,0)+VLOOKUP($C271,'(C.) Private owners, 6 estates'!$D$10:$DR$60,8+$I271,0),VLOOKUP($C271,'(C.) Private owners, 6 estates'!$D$10:$DR$60,7+$I271,0)+VLOOKUP($C271,'(C.) Private owners, 6 estates'!$D$10:$DR$60,8+$I271,0)+VLOOKUP($C271,'(C.) Private owners, 6 estates'!$D$10:$DR$60,9+$I271,0))))</f>
        <v>0</v>
      </c>
      <c r="O271" s="259">
        <f>(IF($J271-$I271=0,VLOOKUP($C271,'(C.) Private owners, 6 estates'!$D$10:$DR$60,64+$I271,0),IF($J271-$I271=1,VLOOKUP($C271,'(C.) Private owners, 6 estates'!$D$10:$DR$60,64+$I271,0)+VLOOKUP($C271,'(C.) Private owners, 6 estates'!$D$10:$DR$60,65+$I271,0),VLOOKUP($C271,'(C.) Private owners, 6 estates'!$D$10:$DR$60,64+$I271,0)+VLOOKUP($C271,'(C.) Private owners, 6 estates'!$D$10:$DR$60,65+$I271,0)+VLOOKUP($C271,'(C.) Private owners, 6 estates'!$D$10:$DR$60,66+$I271,0)))) /(IF($J271-$I271=0,VLOOKUP($C271,'(C.) Private owners, 6 estates'!$D$10:$DR$60,7+$I271,0),IF($J271-$I271=1,VLOOKUP($C271,'(C.) Private owners, 6 estates'!$D$10:$DR$60,7+$I271,0)+VLOOKUP($C271,'(C.) Private owners, 6 estates'!$D$10:$DR$60,8+$I271,0),VLOOKUP($C271,'(C.) Private owners, 6 estates'!$D$10:$DR$60,7+$I271,0)+VLOOKUP($C271,'(C.) Private owners, 6 estates'!$D$10:$DR$60,8+$I271,0)+VLOOKUP($C271,'(C.) Private owners, 6 estates'!$D$10:$DR$60,9+$I271,0))))</f>
        <v>0.15957446808510639</v>
      </c>
      <c r="P271" s="259">
        <f>(IF($J271-$I271=0,VLOOKUP($C271,'(C.) Private owners, 6 estates'!$D$10:$DR$60,83+$I271,0),IF($J271-$I271=1,VLOOKUP($C271,'(C.) Private owners, 6 estates'!$D$10:$DR$60,83+$I271,0)+VLOOKUP($C271,'(C.) Private owners, 6 estates'!$D$10:$DR$60,84+$I271,0),VLOOKUP($C271,'(C.) Private owners, 6 estates'!$D$10:$DR$60,83+$I271,0)+VLOOKUP($C271,'(C.) Private owners, 6 estates'!$D$10:$DR$60,84+$I271,0)+VLOOKUP($C271,'(C.) Private owners, 6 estates'!$D$10:$DR$60,85+$I271,0)))) /(IF($J271-$I271=0,VLOOKUP($C271,'(C.) Private owners, 6 estates'!$D$10:$DR$60,7+$I271,0),IF($J271-$I271=1,VLOOKUP($C271,'(C.) Private owners, 6 estates'!$D$10:$DR$60,7+$I271,0)+VLOOKUP($C271,'(C.) Private owners, 6 estates'!$D$10:$DR$60,8+$I271,0),VLOOKUP($C271,'(C.) Private owners, 6 estates'!$D$10:$DR$60,7+$I271,0)+VLOOKUP($C271,'(C.) Private owners, 6 estates'!$D$10:$DR$60,8+$I271,0)+VLOOKUP($C271,'(C.) Private owners, 6 estates'!$D$10:$DR$60,9+$I271,0))))</f>
        <v>7.4468085106382975E-2</v>
      </c>
      <c r="Q271" s="259">
        <f>(IF($J271-$I271=0,VLOOKUP($C271,'(C.) Private owners, 6 estates'!$D$10:$DR$60,102+$I271,0),IF($J271-$I271=1,VLOOKUP($C271,'(C.) Private owners, 6 estates'!$D$10:$DR$60,102+$I271,0)+VLOOKUP($C271,'(C.) Private owners, 6 estates'!$D$10:$DR$60,103+$I271,0),VLOOKUP($C271,'(C.) Private owners, 6 estates'!$D$10:$DR$60,102+$I271,0)+VLOOKUP($C271,'(C.) Private owners, 6 estates'!$D$10:$DR$60,103+$I271,0)+VLOOKUP($C271,'(C.) Private owners, 6 estates'!$D$10:$DR$60,104+$I271,0)))) /(IF($J271-$I271=0,VLOOKUP($C271,'(C.) Private owners, 6 estates'!$D$10:$DR$60,7+$I271,0),IF($J271-$I271=1,VLOOKUP($C271,'(C.) Private owners, 6 estates'!$D$10:$DR$60,7+$I271,0)+VLOOKUP($C271,'(C.) Private owners, 6 estates'!$D$10:$DR$60,8+$I271,0),VLOOKUP($C271,'(C.) Private owners, 6 estates'!$D$10:$DR$60,7+$I271,0)+VLOOKUP($C271,'(C.) Private owners, 6 estates'!$D$10:$DR$60,8+$I271,0)+VLOOKUP($C271,'(C.) Private owners, 6 estates'!$D$10:$DR$60,9+$I271,0))))</f>
        <v>0.1276595744680851</v>
      </c>
      <c r="R271" s="414">
        <f t="shared" si="62"/>
        <v>0</v>
      </c>
      <c r="T271" s="210">
        <f t="shared" si="63"/>
        <v>101.48936170212767</v>
      </c>
      <c r="U271" s="210">
        <f t="shared" si="64"/>
        <v>322778.11693115323</v>
      </c>
      <c r="V271" s="281">
        <f t="shared" si="65"/>
        <v>0</v>
      </c>
      <c r="W271" s="281">
        <f t="shared" si="66"/>
        <v>0</v>
      </c>
      <c r="X271" s="210">
        <f t="shared" si="67"/>
        <v>25.372340425531917</v>
      </c>
      <c r="Y271" s="210">
        <f t="shared" si="68"/>
        <v>80694.529232788307</v>
      </c>
      <c r="Z271" s="210">
        <f t="shared" si="69"/>
        <v>11.840425531914892</v>
      </c>
      <c r="AA271" s="210">
        <f t="shared" si="70"/>
        <v>37657.446975301202</v>
      </c>
      <c r="AB271" s="210">
        <f t="shared" si="71"/>
        <v>20.297872340425531</v>
      </c>
      <c r="AC271" s="210">
        <f t="shared" si="72"/>
        <v>64555.623386230633</v>
      </c>
      <c r="AD271" s="369">
        <f t="shared" si="73"/>
        <v>0</v>
      </c>
      <c r="AE271" s="369">
        <f t="shared" si="74"/>
        <v>0</v>
      </c>
    </row>
    <row r="272" spans="1:31">
      <c r="A272" s="49">
        <v>40</v>
      </c>
      <c r="B272" s="279">
        <v>3</v>
      </c>
      <c r="C272" s="28" t="s">
        <v>412</v>
      </c>
      <c r="D272" s="210">
        <f>'(B.) Opyt'' non-urb lands'!AM29</f>
        <v>452</v>
      </c>
      <c r="E272" s="267"/>
      <c r="F272" s="210">
        <f>'(B.) Opyt'' non-urb lands'!AQ29</f>
        <v>1376858.404277086</v>
      </c>
      <c r="G272" s="212">
        <f t="shared" si="61"/>
        <v>3046.1469121174468</v>
      </c>
      <c r="I272" s="210">
        <v>11</v>
      </c>
      <c r="J272" s="210">
        <v>11</v>
      </c>
      <c r="M272" s="259">
        <f>(IF($J272-$I272=0,VLOOKUP($C272,'(C.) Private owners, 6 estates'!$D$10:$DR$60,26+$I272,0),IF($J272-$I272=1,VLOOKUP($C272,'(C.) Private owners, 6 estates'!$D$10:$DR$60,26+$I272,0)+VLOOKUP($C272,'(C.) Private owners, 6 estates'!$D$10:$DR$60,27+$I272,0),VLOOKUP($C272,'(C.) Private owners, 6 estates'!$D$10:$DR$60,26+$I272,0)+VLOOKUP($C272,'(C.) Private owners, 6 estates'!$D$10:$DR$60,27+$I272,0)+VLOOKUP($C272,'(C.) Private owners, 6 estates'!$D$10:$DR$60,28+$I272,0)))) /(IF($J272-$I272=0,VLOOKUP($C272,'(C.) Private owners, 6 estates'!$D$10:$DR$60,7+$I272,0),IF($J272-$I272=1,VLOOKUP($C272,'(C.) Private owners, 6 estates'!$D$10:$DR$60,7+$I272,0)+VLOOKUP($C272,'(C.) Private owners, 6 estates'!$D$10:$DR$60,8+$I272,0),VLOOKUP($C272,'(C.) Private owners, 6 estates'!$D$10:$DR$60,7+$I272,0)+VLOOKUP($C272,'(C.) Private owners, 6 estates'!$D$10:$DR$60,8+$I272,0)+VLOOKUP($C272,'(C.) Private owners, 6 estates'!$D$10:$DR$60,9+$I272,0))))</f>
        <v>0.59775280898876404</v>
      </c>
      <c r="N272" s="259">
        <f>(IF($J272-$I272=0,VLOOKUP($C272,'(C.) Private owners, 6 estates'!$D$10:$DR$60,45+$I272,0),IF($J272-$I272=1,VLOOKUP($C272,'(C.) Private owners, 6 estates'!$D$10:$DR$60,45+$I272,0)+VLOOKUP($C272,'(C.) Private owners, 6 estates'!$D$10:$DR$60,46+$I272,0),VLOOKUP($C272,'(C.) Private owners, 6 estates'!$D$10:$DR$60,45+$I272,0)+VLOOKUP($C272,'(C.) Private owners, 6 estates'!$D$10:$DR$60,46+$I272,0)+VLOOKUP($C272,'(C.) Private owners, 6 estates'!$D$10:$DR$60,47+$I272,0)))) /(IF($J272-$I272=0,VLOOKUP($C272,'(C.) Private owners, 6 estates'!$D$10:$DR$60,7+$I272,0),IF($J272-$I272=1,VLOOKUP($C272,'(C.) Private owners, 6 estates'!$D$10:$DR$60,7+$I272,0)+VLOOKUP($C272,'(C.) Private owners, 6 estates'!$D$10:$DR$60,8+$I272,0),VLOOKUP($C272,'(C.) Private owners, 6 estates'!$D$10:$DR$60,7+$I272,0)+VLOOKUP($C272,'(C.) Private owners, 6 estates'!$D$10:$DR$60,8+$I272,0)+VLOOKUP($C272,'(C.) Private owners, 6 estates'!$D$10:$DR$60,9+$I272,0))))</f>
        <v>0</v>
      </c>
      <c r="O272" s="259">
        <f>(IF($J272-$I272=0,VLOOKUP($C272,'(C.) Private owners, 6 estates'!$D$10:$DR$60,64+$I272,0),IF($J272-$I272=1,VLOOKUP($C272,'(C.) Private owners, 6 estates'!$D$10:$DR$60,64+$I272,0)+VLOOKUP($C272,'(C.) Private owners, 6 estates'!$D$10:$DR$60,65+$I272,0),VLOOKUP($C272,'(C.) Private owners, 6 estates'!$D$10:$DR$60,64+$I272,0)+VLOOKUP($C272,'(C.) Private owners, 6 estates'!$D$10:$DR$60,65+$I272,0)+VLOOKUP($C272,'(C.) Private owners, 6 estates'!$D$10:$DR$60,66+$I272,0)))) /(IF($J272-$I272=0,VLOOKUP($C272,'(C.) Private owners, 6 estates'!$D$10:$DR$60,7+$I272,0),IF($J272-$I272=1,VLOOKUP($C272,'(C.) Private owners, 6 estates'!$D$10:$DR$60,7+$I272,0)+VLOOKUP($C272,'(C.) Private owners, 6 estates'!$D$10:$DR$60,8+$I272,0),VLOOKUP($C272,'(C.) Private owners, 6 estates'!$D$10:$DR$60,7+$I272,0)+VLOOKUP($C272,'(C.) Private owners, 6 estates'!$D$10:$DR$60,8+$I272,0)+VLOOKUP($C272,'(C.) Private owners, 6 estates'!$D$10:$DR$60,9+$I272,0))))</f>
        <v>0.29887640449438202</v>
      </c>
      <c r="P272" s="259">
        <f>(IF($J272-$I272=0,VLOOKUP($C272,'(C.) Private owners, 6 estates'!$D$10:$DR$60,83+$I272,0),IF($J272-$I272=1,VLOOKUP($C272,'(C.) Private owners, 6 estates'!$D$10:$DR$60,83+$I272,0)+VLOOKUP($C272,'(C.) Private owners, 6 estates'!$D$10:$DR$60,84+$I272,0),VLOOKUP($C272,'(C.) Private owners, 6 estates'!$D$10:$DR$60,83+$I272,0)+VLOOKUP($C272,'(C.) Private owners, 6 estates'!$D$10:$DR$60,84+$I272,0)+VLOOKUP($C272,'(C.) Private owners, 6 estates'!$D$10:$DR$60,85+$I272,0)))) /(IF($J272-$I272=0,VLOOKUP($C272,'(C.) Private owners, 6 estates'!$D$10:$DR$60,7+$I272,0),IF($J272-$I272=1,VLOOKUP($C272,'(C.) Private owners, 6 estates'!$D$10:$DR$60,7+$I272,0)+VLOOKUP($C272,'(C.) Private owners, 6 estates'!$D$10:$DR$60,8+$I272,0),VLOOKUP($C272,'(C.) Private owners, 6 estates'!$D$10:$DR$60,7+$I272,0)+VLOOKUP($C272,'(C.) Private owners, 6 estates'!$D$10:$DR$60,8+$I272,0)+VLOOKUP($C272,'(C.) Private owners, 6 estates'!$D$10:$DR$60,9+$I272,0))))</f>
        <v>5.8426966292134834E-2</v>
      </c>
      <c r="Q272" s="259">
        <f>(IF($J272-$I272=0,VLOOKUP($C272,'(C.) Private owners, 6 estates'!$D$10:$DR$60,102+$I272,0),IF($J272-$I272=1,VLOOKUP($C272,'(C.) Private owners, 6 estates'!$D$10:$DR$60,102+$I272,0)+VLOOKUP($C272,'(C.) Private owners, 6 estates'!$D$10:$DR$60,103+$I272,0),VLOOKUP($C272,'(C.) Private owners, 6 estates'!$D$10:$DR$60,102+$I272,0)+VLOOKUP($C272,'(C.) Private owners, 6 estates'!$D$10:$DR$60,103+$I272,0)+VLOOKUP($C272,'(C.) Private owners, 6 estates'!$D$10:$DR$60,104+$I272,0)))) /(IF($J272-$I272=0,VLOOKUP($C272,'(C.) Private owners, 6 estates'!$D$10:$DR$60,7+$I272,0),IF($J272-$I272=1,VLOOKUP($C272,'(C.) Private owners, 6 estates'!$D$10:$DR$60,7+$I272,0)+VLOOKUP($C272,'(C.) Private owners, 6 estates'!$D$10:$DR$60,8+$I272,0),VLOOKUP($C272,'(C.) Private owners, 6 estates'!$D$10:$DR$60,7+$I272,0)+VLOOKUP($C272,'(C.) Private owners, 6 estates'!$D$10:$DR$60,8+$I272,0)+VLOOKUP($C272,'(C.) Private owners, 6 estates'!$D$10:$DR$60,9+$I272,0))))</f>
        <v>4.49438202247191E-2</v>
      </c>
      <c r="R272" s="414">
        <f t="shared" si="62"/>
        <v>0</v>
      </c>
      <c r="T272" s="210">
        <f t="shared" si="63"/>
        <v>270.18426966292134</v>
      </c>
      <c r="U272" s="210">
        <f t="shared" si="64"/>
        <v>823020.97873641539</v>
      </c>
      <c r="V272" s="281">
        <f t="shared" si="65"/>
        <v>0</v>
      </c>
      <c r="W272" s="281">
        <f t="shared" si="66"/>
        <v>0</v>
      </c>
      <c r="X272" s="210">
        <f t="shared" si="67"/>
        <v>135.09213483146067</v>
      </c>
      <c r="Y272" s="210">
        <f t="shared" si="68"/>
        <v>411510.48936820769</v>
      </c>
      <c r="Z272" s="210">
        <f t="shared" si="69"/>
        <v>26.408988764044945</v>
      </c>
      <c r="AA272" s="210">
        <f t="shared" si="70"/>
        <v>80445.659575739861</v>
      </c>
      <c r="AB272" s="210">
        <f t="shared" si="71"/>
        <v>20.314606741573034</v>
      </c>
      <c r="AC272" s="210">
        <f t="shared" si="72"/>
        <v>61881.276596722964</v>
      </c>
      <c r="AD272" s="369">
        <f t="shared" si="73"/>
        <v>0</v>
      </c>
      <c r="AE272" s="369">
        <f t="shared" si="74"/>
        <v>0</v>
      </c>
    </row>
    <row r="273" spans="1:31">
      <c r="A273" s="49">
        <v>43</v>
      </c>
      <c r="B273" s="279">
        <v>3</v>
      </c>
      <c r="C273" s="28" t="s">
        <v>413</v>
      </c>
      <c r="D273" s="210">
        <f>'(B.) Opyt'' non-urb lands'!AM30</f>
        <v>211</v>
      </c>
      <c r="E273" s="267"/>
      <c r="F273" s="210">
        <f>'(B.) Opyt'' non-urb lands'!AQ30</f>
        <v>662266.92374009942</v>
      </c>
      <c r="G273" s="212">
        <f t="shared" si="61"/>
        <v>3138.705799716111</v>
      </c>
      <c r="I273" s="210">
        <v>12</v>
      </c>
      <c r="J273" s="210">
        <v>12</v>
      </c>
      <c r="M273" s="259">
        <f>(IF($J273-$I273=0,VLOOKUP($C273,'(C.) Private owners, 6 estates'!$D$10:$DR$60,26+$I273,0),IF($J273-$I273=1,VLOOKUP($C273,'(C.) Private owners, 6 estates'!$D$10:$DR$60,26+$I273,0)+VLOOKUP($C273,'(C.) Private owners, 6 estates'!$D$10:$DR$60,27+$I273,0),VLOOKUP($C273,'(C.) Private owners, 6 estates'!$D$10:$DR$60,26+$I273,0)+VLOOKUP($C273,'(C.) Private owners, 6 estates'!$D$10:$DR$60,27+$I273,0)+VLOOKUP($C273,'(C.) Private owners, 6 estates'!$D$10:$DR$60,28+$I273,0)))) /(IF($J273-$I273=0,VLOOKUP($C273,'(C.) Private owners, 6 estates'!$D$10:$DR$60,7+$I273,0),IF($J273-$I273=1,VLOOKUP($C273,'(C.) Private owners, 6 estates'!$D$10:$DR$60,7+$I273,0)+VLOOKUP($C273,'(C.) Private owners, 6 estates'!$D$10:$DR$60,8+$I273,0),VLOOKUP($C273,'(C.) Private owners, 6 estates'!$D$10:$DR$60,7+$I273,0)+VLOOKUP($C273,'(C.) Private owners, 6 estates'!$D$10:$DR$60,8+$I273,0)+VLOOKUP($C273,'(C.) Private owners, 6 estates'!$D$10:$DR$60,9+$I273,0))))</f>
        <v>0.72499999999999998</v>
      </c>
      <c r="N273" s="259">
        <f>(IF($J273-$I273=0,VLOOKUP($C273,'(C.) Private owners, 6 estates'!$D$10:$DR$60,45+$I273,0),IF($J273-$I273=1,VLOOKUP($C273,'(C.) Private owners, 6 estates'!$D$10:$DR$60,45+$I273,0)+VLOOKUP($C273,'(C.) Private owners, 6 estates'!$D$10:$DR$60,46+$I273,0),VLOOKUP($C273,'(C.) Private owners, 6 estates'!$D$10:$DR$60,45+$I273,0)+VLOOKUP($C273,'(C.) Private owners, 6 estates'!$D$10:$DR$60,46+$I273,0)+VLOOKUP($C273,'(C.) Private owners, 6 estates'!$D$10:$DR$60,47+$I273,0)))) /(IF($J273-$I273=0,VLOOKUP($C273,'(C.) Private owners, 6 estates'!$D$10:$DR$60,7+$I273,0),IF($J273-$I273=1,VLOOKUP($C273,'(C.) Private owners, 6 estates'!$D$10:$DR$60,7+$I273,0)+VLOOKUP($C273,'(C.) Private owners, 6 estates'!$D$10:$DR$60,8+$I273,0),VLOOKUP($C273,'(C.) Private owners, 6 estates'!$D$10:$DR$60,7+$I273,0)+VLOOKUP($C273,'(C.) Private owners, 6 estates'!$D$10:$DR$60,8+$I273,0)+VLOOKUP($C273,'(C.) Private owners, 6 estates'!$D$10:$DR$60,9+$I273,0))))</f>
        <v>0</v>
      </c>
      <c r="O273" s="259">
        <f>(IF($J273-$I273=0,VLOOKUP($C273,'(C.) Private owners, 6 estates'!$D$10:$DR$60,64+$I273,0),IF($J273-$I273=1,VLOOKUP($C273,'(C.) Private owners, 6 estates'!$D$10:$DR$60,64+$I273,0)+VLOOKUP($C273,'(C.) Private owners, 6 estates'!$D$10:$DR$60,65+$I273,0),VLOOKUP($C273,'(C.) Private owners, 6 estates'!$D$10:$DR$60,64+$I273,0)+VLOOKUP($C273,'(C.) Private owners, 6 estates'!$D$10:$DR$60,65+$I273,0)+VLOOKUP($C273,'(C.) Private owners, 6 estates'!$D$10:$DR$60,66+$I273,0)))) /(IF($J273-$I273=0,VLOOKUP($C273,'(C.) Private owners, 6 estates'!$D$10:$DR$60,7+$I273,0),IF($J273-$I273=1,VLOOKUP($C273,'(C.) Private owners, 6 estates'!$D$10:$DR$60,7+$I273,0)+VLOOKUP($C273,'(C.) Private owners, 6 estates'!$D$10:$DR$60,8+$I273,0),VLOOKUP($C273,'(C.) Private owners, 6 estates'!$D$10:$DR$60,7+$I273,0)+VLOOKUP($C273,'(C.) Private owners, 6 estates'!$D$10:$DR$60,8+$I273,0)+VLOOKUP($C273,'(C.) Private owners, 6 estates'!$D$10:$DR$60,9+$I273,0))))</f>
        <v>0.125</v>
      </c>
      <c r="P273" s="259">
        <f>(IF($J273-$I273=0,VLOOKUP($C273,'(C.) Private owners, 6 estates'!$D$10:$DR$60,83+$I273,0),IF($J273-$I273=1,VLOOKUP($C273,'(C.) Private owners, 6 estates'!$D$10:$DR$60,83+$I273,0)+VLOOKUP($C273,'(C.) Private owners, 6 estates'!$D$10:$DR$60,84+$I273,0),VLOOKUP($C273,'(C.) Private owners, 6 estates'!$D$10:$DR$60,83+$I273,0)+VLOOKUP($C273,'(C.) Private owners, 6 estates'!$D$10:$DR$60,84+$I273,0)+VLOOKUP($C273,'(C.) Private owners, 6 estates'!$D$10:$DR$60,85+$I273,0)))) /(IF($J273-$I273=0,VLOOKUP($C273,'(C.) Private owners, 6 estates'!$D$10:$DR$60,7+$I273,0),IF($J273-$I273=1,VLOOKUP($C273,'(C.) Private owners, 6 estates'!$D$10:$DR$60,7+$I273,0)+VLOOKUP($C273,'(C.) Private owners, 6 estates'!$D$10:$DR$60,8+$I273,0),VLOOKUP($C273,'(C.) Private owners, 6 estates'!$D$10:$DR$60,7+$I273,0)+VLOOKUP($C273,'(C.) Private owners, 6 estates'!$D$10:$DR$60,8+$I273,0)+VLOOKUP($C273,'(C.) Private owners, 6 estates'!$D$10:$DR$60,9+$I273,0))))</f>
        <v>1.6666666666666666E-2</v>
      </c>
      <c r="Q273" s="259">
        <f>(IF($J273-$I273=0,VLOOKUP($C273,'(C.) Private owners, 6 estates'!$D$10:$DR$60,102+$I273,0),IF($J273-$I273=1,VLOOKUP($C273,'(C.) Private owners, 6 estates'!$D$10:$DR$60,102+$I273,0)+VLOOKUP($C273,'(C.) Private owners, 6 estates'!$D$10:$DR$60,103+$I273,0),VLOOKUP($C273,'(C.) Private owners, 6 estates'!$D$10:$DR$60,102+$I273,0)+VLOOKUP($C273,'(C.) Private owners, 6 estates'!$D$10:$DR$60,103+$I273,0)+VLOOKUP($C273,'(C.) Private owners, 6 estates'!$D$10:$DR$60,104+$I273,0)))) /(IF($J273-$I273=0,VLOOKUP($C273,'(C.) Private owners, 6 estates'!$D$10:$DR$60,7+$I273,0),IF($J273-$I273=1,VLOOKUP($C273,'(C.) Private owners, 6 estates'!$D$10:$DR$60,7+$I273,0)+VLOOKUP($C273,'(C.) Private owners, 6 estates'!$D$10:$DR$60,8+$I273,0),VLOOKUP($C273,'(C.) Private owners, 6 estates'!$D$10:$DR$60,7+$I273,0)+VLOOKUP($C273,'(C.) Private owners, 6 estates'!$D$10:$DR$60,8+$I273,0)+VLOOKUP($C273,'(C.) Private owners, 6 estates'!$D$10:$DR$60,9+$I273,0))))</f>
        <v>0.13333333333333333</v>
      </c>
      <c r="R273" s="414">
        <f t="shared" si="62"/>
        <v>0</v>
      </c>
      <c r="T273" s="210">
        <f t="shared" si="63"/>
        <v>152.97499999999999</v>
      </c>
      <c r="U273" s="210">
        <f t="shared" si="64"/>
        <v>480143.51971157204</v>
      </c>
      <c r="V273" s="281">
        <f t="shared" si="65"/>
        <v>0</v>
      </c>
      <c r="W273" s="281">
        <f t="shared" si="66"/>
        <v>0</v>
      </c>
      <c r="X273" s="210">
        <f t="shared" si="67"/>
        <v>26.375</v>
      </c>
      <c r="Y273" s="210">
        <f t="shared" si="68"/>
        <v>82783.365467512427</v>
      </c>
      <c r="Z273" s="210">
        <f t="shared" si="69"/>
        <v>3.5166666666666666</v>
      </c>
      <c r="AA273" s="210">
        <f t="shared" si="70"/>
        <v>11037.782062334991</v>
      </c>
      <c r="AB273" s="210">
        <f t="shared" si="71"/>
        <v>28.133333333333333</v>
      </c>
      <c r="AC273" s="210">
        <f t="shared" si="72"/>
        <v>88302.256498679926</v>
      </c>
      <c r="AD273" s="369">
        <f t="shared" si="73"/>
        <v>0</v>
      </c>
      <c r="AE273" s="369">
        <f t="shared" si="74"/>
        <v>0</v>
      </c>
    </row>
    <row r="274" spans="1:31">
      <c r="A274" s="49">
        <v>50</v>
      </c>
      <c r="B274" s="279">
        <v>3</v>
      </c>
      <c r="C274" s="29" t="s">
        <v>321</v>
      </c>
      <c r="D274" s="210">
        <f>'(B.) Opyt'' non-urb lands'!AM31</f>
        <v>107</v>
      </c>
      <c r="E274" s="267"/>
      <c r="F274" s="210">
        <f>'(B.) Opyt'' non-urb lands'!AQ31</f>
        <v>312687.82616563956</v>
      </c>
      <c r="G274" s="212">
        <f t="shared" si="61"/>
        <v>2922.316132389155</v>
      </c>
      <c r="I274" s="210">
        <v>12</v>
      </c>
      <c r="J274" s="210">
        <v>12</v>
      </c>
      <c r="M274" s="259">
        <f>(IF($J274-$I274=0,VLOOKUP($C274,'(C.) Private owners, 6 estates'!$D$10:$DR$60,26+$I274,0),IF($J274-$I274=1,VLOOKUP($C274,'(C.) Private owners, 6 estates'!$D$10:$DR$60,26+$I274,0)+VLOOKUP($C274,'(C.) Private owners, 6 estates'!$D$10:$DR$60,27+$I274,0),VLOOKUP($C274,'(C.) Private owners, 6 estates'!$D$10:$DR$60,26+$I274,0)+VLOOKUP($C274,'(C.) Private owners, 6 estates'!$D$10:$DR$60,27+$I274,0)+VLOOKUP($C274,'(C.) Private owners, 6 estates'!$D$10:$DR$60,28+$I274,0)))) /(IF($J274-$I274=0,VLOOKUP($C274,'(C.) Private owners, 6 estates'!$D$10:$DR$60,7+$I274,0),IF($J274-$I274=1,VLOOKUP($C274,'(C.) Private owners, 6 estates'!$D$10:$DR$60,7+$I274,0)+VLOOKUP($C274,'(C.) Private owners, 6 estates'!$D$10:$DR$60,8+$I274,0),VLOOKUP($C274,'(C.) Private owners, 6 estates'!$D$10:$DR$60,7+$I274,0)+VLOOKUP($C274,'(C.) Private owners, 6 estates'!$D$10:$DR$60,8+$I274,0)+VLOOKUP($C274,'(C.) Private owners, 6 estates'!$D$10:$DR$60,9+$I274,0))))</f>
        <v>0.40740740740740738</v>
      </c>
      <c r="N274" s="259">
        <f>(IF($J274-$I274=0,VLOOKUP($C274,'(C.) Private owners, 6 estates'!$D$10:$DR$60,45+$I274,0),IF($J274-$I274=1,VLOOKUP($C274,'(C.) Private owners, 6 estates'!$D$10:$DR$60,45+$I274,0)+VLOOKUP($C274,'(C.) Private owners, 6 estates'!$D$10:$DR$60,46+$I274,0),VLOOKUP($C274,'(C.) Private owners, 6 estates'!$D$10:$DR$60,45+$I274,0)+VLOOKUP($C274,'(C.) Private owners, 6 estates'!$D$10:$DR$60,46+$I274,0)+VLOOKUP($C274,'(C.) Private owners, 6 estates'!$D$10:$DR$60,47+$I274,0)))) /(IF($J274-$I274=0,VLOOKUP($C274,'(C.) Private owners, 6 estates'!$D$10:$DR$60,7+$I274,0),IF($J274-$I274=1,VLOOKUP($C274,'(C.) Private owners, 6 estates'!$D$10:$DR$60,7+$I274,0)+VLOOKUP($C274,'(C.) Private owners, 6 estates'!$D$10:$DR$60,8+$I274,0),VLOOKUP($C274,'(C.) Private owners, 6 estates'!$D$10:$DR$60,7+$I274,0)+VLOOKUP($C274,'(C.) Private owners, 6 estates'!$D$10:$DR$60,8+$I274,0)+VLOOKUP($C274,'(C.) Private owners, 6 estates'!$D$10:$DR$60,9+$I274,0))))</f>
        <v>0</v>
      </c>
      <c r="O274" s="259">
        <f>(IF($J274-$I274=0,VLOOKUP($C274,'(C.) Private owners, 6 estates'!$D$10:$DR$60,64+$I274,0),IF($J274-$I274=1,VLOOKUP($C274,'(C.) Private owners, 6 estates'!$D$10:$DR$60,64+$I274,0)+VLOOKUP($C274,'(C.) Private owners, 6 estates'!$D$10:$DR$60,65+$I274,0),VLOOKUP($C274,'(C.) Private owners, 6 estates'!$D$10:$DR$60,64+$I274,0)+VLOOKUP($C274,'(C.) Private owners, 6 estates'!$D$10:$DR$60,65+$I274,0)+VLOOKUP($C274,'(C.) Private owners, 6 estates'!$D$10:$DR$60,66+$I274,0)))) /(IF($J274-$I274=0,VLOOKUP($C274,'(C.) Private owners, 6 estates'!$D$10:$DR$60,7+$I274,0),IF($J274-$I274=1,VLOOKUP($C274,'(C.) Private owners, 6 estates'!$D$10:$DR$60,7+$I274,0)+VLOOKUP($C274,'(C.) Private owners, 6 estates'!$D$10:$DR$60,8+$I274,0),VLOOKUP($C274,'(C.) Private owners, 6 estates'!$D$10:$DR$60,7+$I274,0)+VLOOKUP($C274,'(C.) Private owners, 6 estates'!$D$10:$DR$60,8+$I274,0)+VLOOKUP($C274,'(C.) Private owners, 6 estates'!$D$10:$DR$60,9+$I274,0))))</f>
        <v>0.31481481481481483</v>
      </c>
      <c r="P274" s="259">
        <f>(IF($J274-$I274=0,VLOOKUP($C274,'(C.) Private owners, 6 estates'!$D$10:$DR$60,83+$I274,0),IF($J274-$I274=1,VLOOKUP($C274,'(C.) Private owners, 6 estates'!$D$10:$DR$60,83+$I274,0)+VLOOKUP($C274,'(C.) Private owners, 6 estates'!$D$10:$DR$60,84+$I274,0),VLOOKUP($C274,'(C.) Private owners, 6 estates'!$D$10:$DR$60,83+$I274,0)+VLOOKUP($C274,'(C.) Private owners, 6 estates'!$D$10:$DR$60,84+$I274,0)+VLOOKUP($C274,'(C.) Private owners, 6 estates'!$D$10:$DR$60,85+$I274,0)))) /(IF($J274-$I274=0,VLOOKUP($C274,'(C.) Private owners, 6 estates'!$D$10:$DR$60,7+$I274,0),IF($J274-$I274=1,VLOOKUP($C274,'(C.) Private owners, 6 estates'!$D$10:$DR$60,7+$I274,0)+VLOOKUP($C274,'(C.) Private owners, 6 estates'!$D$10:$DR$60,8+$I274,0),VLOOKUP($C274,'(C.) Private owners, 6 estates'!$D$10:$DR$60,7+$I274,0)+VLOOKUP($C274,'(C.) Private owners, 6 estates'!$D$10:$DR$60,8+$I274,0)+VLOOKUP($C274,'(C.) Private owners, 6 estates'!$D$10:$DR$60,9+$I274,0))))</f>
        <v>7.407407407407407E-2</v>
      </c>
      <c r="Q274" s="259">
        <f>(IF($J274-$I274=0,VLOOKUP($C274,'(C.) Private owners, 6 estates'!$D$10:$DR$60,102+$I274,0),IF($J274-$I274=1,VLOOKUP($C274,'(C.) Private owners, 6 estates'!$D$10:$DR$60,102+$I274,0)+VLOOKUP($C274,'(C.) Private owners, 6 estates'!$D$10:$DR$60,103+$I274,0),VLOOKUP($C274,'(C.) Private owners, 6 estates'!$D$10:$DR$60,102+$I274,0)+VLOOKUP($C274,'(C.) Private owners, 6 estates'!$D$10:$DR$60,103+$I274,0)+VLOOKUP($C274,'(C.) Private owners, 6 estates'!$D$10:$DR$60,104+$I274,0)))) /(IF($J274-$I274=0,VLOOKUP($C274,'(C.) Private owners, 6 estates'!$D$10:$DR$60,7+$I274,0),IF($J274-$I274=1,VLOOKUP($C274,'(C.) Private owners, 6 estates'!$D$10:$DR$60,7+$I274,0)+VLOOKUP($C274,'(C.) Private owners, 6 estates'!$D$10:$DR$60,8+$I274,0),VLOOKUP($C274,'(C.) Private owners, 6 estates'!$D$10:$DR$60,7+$I274,0)+VLOOKUP($C274,'(C.) Private owners, 6 estates'!$D$10:$DR$60,8+$I274,0)+VLOOKUP($C274,'(C.) Private owners, 6 estates'!$D$10:$DR$60,9+$I274,0))))</f>
        <v>0.20370370370370369</v>
      </c>
      <c r="R274" s="414">
        <f t="shared" si="62"/>
        <v>0</v>
      </c>
      <c r="T274" s="210">
        <f t="shared" si="63"/>
        <v>43.592592592592588</v>
      </c>
      <c r="U274" s="210">
        <f t="shared" si="64"/>
        <v>127391.3365860013</v>
      </c>
      <c r="V274" s="281">
        <f t="shared" si="65"/>
        <v>0</v>
      </c>
      <c r="W274" s="281">
        <f t="shared" si="66"/>
        <v>0</v>
      </c>
      <c r="X274" s="210">
        <f t="shared" si="67"/>
        <v>33.685185185185183</v>
      </c>
      <c r="Y274" s="210">
        <f t="shared" si="68"/>
        <v>98438.760089182819</v>
      </c>
      <c r="Z274" s="210">
        <f t="shared" si="69"/>
        <v>7.9259259259259256</v>
      </c>
      <c r="AA274" s="210">
        <f t="shared" si="70"/>
        <v>23162.061197454783</v>
      </c>
      <c r="AB274" s="210">
        <f t="shared" si="71"/>
        <v>21.796296296296294</v>
      </c>
      <c r="AC274" s="210">
        <f t="shared" si="72"/>
        <v>63695.66829300065</v>
      </c>
      <c r="AD274" s="369">
        <f t="shared" si="73"/>
        <v>0</v>
      </c>
      <c r="AE274" s="369">
        <f t="shared" si="74"/>
        <v>0</v>
      </c>
    </row>
    <row r="275" spans="1:31">
      <c r="A275" s="49">
        <v>9</v>
      </c>
      <c r="B275" s="279">
        <v>4</v>
      </c>
      <c r="C275" s="28" t="s">
        <v>739</v>
      </c>
      <c r="D275" s="210">
        <f>'(B.) Opyt'' non-urb lands'!AM32</f>
        <v>388</v>
      </c>
      <c r="E275" s="267"/>
      <c r="F275" s="210">
        <f>'(B.) Opyt'' non-urb lands'!AQ32</f>
        <v>1191409.1676111685</v>
      </c>
      <c r="G275" s="212">
        <f t="shared" si="61"/>
        <v>3070.642184564867</v>
      </c>
      <c r="I275" s="210">
        <v>10</v>
      </c>
      <c r="J275" s="210">
        <v>11</v>
      </c>
      <c r="M275" s="259">
        <f>(IF($J275-$I275=0,VLOOKUP($C275,'(C.) Private owners, 6 estates'!$D$10:$DR$60,26+$I275,0),IF($J275-$I275=1,VLOOKUP($C275,'(C.) Private owners, 6 estates'!$D$10:$DR$60,26+$I275,0)+VLOOKUP($C275,'(C.) Private owners, 6 estates'!$D$10:$DR$60,27+$I275,0),VLOOKUP($C275,'(C.) Private owners, 6 estates'!$D$10:$DR$60,26+$I275,0)+VLOOKUP($C275,'(C.) Private owners, 6 estates'!$D$10:$DR$60,27+$I275,0)+VLOOKUP($C275,'(C.) Private owners, 6 estates'!$D$10:$DR$60,28+$I275,0)))) /(IF($J275-$I275=0,VLOOKUP($C275,'(C.) Private owners, 6 estates'!$D$10:$DR$60,7+$I275,0),IF($J275-$I275=1,VLOOKUP($C275,'(C.) Private owners, 6 estates'!$D$10:$DR$60,7+$I275,0)+VLOOKUP($C275,'(C.) Private owners, 6 estates'!$D$10:$DR$60,8+$I275,0),VLOOKUP($C275,'(C.) Private owners, 6 estates'!$D$10:$DR$60,7+$I275,0)+VLOOKUP($C275,'(C.) Private owners, 6 estates'!$D$10:$DR$60,8+$I275,0)+VLOOKUP($C275,'(C.) Private owners, 6 estates'!$D$10:$DR$60,9+$I275,0))))</f>
        <v>0.56313993174061439</v>
      </c>
      <c r="N275" s="259">
        <f>(IF($J275-$I275=0,VLOOKUP($C275,'(C.) Private owners, 6 estates'!$D$10:$DR$60,45+$I275,0),IF($J275-$I275=1,VLOOKUP($C275,'(C.) Private owners, 6 estates'!$D$10:$DR$60,45+$I275,0)+VLOOKUP($C275,'(C.) Private owners, 6 estates'!$D$10:$DR$60,46+$I275,0),VLOOKUP($C275,'(C.) Private owners, 6 estates'!$D$10:$DR$60,45+$I275,0)+VLOOKUP($C275,'(C.) Private owners, 6 estates'!$D$10:$DR$60,46+$I275,0)+VLOOKUP($C275,'(C.) Private owners, 6 estates'!$D$10:$DR$60,47+$I275,0)))) /(IF($J275-$I275=0,VLOOKUP($C275,'(C.) Private owners, 6 estates'!$D$10:$DR$60,7+$I275,0),IF($J275-$I275=1,VLOOKUP($C275,'(C.) Private owners, 6 estates'!$D$10:$DR$60,7+$I275,0)+VLOOKUP($C275,'(C.) Private owners, 6 estates'!$D$10:$DR$60,8+$I275,0),VLOOKUP($C275,'(C.) Private owners, 6 estates'!$D$10:$DR$60,7+$I275,0)+VLOOKUP($C275,'(C.) Private owners, 6 estates'!$D$10:$DR$60,8+$I275,0)+VLOOKUP($C275,'(C.) Private owners, 6 estates'!$D$10:$DR$60,9+$I275,0))))</f>
        <v>0</v>
      </c>
      <c r="O275" s="259">
        <f>(IF($J275-$I275=0,VLOOKUP($C275,'(C.) Private owners, 6 estates'!$D$10:$DR$60,64+$I275,0),IF($J275-$I275=1,VLOOKUP($C275,'(C.) Private owners, 6 estates'!$D$10:$DR$60,64+$I275,0)+VLOOKUP($C275,'(C.) Private owners, 6 estates'!$D$10:$DR$60,65+$I275,0),VLOOKUP($C275,'(C.) Private owners, 6 estates'!$D$10:$DR$60,64+$I275,0)+VLOOKUP($C275,'(C.) Private owners, 6 estates'!$D$10:$DR$60,65+$I275,0)+VLOOKUP($C275,'(C.) Private owners, 6 estates'!$D$10:$DR$60,66+$I275,0)))) /(IF($J275-$I275=0,VLOOKUP($C275,'(C.) Private owners, 6 estates'!$D$10:$DR$60,7+$I275,0),IF($J275-$I275=1,VLOOKUP($C275,'(C.) Private owners, 6 estates'!$D$10:$DR$60,7+$I275,0)+VLOOKUP($C275,'(C.) Private owners, 6 estates'!$D$10:$DR$60,8+$I275,0),VLOOKUP($C275,'(C.) Private owners, 6 estates'!$D$10:$DR$60,7+$I275,0)+VLOOKUP($C275,'(C.) Private owners, 6 estates'!$D$10:$DR$60,8+$I275,0)+VLOOKUP($C275,'(C.) Private owners, 6 estates'!$D$10:$DR$60,9+$I275,0))))</f>
        <v>0.20136518771331058</v>
      </c>
      <c r="P275" s="259">
        <f>(IF($J275-$I275=0,VLOOKUP($C275,'(C.) Private owners, 6 estates'!$D$10:$DR$60,83+$I275,0),IF($J275-$I275=1,VLOOKUP($C275,'(C.) Private owners, 6 estates'!$D$10:$DR$60,83+$I275,0)+VLOOKUP($C275,'(C.) Private owners, 6 estates'!$D$10:$DR$60,84+$I275,0),VLOOKUP($C275,'(C.) Private owners, 6 estates'!$D$10:$DR$60,83+$I275,0)+VLOOKUP($C275,'(C.) Private owners, 6 estates'!$D$10:$DR$60,84+$I275,0)+VLOOKUP($C275,'(C.) Private owners, 6 estates'!$D$10:$DR$60,85+$I275,0)))) /(IF($J275-$I275=0,VLOOKUP($C275,'(C.) Private owners, 6 estates'!$D$10:$DR$60,7+$I275,0),IF($J275-$I275=1,VLOOKUP($C275,'(C.) Private owners, 6 estates'!$D$10:$DR$60,7+$I275,0)+VLOOKUP($C275,'(C.) Private owners, 6 estates'!$D$10:$DR$60,8+$I275,0),VLOOKUP($C275,'(C.) Private owners, 6 estates'!$D$10:$DR$60,7+$I275,0)+VLOOKUP($C275,'(C.) Private owners, 6 estates'!$D$10:$DR$60,8+$I275,0)+VLOOKUP($C275,'(C.) Private owners, 6 estates'!$D$10:$DR$60,9+$I275,0))))</f>
        <v>6.1433447098976107E-2</v>
      </c>
      <c r="Q275" s="259">
        <f>(IF($J275-$I275=0,VLOOKUP($C275,'(C.) Private owners, 6 estates'!$D$10:$DR$60,102+$I275,0),IF($J275-$I275=1,VLOOKUP($C275,'(C.) Private owners, 6 estates'!$D$10:$DR$60,102+$I275,0)+VLOOKUP($C275,'(C.) Private owners, 6 estates'!$D$10:$DR$60,103+$I275,0),VLOOKUP($C275,'(C.) Private owners, 6 estates'!$D$10:$DR$60,102+$I275,0)+VLOOKUP($C275,'(C.) Private owners, 6 estates'!$D$10:$DR$60,103+$I275,0)+VLOOKUP($C275,'(C.) Private owners, 6 estates'!$D$10:$DR$60,104+$I275,0)))) /(IF($J275-$I275=0,VLOOKUP($C275,'(C.) Private owners, 6 estates'!$D$10:$DR$60,7+$I275,0),IF($J275-$I275=1,VLOOKUP($C275,'(C.) Private owners, 6 estates'!$D$10:$DR$60,7+$I275,0)+VLOOKUP($C275,'(C.) Private owners, 6 estates'!$D$10:$DR$60,8+$I275,0),VLOOKUP($C275,'(C.) Private owners, 6 estates'!$D$10:$DR$60,7+$I275,0)+VLOOKUP($C275,'(C.) Private owners, 6 estates'!$D$10:$DR$60,8+$I275,0)+VLOOKUP($C275,'(C.) Private owners, 6 estates'!$D$10:$DR$60,9+$I275,0))))</f>
        <v>0.17406143344709898</v>
      </c>
      <c r="R275" s="414">
        <f t="shared" si="62"/>
        <v>0</v>
      </c>
      <c r="T275" s="210">
        <f t="shared" si="63"/>
        <v>218.49829351535837</v>
      </c>
      <c r="U275" s="210">
        <f t="shared" si="64"/>
        <v>670930.07732369553</v>
      </c>
      <c r="V275" s="281">
        <f t="shared" si="65"/>
        <v>0</v>
      </c>
      <c r="W275" s="281">
        <f t="shared" si="66"/>
        <v>0</v>
      </c>
      <c r="X275" s="210">
        <f t="shared" si="67"/>
        <v>78.129692832764505</v>
      </c>
      <c r="Y275" s="210">
        <f t="shared" si="68"/>
        <v>239908.33067938202</v>
      </c>
      <c r="Z275" s="210">
        <f t="shared" si="69"/>
        <v>23.836177474402728</v>
      </c>
      <c r="AA275" s="210">
        <f t="shared" si="70"/>
        <v>73192.372071675869</v>
      </c>
      <c r="AB275" s="210">
        <f t="shared" si="71"/>
        <v>67.535836177474408</v>
      </c>
      <c r="AC275" s="210">
        <f t="shared" si="72"/>
        <v>207378.38753641499</v>
      </c>
      <c r="AD275" s="369">
        <f t="shared" si="73"/>
        <v>0</v>
      </c>
      <c r="AE275" s="369">
        <f t="shared" si="74"/>
        <v>0</v>
      </c>
    </row>
    <row r="276" spans="1:31">
      <c r="A276" s="49">
        <v>20</v>
      </c>
      <c r="B276" s="279">
        <v>4</v>
      </c>
      <c r="C276" s="28" t="s">
        <v>251</v>
      </c>
      <c r="D276" s="210">
        <f>'(B.) Opyt'' non-urb lands'!AM33</f>
        <v>664</v>
      </c>
      <c r="E276" s="267"/>
      <c r="F276" s="210">
        <f>'(B.) Opyt'' non-urb lands'!AQ33</f>
        <v>2084537.0934439546</v>
      </c>
      <c r="G276" s="212">
        <f t="shared" si="61"/>
        <v>3139.3630925360762</v>
      </c>
      <c r="I276" s="210">
        <v>8</v>
      </c>
      <c r="J276" s="210">
        <v>10</v>
      </c>
      <c r="M276" s="259">
        <f>(IF($J276-$I276=0,VLOOKUP($C276,'(C.) Private owners, 6 estates'!$D$10:$DR$60,26+$I276,0),IF($J276-$I276=1,VLOOKUP($C276,'(C.) Private owners, 6 estates'!$D$10:$DR$60,26+$I276,0)+VLOOKUP($C276,'(C.) Private owners, 6 estates'!$D$10:$DR$60,27+$I276,0),VLOOKUP($C276,'(C.) Private owners, 6 estates'!$D$10:$DR$60,26+$I276,0)+VLOOKUP($C276,'(C.) Private owners, 6 estates'!$D$10:$DR$60,27+$I276,0)+VLOOKUP($C276,'(C.) Private owners, 6 estates'!$D$10:$DR$60,28+$I276,0)))) /(IF($J276-$I276=0,VLOOKUP($C276,'(C.) Private owners, 6 estates'!$D$10:$DR$60,7+$I276,0),IF($J276-$I276=1,VLOOKUP($C276,'(C.) Private owners, 6 estates'!$D$10:$DR$60,7+$I276,0)+VLOOKUP($C276,'(C.) Private owners, 6 estates'!$D$10:$DR$60,8+$I276,0),VLOOKUP($C276,'(C.) Private owners, 6 estates'!$D$10:$DR$60,7+$I276,0)+VLOOKUP($C276,'(C.) Private owners, 6 estates'!$D$10:$DR$60,8+$I276,0)+VLOOKUP($C276,'(C.) Private owners, 6 estates'!$D$10:$DR$60,9+$I276,0))))</f>
        <v>0.75476839237057225</v>
      </c>
      <c r="N276" s="259">
        <f>(IF($J276-$I276=0,VLOOKUP($C276,'(C.) Private owners, 6 estates'!$D$10:$DR$60,45+$I276,0),IF($J276-$I276=1,VLOOKUP($C276,'(C.) Private owners, 6 estates'!$D$10:$DR$60,45+$I276,0)+VLOOKUP($C276,'(C.) Private owners, 6 estates'!$D$10:$DR$60,46+$I276,0),VLOOKUP($C276,'(C.) Private owners, 6 estates'!$D$10:$DR$60,45+$I276,0)+VLOOKUP($C276,'(C.) Private owners, 6 estates'!$D$10:$DR$60,46+$I276,0)+VLOOKUP($C276,'(C.) Private owners, 6 estates'!$D$10:$DR$60,47+$I276,0)))) /(IF($J276-$I276=0,VLOOKUP($C276,'(C.) Private owners, 6 estates'!$D$10:$DR$60,7+$I276,0),IF($J276-$I276=1,VLOOKUP($C276,'(C.) Private owners, 6 estates'!$D$10:$DR$60,7+$I276,0)+VLOOKUP($C276,'(C.) Private owners, 6 estates'!$D$10:$DR$60,8+$I276,0),VLOOKUP($C276,'(C.) Private owners, 6 estates'!$D$10:$DR$60,7+$I276,0)+VLOOKUP($C276,'(C.) Private owners, 6 estates'!$D$10:$DR$60,8+$I276,0)+VLOOKUP($C276,'(C.) Private owners, 6 estates'!$D$10:$DR$60,9+$I276,0))))</f>
        <v>5.4495912806539508E-3</v>
      </c>
      <c r="O276" s="259">
        <f>(IF($J276-$I276=0,VLOOKUP($C276,'(C.) Private owners, 6 estates'!$D$10:$DR$60,64+$I276,0),IF($J276-$I276=1,VLOOKUP($C276,'(C.) Private owners, 6 estates'!$D$10:$DR$60,64+$I276,0)+VLOOKUP($C276,'(C.) Private owners, 6 estates'!$D$10:$DR$60,65+$I276,0),VLOOKUP($C276,'(C.) Private owners, 6 estates'!$D$10:$DR$60,64+$I276,0)+VLOOKUP($C276,'(C.) Private owners, 6 estates'!$D$10:$DR$60,65+$I276,0)+VLOOKUP($C276,'(C.) Private owners, 6 estates'!$D$10:$DR$60,66+$I276,0)))) /(IF($J276-$I276=0,VLOOKUP($C276,'(C.) Private owners, 6 estates'!$D$10:$DR$60,7+$I276,0),IF($J276-$I276=1,VLOOKUP($C276,'(C.) Private owners, 6 estates'!$D$10:$DR$60,7+$I276,0)+VLOOKUP($C276,'(C.) Private owners, 6 estates'!$D$10:$DR$60,8+$I276,0),VLOOKUP($C276,'(C.) Private owners, 6 estates'!$D$10:$DR$60,7+$I276,0)+VLOOKUP($C276,'(C.) Private owners, 6 estates'!$D$10:$DR$60,8+$I276,0)+VLOOKUP($C276,'(C.) Private owners, 6 estates'!$D$10:$DR$60,9+$I276,0))))</f>
        <v>0.11852861035422343</v>
      </c>
      <c r="P276" s="259">
        <f>(IF($J276-$I276=0,VLOOKUP($C276,'(C.) Private owners, 6 estates'!$D$10:$DR$60,83+$I276,0),IF($J276-$I276=1,VLOOKUP($C276,'(C.) Private owners, 6 estates'!$D$10:$DR$60,83+$I276,0)+VLOOKUP($C276,'(C.) Private owners, 6 estates'!$D$10:$DR$60,84+$I276,0),VLOOKUP($C276,'(C.) Private owners, 6 estates'!$D$10:$DR$60,83+$I276,0)+VLOOKUP($C276,'(C.) Private owners, 6 estates'!$D$10:$DR$60,84+$I276,0)+VLOOKUP($C276,'(C.) Private owners, 6 estates'!$D$10:$DR$60,85+$I276,0)))) /(IF($J276-$I276=0,VLOOKUP($C276,'(C.) Private owners, 6 estates'!$D$10:$DR$60,7+$I276,0),IF($J276-$I276=1,VLOOKUP($C276,'(C.) Private owners, 6 estates'!$D$10:$DR$60,7+$I276,0)+VLOOKUP($C276,'(C.) Private owners, 6 estates'!$D$10:$DR$60,8+$I276,0),VLOOKUP($C276,'(C.) Private owners, 6 estates'!$D$10:$DR$60,7+$I276,0)+VLOOKUP($C276,'(C.) Private owners, 6 estates'!$D$10:$DR$60,8+$I276,0)+VLOOKUP($C276,'(C.) Private owners, 6 estates'!$D$10:$DR$60,9+$I276,0))))</f>
        <v>3.2697547683923703E-2</v>
      </c>
      <c r="Q276" s="259">
        <f>(IF($J276-$I276=0,VLOOKUP($C276,'(C.) Private owners, 6 estates'!$D$10:$DR$60,102+$I276,0),IF($J276-$I276=1,VLOOKUP($C276,'(C.) Private owners, 6 estates'!$D$10:$DR$60,102+$I276,0)+VLOOKUP($C276,'(C.) Private owners, 6 estates'!$D$10:$DR$60,103+$I276,0),VLOOKUP($C276,'(C.) Private owners, 6 estates'!$D$10:$DR$60,102+$I276,0)+VLOOKUP($C276,'(C.) Private owners, 6 estates'!$D$10:$DR$60,103+$I276,0)+VLOOKUP($C276,'(C.) Private owners, 6 estates'!$D$10:$DR$60,104+$I276,0)))) /(IF($J276-$I276=0,VLOOKUP($C276,'(C.) Private owners, 6 estates'!$D$10:$DR$60,7+$I276,0),IF($J276-$I276=1,VLOOKUP($C276,'(C.) Private owners, 6 estates'!$D$10:$DR$60,7+$I276,0)+VLOOKUP($C276,'(C.) Private owners, 6 estates'!$D$10:$DR$60,8+$I276,0),VLOOKUP($C276,'(C.) Private owners, 6 estates'!$D$10:$DR$60,7+$I276,0)+VLOOKUP($C276,'(C.) Private owners, 6 estates'!$D$10:$DR$60,8+$I276,0)+VLOOKUP($C276,'(C.) Private owners, 6 estates'!$D$10:$DR$60,9+$I276,0))))</f>
        <v>8.8555858310626706E-2</v>
      </c>
      <c r="R276" s="414">
        <f t="shared" si="62"/>
        <v>0</v>
      </c>
      <c r="T276" s="210">
        <f t="shared" si="63"/>
        <v>501.16621253405998</v>
      </c>
      <c r="U276" s="210">
        <f t="shared" si="64"/>
        <v>1573342.7108555189</v>
      </c>
      <c r="V276" s="281">
        <f t="shared" si="65"/>
        <v>3.6185286103542231</v>
      </c>
      <c r="W276" s="281">
        <f t="shared" si="66"/>
        <v>11359.875168631905</v>
      </c>
      <c r="X276" s="210">
        <f t="shared" si="67"/>
        <v>78.702997275204368</v>
      </c>
      <c r="Y276" s="210">
        <f t="shared" si="68"/>
        <v>247077.28491774396</v>
      </c>
      <c r="Z276" s="210">
        <f t="shared" si="69"/>
        <v>21.711171662125338</v>
      </c>
      <c r="AA276" s="210">
        <f t="shared" si="70"/>
        <v>68159.251011791421</v>
      </c>
      <c r="AB276" s="210">
        <f t="shared" si="71"/>
        <v>58.801089918256132</v>
      </c>
      <c r="AC276" s="210">
        <f t="shared" si="72"/>
        <v>184597.97149026845</v>
      </c>
      <c r="AD276" s="369">
        <f t="shared" si="73"/>
        <v>0</v>
      </c>
      <c r="AE276" s="369">
        <f t="shared" si="74"/>
        <v>0</v>
      </c>
    </row>
    <row r="277" spans="1:31">
      <c r="A277" s="49">
        <v>29</v>
      </c>
      <c r="B277" s="279">
        <v>4</v>
      </c>
      <c r="C277" s="28" t="s">
        <v>371</v>
      </c>
      <c r="D277" s="210">
        <f>'(B.) Opyt'' non-urb lands'!AM34</f>
        <v>655</v>
      </c>
      <c r="E277" s="267"/>
      <c r="F277" s="210">
        <f>'(B.) Opyt'' non-urb lands'!AQ34</f>
        <v>2030636.39962913</v>
      </c>
      <c r="G277" s="212">
        <f t="shared" si="61"/>
        <v>3100.2082437085955</v>
      </c>
      <c r="I277" s="210">
        <v>9</v>
      </c>
      <c r="J277" s="210">
        <v>10</v>
      </c>
      <c r="M277" s="259">
        <f>(IF($J277-$I277=0,VLOOKUP($C277,'(C.) Private owners, 6 estates'!$D$10:$DR$60,26+$I277,0),IF($J277-$I277=1,VLOOKUP($C277,'(C.) Private owners, 6 estates'!$D$10:$DR$60,26+$I277,0)+VLOOKUP($C277,'(C.) Private owners, 6 estates'!$D$10:$DR$60,27+$I277,0),VLOOKUP($C277,'(C.) Private owners, 6 estates'!$D$10:$DR$60,26+$I277,0)+VLOOKUP($C277,'(C.) Private owners, 6 estates'!$D$10:$DR$60,27+$I277,0)+VLOOKUP($C277,'(C.) Private owners, 6 estates'!$D$10:$DR$60,28+$I277,0)))) /(IF($J277-$I277=0,VLOOKUP($C277,'(C.) Private owners, 6 estates'!$D$10:$DR$60,7+$I277,0),IF($J277-$I277=1,VLOOKUP($C277,'(C.) Private owners, 6 estates'!$D$10:$DR$60,7+$I277,0)+VLOOKUP($C277,'(C.) Private owners, 6 estates'!$D$10:$DR$60,8+$I277,0),VLOOKUP($C277,'(C.) Private owners, 6 estates'!$D$10:$DR$60,7+$I277,0)+VLOOKUP($C277,'(C.) Private owners, 6 estates'!$D$10:$DR$60,8+$I277,0)+VLOOKUP($C277,'(C.) Private owners, 6 estates'!$D$10:$DR$60,9+$I277,0))))</f>
        <v>0.69459459459459461</v>
      </c>
      <c r="N277" s="259">
        <f>(IF($J277-$I277=0,VLOOKUP($C277,'(C.) Private owners, 6 estates'!$D$10:$DR$60,45+$I277,0),IF($J277-$I277=1,VLOOKUP($C277,'(C.) Private owners, 6 estates'!$D$10:$DR$60,45+$I277,0)+VLOOKUP($C277,'(C.) Private owners, 6 estates'!$D$10:$DR$60,46+$I277,0),VLOOKUP($C277,'(C.) Private owners, 6 estates'!$D$10:$DR$60,45+$I277,0)+VLOOKUP($C277,'(C.) Private owners, 6 estates'!$D$10:$DR$60,46+$I277,0)+VLOOKUP($C277,'(C.) Private owners, 6 estates'!$D$10:$DR$60,47+$I277,0)))) /(IF($J277-$I277=0,VLOOKUP($C277,'(C.) Private owners, 6 estates'!$D$10:$DR$60,7+$I277,0),IF($J277-$I277=1,VLOOKUP($C277,'(C.) Private owners, 6 estates'!$D$10:$DR$60,7+$I277,0)+VLOOKUP($C277,'(C.) Private owners, 6 estates'!$D$10:$DR$60,8+$I277,0),VLOOKUP($C277,'(C.) Private owners, 6 estates'!$D$10:$DR$60,7+$I277,0)+VLOOKUP($C277,'(C.) Private owners, 6 estates'!$D$10:$DR$60,8+$I277,0)+VLOOKUP($C277,'(C.) Private owners, 6 estates'!$D$10:$DR$60,9+$I277,0))))</f>
        <v>0</v>
      </c>
      <c r="O277" s="259">
        <f>(IF($J277-$I277=0,VLOOKUP($C277,'(C.) Private owners, 6 estates'!$D$10:$DR$60,64+$I277,0),IF($J277-$I277=1,VLOOKUP($C277,'(C.) Private owners, 6 estates'!$D$10:$DR$60,64+$I277,0)+VLOOKUP($C277,'(C.) Private owners, 6 estates'!$D$10:$DR$60,65+$I277,0),VLOOKUP($C277,'(C.) Private owners, 6 estates'!$D$10:$DR$60,64+$I277,0)+VLOOKUP($C277,'(C.) Private owners, 6 estates'!$D$10:$DR$60,65+$I277,0)+VLOOKUP($C277,'(C.) Private owners, 6 estates'!$D$10:$DR$60,66+$I277,0)))) /(IF($J277-$I277=0,VLOOKUP($C277,'(C.) Private owners, 6 estates'!$D$10:$DR$60,7+$I277,0),IF($J277-$I277=1,VLOOKUP($C277,'(C.) Private owners, 6 estates'!$D$10:$DR$60,7+$I277,0)+VLOOKUP($C277,'(C.) Private owners, 6 estates'!$D$10:$DR$60,8+$I277,0),VLOOKUP($C277,'(C.) Private owners, 6 estates'!$D$10:$DR$60,7+$I277,0)+VLOOKUP($C277,'(C.) Private owners, 6 estates'!$D$10:$DR$60,8+$I277,0)+VLOOKUP($C277,'(C.) Private owners, 6 estates'!$D$10:$DR$60,9+$I277,0))))</f>
        <v>0.1864864864864865</v>
      </c>
      <c r="P277" s="259">
        <f>(IF($J277-$I277=0,VLOOKUP($C277,'(C.) Private owners, 6 estates'!$D$10:$DR$60,83+$I277,0),IF($J277-$I277=1,VLOOKUP($C277,'(C.) Private owners, 6 estates'!$D$10:$DR$60,83+$I277,0)+VLOOKUP($C277,'(C.) Private owners, 6 estates'!$D$10:$DR$60,84+$I277,0),VLOOKUP($C277,'(C.) Private owners, 6 estates'!$D$10:$DR$60,83+$I277,0)+VLOOKUP($C277,'(C.) Private owners, 6 estates'!$D$10:$DR$60,84+$I277,0)+VLOOKUP($C277,'(C.) Private owners, 6 estates'!$D$10:$DR$60,85+$I277,0)))) /(IF($J277-$I277=0,VLOOKUP($C277,'(C.) Private owners, 6 estates'!$D$10:$DR$60,7+$I277,0),IF($J277-$I277=1,VLOOKUP($C277,'(C.) Private owners, 6 estates'!$D$10:$DR$60,7+$I277,0)+VLOOKUP($C277,'(C.) Private owners, 6 estates'!$D$10:$DR$60,8+$I277,0),VLOOKUP($C277,'(C.) Private owners, 6 estates'!$D$10:$DR$60,7+$I277,0)+VLOOKUP($C277,'(C.) Private owners, 6 estates'!$D$10:$DR$60,8+$I277,0)+VLOOKUP($C277,'(C.) Private owners, 6 estates'!$D$10:$DR$60,9+$I277,0))))</f>
        <v>5.1351351351351354E-2</v>
      </c>
      <c r="Q277" s="259">
        <f>(IF($J277-$I277=0,VLOOKUP($C277,'(C.) Private owners, 6 estates'!$D$10:$DR$60,102+$I277,0),IF($J277-$I277=1,VLOOKUP($C277,'(C.) Private owners, 6 estates'!$D$10:$DR$60,102+$I277,0)+VLOOKUP($C277,'(C.) Private owners, 6 estates'!$D$10:$DR$60,103+$I277,0),VLOOKUP($C277,'(C.) Private owners, 6 estates'!$D$10:$DR$60,102+$I277,0)+VLOOKUP($C277,'(C.) Private owners, 6 estates'!$D$10:$DR$60,103+$I277,0)+VLOOKUP($C277,'(C.) Private owners, 6 estates'!$D$10:$DR$60,104+$I277,0)))) /(IF($J277-$I277=0,VLOOKUP($C277,'(C.) Private owners, 6 estates'!$D$10:$DR$60,7+$I277,0),IF($J277-$I277=1,VLOOKUP($C277,'(C.) Private owners, 6 estates'!$D$10:$DR$60,7+$I277,0)+VLOOKUP($C277,'(C.) Private owners, 6 estates'!$D$10:$DR$60,8+$I277,0),VLOOKUP($C277,'(C.) Private owners, 6 estates'!$D$10:$DR$60,7+$I277,0)+VLOOKUP($C277,'(C.) Private owners, 6 estates'!$D$10:$DR$60,8+$I277,0)+VLOOKUP($C277,'(C.) Private owners, 6 estates'!$D$10:$DR$60,9+$I277,0))))</f>
        <v>6.7567567567567571E-2</v>
      </c>
      <c r="R277" s="414">
        <f t="shared" si="62"/>
        <v>0</v>
      </c>
      <c r="T277" s="210">
        <f t="shared" si="63"/>
        <v>454.95945945945948</v>
      </c>
      <c r="U277" s="210">
        <f t="shared" si="64"/>
        <v>1410469.066769423</v>
      </c>
      <c r="V277" s="281">
        <f t="shared" si="65"/>
        <v>0</v>
      </c>
      <c r="W277" s="281">
        <f t="shared" si="66"/>
        <v>0</v>
      </c>
      <c r="X277" s="210">
        <f t="shared" si="67"/>
        <v>122.14864864864866</v>
      </c>
      <c r="Y277" s="210">
        <f t="shared" si="68"/>
        <v>378686.2474984054</v>
      </c>
      <c r="Z277" s="210">
        <f t="shared" si="69"/>
        <v>33.635135135135137</v>
      </c>
      <c r="AA277" s="210">
        <f t="shared" si="70"/>
        <v>104275.92322419857</v>
      </c>
      <c r="AB277" s="210">
        <f t="shared" si="71"/>
        <v>44.256756756756758</v>
      </c>
      <c r="AC277" s="210">
        <f t="shared" si="72"/>
        <v>137205.16213710338</v>
      </c>
      <c r="AD277" s="369">
        <f t="shared" si="73"/>
        <v>0</v>
      </c>
      <c r="AE277" s="369">
        <f t="shared" si="74"/>
        <v>0</v>
      </c>
    </row>
    <row r="278" spans="1:31">
      <c r="A278" s="49">
        <v>30</v>
      </c>
      <c r="B278" s="279">
        <v>4</v>
      </c>
      <c r="C278" s="28" t="s">
        <v>509</v>
      </c>
      <c r="D278" s="210">
        <f>'(B.) Opyt'' non-urb lands'!AM35</f>
        <v>286</v>
      </c>
      <c r="E278" s="267"/>
      <c r="F278" s="210">
        <f>'(B.) Opyt'' non-urb lands'!AQ35</f>
        <v>924646.52288488194</v>
      </c>
      <c r="G278" s="212">
        <f t="shared" si="61"/>
        <v>3233.0298002967902</v>
      </c>
      <c r="I278" s="210">
        <v>10</v>
      </c>
      <c r="J278" s="210">
        <v>11</v>
      </c>
      <c r="M278" s="259">
        <f>(IF($J278-$I278=0,VLOOKUP($C278,'(C.) Private owners, 6 estates'!$D$10:$DR$60,26+$I278,0),IF($J278-$I278=1,VLOOKUP($C278,'(C.) Private owners, 6 estates'!$D$10:$DR$60,26+$I278,0)+VLOOKUP($C278,'(C.) Private owners, 6 estates'!$D$10:$DR$60,27+$I278,0),VLOOKUP($C278,'(C.) Private owners, 6 estates'!$D$10:$DR$60,26+$I278,0)+VLOOKUP($C278,'(C.) Private owners, 6 estates'!$D$10:$DR$60,27+$I278,0)+VLOOKUP($C278,'(C.) Private owners, 6 estates'!$D$10:$DR$60,28+$I278,0)))) /(IF($J278-$I278=0,VLOOKUP($C278,'(C.) Private owners, 6 estates'!$D$10:$DR$60,7+$I278,0),IF($J278-$I278=1,VLOOKUP($C278,'(C.) Private owners, 6 estates'!$D$10:$DR$60,7+$I278,0)+VLOOKUP($C278,'(C.) Private owners, 6 estates'!$D$10:$DR$60,8+$I278,0),VLOOKUP($C278,'(C.) Private owners, 6 estates'!$D$10:$DR$60,7+$I278,0)+VLOOKUP($C278,'(C.) Private owners, 6 estates'!$D$10:$DR$60,8+$I278,0)+VLOOKUP($C278,'(C.) Private owners, 6 estates'!$D$10:$DR$60,9+$I278,0))))</f>
        <v>0.67808219178082196</v>
      </c>
      <c r="N278" s="259">
        <f>(IF($J278-$I278=0,VLOOKUP($C278,'(C.) Private owners, 6 estates'!$D$10:$DR$60,45+$I278,0),IF($J278-$I278=1,VLOOKUP($C278,'(C.) Private owners, 6 estates'!$D$10:$DR$60,45+$I278,0)+VLOOKUP($C278,'(C.) Private owners, 6 estates'!$D$10:$DR$60,46+$I278,0),VLOOKUP($C278,'(C.) Private owners, 6 estates'!$D$10:$DR$60,45+$I278,0)+VLOOKUP($C278,'(C.) Private owners, 6 estates'!$D$10:$DR$60,46+$I278,0)+VLOOKUP($C278,'(C.) Private owners, 6 estates'!$D$10:$DR$60,47+$I278,0)))) /(IF($J278-$I278=0,VLOOKUP($C278,'(C.) Private owners, 6 estates'!$D$10:$DR$60,7+$I278,0),IF($J278-$I278=1,VLOOKUP($C278,'(C.) Private owners, 6 estates'!$D$10:$DR$60,7+$I278,0)+VLOOKUP($C278,'(C.) Private owners, 6 estates'!$D$10:$DR$60,8+$I278,0),VLOOKUP($C278,'(C.) Private owners, 6 estates'!$D$10:$DR$60,7+$I278,0)+VLOOKUP($C278,'(C.) Private owners, 6 estates'!$D$10:$DR$60,8+$I278,0)+VLOOKUP($C278,'(C.) Private owners, 6 estates'!$D$10:$DR$60,9+$I278,0))))</f>
        <v>0</v>
      </c>
      <c r="O278" s="259">
        <f>(IF($J278-$I278=0,VLOOKUP($C278,'(C.) Private owners, 6 estates'!$D$10:$DR$60,64+$I278,0),IF($J278-$I278=1,VLOOKUP($C278,'(C.) Private owners, 6 estates'!$D$10:$DR$60,64+$I278,0)+VLOOKUP($C278,'(C.) Private owners, 6 estates'!$D$10:$DR$60,65+$I278,0),VLOOKUP($C278,'(C.) Private owners, 6 estates'!$D$10:$DR$60,64+$I278,0)+VLOOKUP($C278,'(C.) Private owners, 6 estates'!$D$10:$DR$60,65+$I278,0)+VLOOKUP($C278,'(C.) Private owners, 6 estates'!$D$10:$DR$60,66+$I278,0)))) /(IF($J278-$I278=0,VLOOKUP($C278,'(C.) Private owners, 6 estates'!$D$10:$DR$60,7+$I278,0),IF($J278-$I278=1,VLOOKUP($C278,'(C.) Private owners, 6 estates'!$D$10:$DR$60,7+$I278,0)+VLOOKUP($C278,'(C.) Private owners, 6 estates'!$D$10:$DR$60,8+$I278,0),VLOOKUP($C278,'(C.) Private owners, 6 estates'!$D$10:$DR$60,7+$I278,0)+VLOOKUP($C278,'(C.) Private owners, 6 estates'!$D$10:$DR$60,8+$I278,0)+VLOOKUP($C278,'(C.) Private owners, 6 estates'!$D$10:$DR$60,9+$I278,0))))</f>
        <v>0.12671232876712329</v>
      </c>
      <c r="P278" s="259">
        <f>(IF($J278-$I278=0,VLOOKUP($C278,'(C.) Private owners, 6 estates'!$D$10:$DR$60,83+$I278,0),IF($J278-$I278=1,VLOOKUP($C278,'(C.) Private owners, 6 estates'!$D$10:$DR$60,83+$I278,0)+VLOOKUP($C278,'(C.) Private owners, 6 estates'!$D$10:$DR$60,84+$I278,0),VLOOKUP($C278,'(C.) Private owners, 6 estates'!$D$10:$DR$60,83+$I278,0)+VLOOKUP($C278,'(C.) Private owners, 6 estates'!$D$10:$DR$60,84+$I278,0)+VLOOKUP($C278,'(C.) Private owners, 6 estates'!$D$10:$DR$60,85+$I278,0)))) /(IF($J278-$I278=0,VLOOKUP($C278,'(C.) Private owners, 6 estates'!$D$10:$DR$60,7+$I278,0),IF($J278-$I278=1,VLOOKUP($C278,'(C.) Private owners, 6 estates'!$D$10:$DR$60,7+$I278,0)+VLOOKUP($C278,'(C.) Private owners, 6 estates'!$D$10:$DR$60,8+$I278,0),VLOOKUP($C278,'(C.) Private owners, 6 estates'!$D$10:$DR$60,7+$I278,0)+VLOOKUP($C278,'(C.) Private owners, 6 estates'!$D$10:$DR$60,8+$I278,0)+VLOOKUP($C278,'(C.) Private owners, 6 estates'!$D$10:$DR$60,9+$I278,0))))</f>
        <v>9.2465753424657529E-2</v>
      </c>
      <c r="Q278" s="259">
        <f>(IF($J278-$I278=0,VLOOKUP($C278,'(C.) Private owners, 6 estates'!$D$10:$DR$60,102+$I278,0),IF($J278-$I278=1,VLOOKUP($C278,'(C.) Private owners, 6 estates'!$D$10:$DR$60,102+$I278,0)+VLOOKUP($C278,'(C.) Private owners, 6 estates'!$D$10:$DR$60,103+$I278,0),VLOOKUP($C278,'(C.) Private owners, 6 estates'!$D$10:$DR$60,102+$I278,0)+VLOOKUP($C278,'(C.) Private owners, 6 estates'!$D$10:$DR$60,103+$I278,0)+VLOOKUP($C278,'(C.) Private owners, 6 estates'!$D$10:$DR$60,104+$I278,0)))) /(IF($J278-$I278=0,VLOOKUP($C278,'(C.) Private owners, 6 estates'!$D$10:$DR$60,7+$I278,0),IF($J278-$I278=1,VLOOKUP($C278,'(C.) Private owners, 6 estates'!$D$10:$DR$60,7+$I278,0)+VLOOKUP($C278,'(C.) Private owners, 6 estates'!$D$10:$DR$60,8+$I278,0),VLOOKUP($C278,'(C.) Private owners, 6 estates'!$D$10:$DR$60,7+$I278,0)+VLOOKUP($C278,'(C.) Private owners, 6 estates'!$D$10:$DR$60,8+$I278,0)+VLOOKUP($C278,'(C.) Private owners, 6 estates'!$D$10:$DR$60,9+$I278,0))))</f>
        <v>0.10273972602739725</v>
      </c>
      <c r="R278" s="414">
        <f t="shared" si="62"/>
        <v>0</v>
      </c>
      <c r="T278" s="210">
        <f t="shared" si="63"/>
        <v>193.93150684931507</v>
      </c>
      <c r="U278" s="210">
        <f t="shared" si="64"/>
        <v>626986.34086029674</v>
      </c>
      <c r="V278" s="281">
        <f t="shared" si="65"/>
        <v>0</v>
      </c>
      <c r="W278" s="281">
        <f t="shared" si="66"/>
        <v>0</v>
      </c>
      <c r="X278" s="210">
        <f t="shared" si="67"/>
        <v>36.239726027397261</v>
      </c>
      <c r="Y278" s="210">
        <f t="shared" si="68"/>
        <v>117164.11420116655</v>
      </c>
      <c r="Z278" s="210">
        <f t="shared" si="69"/>
        <v>26.445205479452053</v>
      </c>
      <c r="AA278" s="210">
        <f t="shared" si="70"/>
        <v>85498.137390040458</v>
      </c>
      <c r="AB278" s="210">
        <f t="shared" si="71"/>
        <v>29.383561643835616</v>
      </c>
      <c r="AC278" s="210">
        <f t="shared" si="72"/>
        <v>94997.930433378293</v>
      </c>
      <c r="AD278" s="369">
        <f t="shared" si="73"/>
        <v>0</v>
      </c>
      <c r="AE278" s="369">
        <f t="shared" si="74"/>
        <v>0</v>
      </c>
    </row>
    <row r="279" spans="1:31">
      <c r="A279" s="49">
        <v>35</v>
      </c>
      <c r="B279" s="279">
        <v>4</v>
      </c>
      <c r="C279" s="28" t="s">
        <v>888</v>
      </c>
      <c r="D279" s="210">
        <f>'(B.) Opyt'' non-urb lands'!AM36</f>
        <v>488</v>
      </c>
      <c r="E279" s="267"/>
      <c r="F279" s="210">
        <f>'(B.) Opyt'' non-urb lands'!AQ36</f>
        <v>1473760.1445560225</v>
      </c>
      <c r="G279" s="212">
        <f t="shared" si="61"/>
        <v>3020.0002962213575</v>
      </c>
      <c r="I279" s="210">
        <v>10</v>
      </c>
      <c r="J279" s="210">
        <v>11</v>
      </c>
      <c r="M279" s="259">
        <f>(IF($J279-$I279=0,VLOOKUP($C279,'(C.) Private owners, 6 estates'!$D$10:$DR$60,26+$I279,0),IF($J279-$I279=1,VLOOKUP($C279,'(C.) Private owners, 6 estates'!$D$10:$DR$60,26+$I279,0)+VLOOKUP($C279,'(C.) Private owners, 6 estates'!$D$10:$DR$60,27+$I279,0),VLOOKUP($C279,'(C.) Private owners, 6 estates'!$D$10:$DR$60,26+$I279,0)+VLOOKUP($C279,'(C.) Private owners, 6 estates'!$D$10:$DR$60,27+$I279,0)+VLOOKUP($C279,'(C.) Private owners, 6 estates'!$D$10:$DR$60,28+$I279,0)))) /(IF($J279-$I279=0,VLOOKUP($C279,'(C.) Private owners, 6 estates'!$D$10:$DR$60,7+$I279,0),IF($J279-$I279=1,VLOOKUP($C279,'(C.) Private owners, 6 estates'!$D$10:$DR$60,7+$I279,0)+VLOOKUP($C279,'(C.) Private owners, 6 estates'!$D$10:$DR$60,8+$I279,0),VLOOKUP($C279,'(C.) Private owners, 6 estates'!$D$10:$DR$60,7+$I279,0)+VLOOKUP($C279,'(C.) Private owners, 6 estates'!$D$10:$DR$60,8+$I279,0)+VLOOKUP($C279,'(C.) Private owners, 6 estates'!$D$10:$DR$60,9+$I279,0))))</f>
        <v>0.66120218579234968</v>
      </c>
      <c r="N279" s="259">
        <f>(IF($J279-$I279=0,VLOOKUP($C279,'(C.) Private owners, 6 estates'!$D$10:$DR$60,45+$I279,0),IF($J279-$I279=1,VLOOKUP($C279,'(C.) Private owners, 6 estates'!$D$10:$DR$60,45+$I279,0)+VLOOKUP($C279,'(C.) Private owners, 6 estates'!$D$10:$DR$60,46+$I279,0),VLOOKUP($C279,'(C.) Private owners, 6 estates'!$D$10:$DR$60,45+$I279,0)+VLOOKUP($C279,'(C.) Private owners, 6 estates'!$D$10:$DR$60,46+$I279,0)+VLOOKUP($C279,'(C.) Private owners, 6 estates'!$D$10:$DR$60,47+$I279,0)))) /(IF($J279-$I279=0,VLOOKUP($C279,'(C.) Private owners, 6 estates'!$D$10:$DR$60,7+$I279,0),IF($J279-$I279=1,VLOOKUP($C279,'(C.) Private owners, 6 estates'!$D$10:$DR$60,7+$I279,0)+VLOOKUP($C279,'(C.) Private owners, 6 estates'!$D$10:$DR$60,8+$I279,0),VLOOKUP($C279,'(C.) Private owners, 6 estates'!$D$10:$DR$60,7+$I279,0)+VLOOKUP($C279,'(C.) Private owners, 6 estates'!$D$10:$DR$60,8+$I279,0)+VLOOKUP($C279,'(C.) Private owners, 6 estates'!$D$10:$DR$60,9+$I279,0))))</f>
        <v>5.4644808743169399E-3</v>
      </c>
      <c r="O279" s="259">
        <f>(IF($J279-$I279=0,VLOOKUP($C279,'(C.) Private owners, 6 estates'!$D$10:$DR$60,64+$I279,0),IF($J279-$I279=1,VLOOKUP($C279,'(C.) Private owners, 6 estates'!$D$10:$DR$60,64+$I279,0)+VLOOKUP($C279,'(C.) Private owners, 6 estates'!$D$10:$DR$60,65+$I279,0),VLOOKUP($C279,'(C.) Private owners, 6 estates'!$D$10:$DR$60,64+$I279,0)+VLOOKUP($C279,'(C.) Private owners, 6 estates'!$D$10:$DR$60,65+$I279,0)+VLOOKUP($C279,'(C.) Private owners, 6 estates'!$D$10:$DR$60,66+$I279,0)))) /(IF($J279-$I279=0,VLOOKUP($C279,'(C.) Private owners, 6 estates'!$D$10:$DR$60,7+$I279,0),IF($J279-$I279=1,VLOOKUP($C279,'(C.) Private owners, 6 estates'!$D$10:$DR$60,7+$I279,0)+VLOOKUP($C279,'(C.) Private owners, 6 estates'!$D$10:$DR$60,8+$I279,0),VLOOKUP($C279,'(C.) Private owners, 6 estates'!$D$10:$DR$60,7+$I279,0)+VLOOKUP($C279,'(C.) Private owners, 6 estates'!$D$10:$DR$60,8+$I279,0)+VLOOKUP($C279,'(C.) Private owners, 6 estates'!$D$10:$DR$60,9+$I279,0))))</f>
        <v>0.21311475409836064</v>
      </c>
      <c r="P279" s="259">
        <f>(IF($J279-$I279=0,VLOOKUP($C279,'(C.) Private owners, 6 estates'!$D$10:$DR$60,83+$I279,0),IF($J279-$I279=1,VLOOKUP($C279,'(C.) Private owners, 6 estates'!$D$10:$DR$60,83+$I279,0)+VLOOKUP($C279,'(C.) Private owners, 6 estates'!$D$10:$DR$60,84+$I279,0),VLOOKUP($C279,'(C.) Private owners, 6 estates'!$D$10:$DR$60,83+$I279,0)+VLOOKUP($C279,'(C.) Private owners, 6 estates'!$D$10:$DR$60,84+$I279,0)+VLOOKUP($C279,'(C.) Private owners, 6 estates'!$D$10:$DR$60,85+$I279,0)))) /(IF($J279-$I279=0,VLOOKUP($C279,'(C.) Private owners, 6 estates'!$D$10:$DR$60,7+$I279,0),IF($J279-$I279=1,VLOOKUP($C279,'(C.) Private owners, 6 estates'!$D$10:$DR$60,7+$I279,0)+VLOOKUP($C279,'(C.) Private owners, 6 estates'!$D$10:$DR$60,8+$I279,0),VLOOKUP($C279,'(C.) Private owners, 6 estates'!$D$10:$DR$60,7+$I279,0)+VLOOKUP($C279,'(C.) Private owners, 6 estates'!$D$10:$DR$60,8+$I279,0)+VLOOKUP($C279,'(C.) Private owners, 6 estates'!$D$10:$DR$60,9+$I279,0))))</f>
        <v>3.5519125683060107E-2</v>
      </c>
      <c r="Q279" s="259">
        <f>(IF($J279-$I279=0,VLOOKUP($C279,'(C.) Private owners, 6 estates'!$D$10:$DR$60,102+$I279,0),IF($J279-$I279=1,VLOOKUP($C279,'(C.) Private owners, 6 estates'!$D$10:$DR$60,102+$I279,0)+VLOOKUP($C279,'(C.) Private owners, 6 estates'!$D$10:$DR$60,103+$I279,0),VLOOKUP($C279,'(C.) Private owners, 6 estates'!$D$10:$DR$60,102+$I279,0)+VLOOKUP($C279,'(C.) Private owners, 6 estates'!$D$10:$DR$60,103+$I279,0)+VLOOKUP($C279,'(C.) Private owners, 6 estates'!$D$10:$DR$60,104+$I279,0)))) /(IF($J279-$I279=0,VLOOKUP($C279,'(C.) Private owners, 6 estates'!$D$10:$DR$60,7+$I279,0),IF($J279-$I279=1,VLOOKUP($C279,'(C.) Private owners, 6 estates'!$D$10:$DR$60,7+$I279,0)+VLOOKUP($C279,'(C.) Private owners, 6 estates'!$D$10:$DR$60,8+$I279,0),VLOOKUP($C279,'(C.) Private owners, 6 estates'!$D$10:$DR$60,7+$I279,0)+VLOOKUP($C279,'(C.) Private owners, 6 estates'!$D$10:$DR$60,8+$I279,0)+VLOOKUP($C279,'(C.) Private owners, 6 estates'!$D$10:$DR$60,9+$I279,0))))</f>
        <v>8.4699453551912565E-2</v>
      </c>
      <c r="R279" s="414">
        <f t="shared" si="62"/>
        <v>0</v>
      </c>
      <c r="T279" s="210">
        <f t="shared" si="63"/>
        <v>322.66666666666663</v>
      </c>
      <c r="U279" s="210">
        <f t="shared" si="64"/>
        <v>974453.4289140912</v>
      </c>
      <c r="V279" s="281">
        <f t="shared" si="65"/>
        <v>2.6666666666666665</v>
      </c>
      <c r="W279" s="281">
        <f t="shared" si="66"/>
        <v>8053.3341232569528</v>
      </c>
      <c r="X279" s="210">
        <f t="shared" si="67"/>
        <v>104</v>
      </c>
      <c r="Y279" s="210">
        <f t="shared" si="68"/>
        <v>314080.03080702119</v>
      </c>
      <c r="Z279" s="210">
        <f t="shared" si="69"/>
        <v>17.333333333333332</v>
      </c>
      <c r="AA279" s="210">
        <f t="shared" si="70"/>
        <v>52346.671801170196</v>
      </c>
      <c r="AB279" s="210">
        <f t="shared" si="71"/>
        <v>41.333333333333329</v>
      </c>
      <c r="AC279" s="210">
        <f t="shared" si="72"/>
        <v>124826.67891048276</v>
      </c>
      <c r="AD279" s="369">
        <f t="shared" si="73"/>
        <v>0</v>
      </c>
      <c r="AE279" s="369">
        <f t="shared" si="74"/>
        <v>0</v>
      </c>
    </row>
    <row r="280" spans="1:31">
      <c r="A280" s="49">
        <v>38</v>
      </c>
      <c r="B280" s="279">
        <v>4</v>
      </c>
      <c r="C280" s="28" t="s">
        <v>889</v>
      </c>
      <c r="D280" s="210">
        <f>'(B.) Opyt'' non-urb lands'!AM37</f>
        <v>489</v>
      </c>
      <c r="E280" s="267"/>
      <c r="F280" s="210">
        <f>'(B.) Opyt'' non-urb lands'!AQ37</f>
        <v>1515718.9364164646</v>
      </c>
      <c r="G280" s="212">
        <f t="shared" si="61"/>
        <v>3099.629726823036</v>
      </c>
      <c r="I280" s="210">
        <v>11</v>
      </c>
      <c r="J280" s="210">
        <v>11</v>
      </c>
      <c r="M280" s="259">
        <f>(IF($J280-$I280=0,VLOOKUP($C280,'(C.) Private owners, 6 estates'!$D$10:$DR$60,26+$I280,0),IF($J280-$I280=1,VLOOKUP($C280,'(C.) Private owners, 6 estates'!$D$10:$DR$60,26+$I280,0)+VLOOKUP($C280,'(C.) Private owners, 6 estates'!$D$10:$DR$60,27+$I280,0),VLOOKUP($C280,'(C.) Private owners, 6 estates'!$D$10:$DR$60,26+$I280,0)+VLOOKUP($C280,'(C.) Private owners, 6 estates'!$D$10:$DR$60,27+$I280,0)+VLOOKUP($C280,'(C.) Private owners, 6 estates'!$D$10:$DR$60,28+$I280,0)))) /(IF($J280-$I280=0,VLOOKUP($C280,'(C.) Private owners, 6 estates'!$D$10:$DR$60,7+$I280,0),IF($J280-$I280=1,VLOOKUP($C280,'(C.) Private owners, 6 estates'!$D$10:$DR$60,7+$I280,0)+VLOOKUP($C280,'(C.) Private owners, 6 estates'!$D$10:$DR$60,8+$I280,0),VLOOKUP($C280,'(C.) Private owners, 6 estates'!$D$10:$DR$60,7+$I280,0)+VLOOKUP($C280,'(C.) Private owners, 6 estates'!$D$10:$DR$60,8+$I280,0)+VLOOKUP($C280,'(C.) Private owners, 6 estates'!$D$10:$DR$60,9+$I280,0))))</f>
        <v>0.54885057471264365</v>
      </c>
      <c r="N280" s="259">
        <f>(IF($J280-$I280=0,VLOOKUP($C280,'(C.) Private owners, 6 estates'!$D$10:$DR$60,45+$I280,0),IF($J280-$I280=1,VLOOKUP($C280,'(C.) Private owners, 6 estates'!$D$10:$DR$60,45+$I280,0)+VLOOKUP($C280,'(C.) Private owners, 6 estates'!$D$10:$DR$60,46+$I280,0),VLOOKUP($C280,'(C.) Private owners, 6 estates'!$D$10:$DR$60,45+$I280,0)+VLOOKUP($C280,'(C.) Private owners, 6 estates'!$D$10:$DR$60,46+$I280,0)+VLOOKUP($C280,'(C.) Private owners, 6 estates'!$D$10:$DR$60,47+$I280,0)))) /(IF($J280-$I280=0,VLOOKUP($C280,'(C.) Private owners, 6 estates'!$D$10:$DR$60,7+$I280,0),IF($J280-$I280=1,VLOOKUP($C280,'(C.) Private owners, 6 estates'!$D$10:$DR$60,7+$I280,0)+VLOOKUP($C280,'(C.) Private owners, 6 estates'!$D$10:$DR$60,8+$I280,0),VLOOKUP($C280,'(C.) Private owners, 6 estates'!$D$10:$DR$60,7+$I280,0)+VLOOKUP($C280,'(C.) Private owners, 6 estates'!$D$10:$DR$60,8+$I280,0)+VLOOKUP($C280,'(C.) Private owners, 6 estates'!$D$10:$DR$60,9+$I280,0))))</f>
        <v>0</v>
      </c>
      <c r="O280" s="259">
        <f>(IF($J280-$I280=0,VLOOKUP($C280,'(C.) Private owners, 6 estates'!$D$10:$DR$60,64+$I280,0),IF($J280-$I280=1,VLOOKUP($C280,'(C.) Private owners, 6 estates'!$D$10:$DR$60,64+$I280,0)+VLOOKUP($C280,'(C.) Private owners, 6 estates'!$D$10:$DR$60,65+$I280,0),VLOOKUP($C280,'(C.) Private owners, 6 estates'!$D$10:$DR$60,64+$I280,0)+VLOOKUP($C280,'(C.) Private owners, 6 estates'!$D$10:$DR$60,65+$I280,0)+VLOOKUP($C280,'(C.) Private owners, 6 estates'!$D$10:$DR$60,66+$I280,0)))) /(IF($J280-$I280=0,VLOOKUP($C280,'(C.) Private owners, 6 estates'!$D$10:$DR$60,7+$I280,0),IF($J280-$I280=1,VLOOKUP($C280,'(C.) Private owners, 6 estates'!$D$10:$DR$60,7+$I280,0)+VLOOKUP($C280,'(C.) Private owners, 6 estates'!$D$10:$DR$60,8+$I280,0),VLOOKUP($C280,'(C.) Private owners, 6 estates'!$D$10:$DR$60,7+$I280,0)+VLOOKUP($C280,'(C.) Private owners, 6 estates'!$D$10:$DR$60,8+$I280,0)+VLOOKUP($C280,'(C.) Private owners, 6 estates'!$D$10:$DR$60,9+$I280,0))))</f>
        <v>0.19252873563218389</v>
      </c>
      <c r="P280" s="259">
        <f>(IF($J280-$I280=0,VLOOKUP($C280,'(C.) Private owners, 6 estates'!$D$10:$DR$60,83+$I280,0),IF($J280-$I280=1,VLOOKUP($C280,'(C.) Private owners, 6 estates'!$D$10:$DR$60,83+$I280,0)+VLOOKUP($C280,'(C.) Private owners, 6 estates'!$D$10:$DR$60,84+$I280,0),VLOOKUP($C280,'(C.) Private owners, 6 estates'!$D$10:$DR$60,83+$I280,0)+VLOOKUP($C280,'(C.) Private owners, 6 estates'!$D$10:$DR$60,84+$I280,0)+VLOOKUP($C280,'(C.) Private owners, 6 estates'!$D$10:$DR$60,85+$I280,0)))) /(IF($J280-$I280=0,VLOOKUP($C280,'(C.) Private owners, 6 estates'!$D$10:$DR$60,7+$I280,0),IF($J280-$I280=1,VLOOKUP($C280,'(C.) Private owners, 6 estates'!$D$10:$DR$60,7+$I280,0)+VLOOKUP($C280,'(C.) Private owners, 6 estates'!$D$10:$DR$60,8+$I280,0),VLOOKUP($C280,'(C.) Private owners, 6 estates'!$D$10:$DR$60,7+$I280,0)+VLOOKUP($C280,'(C.) Private owners, 6 estates'!$D$10:$DR$60,8+$I280,0)+VLOOKUP($C280,'(C.) Private owners, 6 estates'!$D$10:$DR$60,9+$I280,0))))</f>
        <v>7.4712643678160925E-2</v>
      </c>
      <c r="Q280" s="259">
        <f>(IF($J280-$I280=0,VLOOKUP($C280,'(C.) Private owners, 6 estates'!$D$10:$DR$60,102+$I280,0),IF($J280-$I280=1,VLOOKUP($C280,'(C.) Private owners, 6 estates'!$D$10:$DR$60,102+$I280,0)+VLOOKUP($C280,'(C.) Private owners, 6 estates'!$D$10:$DR$60,103+$I280,0),VLOOKUP($C280,'(C.) Private owners, 6 estates'!$D$10:$DR$60,102+$I280,0)+VLOOKUP($C280,'(C.) Private owners, 6 estates'!$D$10:$DR$60,103+$I280,0)+VLOOKUP($C280,'(C.) Private owners, 6 estates'!$D$10:$DR$60,104+$I280,0)))) /(IF($J280-$I280=0,VLOOKUP($C280,'(C.) Private owners, 6 estates'!$D$10:$DR$60,7+$I280,0),IF($J280-$I280=1,VLOOKUP($C280,'(C.) Private owners, 6 estates'!$D$10:$DR$60,7+$I280,0)+VLOOKUP($C280,'(C.) Private owners, 6 estates'!$D$10:$DR$60,8+$I280,0),VLOOKUP($C280,'(C.) Private owners, 6 estates'!$D$10:$DR$60,7+$I280,0)+VLOOKUP($C280,'(C.) Private owners, 6 estates'!$D$10:$DR$60,8+$I280,0)+VLOOKUP($C280,'(C.) Private owners, 6 estates'!$D$10:$DR$60,9+$I280,0))))</f>
        <v>0.18390804597701149</v>
      </c>
      <c r="R280" s="414">
        <f t="shared" si="62"/>
        <v>0</v>
      </c>
      <c r="T280" s="210">
        <f t="shared" si="63"/>
        <v>268.38793103448273</v>
      </c>
      <c r="U280" s="210">
        <f t="shared" si="64"/>
        <v>831903.20935501356</v>
      </c>
      <c r="V280" s="281">
        <f t="shared" si="65"/>
        <v>0</v>
      </c>
      <c r="W280" s="281">
        <f t="shared" si="66"/>
        <v>0</v>
      </c>
      <c r="X280" s="210">
        <f t="shared" si="67"/>
        <v>94.146551724137922</v>
      </c>
      <c r="Y280" s="210">
        <f t="shared" si="68"/>
        <v>291819.45040202048</v>
      </c>
      <c r="Z280" s="210">
        <f t="shared" si="69"/>
        <v>36.53448275862069</v>
      </c>
      <c r="AA280" s="210">
        <f t="shared" si="70"/>
        <v>113243.36881272437</v>
      </c>
      <c r="AB280" s="210">
        <f t="shared" si="71"/>
        <v>89.931034482758619</v>
      </c>
      <c r="AC280" s="210">
        <f t="shared" si="72"/>
        <v>278752.9078467061</v>
      </c>
      <c r="AD280" s="369">
        <f t="shared" si="73"/>
        <v>0</v>
      </c>
      <c r="AE280" s="369">
        <f t="shared" si="74"/>
        <v>0</v>
      </c>
    </row>
    <row r="281" spans="1:31">
      <c r="A281" s="49">
        <v>39</v>
      </c>
      <c r="B281" s="279">
        <v>4</v>
      </c>
      <c r="C281" s="28" t="s">
        <v>366</v>
      </c>
      <c r="D281" s="210">
        <f>'(B.) Opyt'' non-urb lands'!AM38</f>
        <v>227</v>
      </c>
      <c r="E281" s="267"/>
      <c r="F281" s="210">
        <f>'(B.) Opyt'' non-urb lands'!AQ38</f>
        <v>726926.00626850931</v>
      </c>
      <c r="G281" s="212">
        <f t="shared" si="61"/>
        <v>3202.3172082313185</v>
      </c>
      <c r="I281" s="210">
        <v>11</v>
      </c>
      <c r="J281" s="210">
        <v>11</v>
      </c>
      <c r="M281" s="259">
        <f>(IF($J281-$I281=0,VLOOKUP($C281,'(C.) Private owners, 6 estates'!$D$10:$DR$60,26+$I281,0),IF($J281-$I281=1,VLOOKUP($C281,'(C.) Private owners, 6 estates'!$D$10:$DR$60,26+$I281,0)+VLOOKUP($C281,'(C.) Private owners, 6 estates'!$D$10:$DR$60,27+$I281,0),VLOOKUP($C281,'(C.) Private owners, 6 estates'!$D$10:$DR$60,26+$I281,0)+VLOOKUP($C281,'(C.) Private owners, 6 estates'!$D$10:$DR$60,27+$I281,0)+VLOOKUP($C281,'(C.) Private owners, 6 estates'!$D$10:$DR$60,28+$I281,0)))) /(IF($J281-$I281=0,VLOOKUP($C281,'(C.) Private owners, 6 estates'!$D$10:$DR$60,7+$I281,0),IF($J281-$I281=1,VLOOKUP($C281,'(C.) Private owners, 6 estates'!$D$10:$DR$60,7+$I281,0)+VLOOKUP($C281,'(C.) Private owners, 6 estates'!$D$10:$DR$60,8+$I281,0),VLOOKUP($C281,'(C.) Private owners, 6 estates'!$D$10:$DR$60,7+$I281,0)+VLOOKUP($C281,'(C.) Private owners, 6 estates'!$D$10:$DR$60,8+$I281,0)+VLOOKUP($C281,'(C.) Private owners, 6 estates'!$D$10:$DR$60,9+$I281,0))))</f>
        <v>0.67914438502673802</v>
      </c>
      <c r="N281" s="259">
        <f>(IF($J281-$I281=0,VLOOKUP($C281,'(C.) Private owners, 6 estates'!$D$10:$DR$60,45+$I281,0),IF($J281-$I281=1,VLOOKUP($C281,'(C.) Private owners, 6 estates'!$D$10:$DR$60,45+$I281,0)+VLOOKUP($C281,'(C.) Private owners, 6 estates'!$D$10:$DR$60,46+$I281,0),VLOOKUP($C281,'(C.) Private owners, 6 estates'!$D$10:$DR$60,45+$I281,0)+VLOOKUP($C281,'(C.) Private owners, 6 estates'!$D$10:$DR$60,46+$I281,0)+VLOOKUP($C281,'(C.) Private owners, 6 estates'!$D$10:$DR$60,47+$I281,0)))) /(IF($J281-$I281=0,VLOOKUP($C281,'(C.) Private owners, 6 estates'!$D$10:$DR$60,7+$I281,0),IF($J281-$I281=1,VLOOKUP($C281,'(C.) Private owners, 6 estates'!$D$10:$DR$60,7+$I281,0)+VLOOKUP($C281,'(C.) Private owners, 6 estates'!$D$10:$DR$60,8+$I281,0),VLOOKUP($C281,'(C.) Private owners, 6 estates'!$D$10:$DR$60,7+$I281,0)+VLOOKUP($C281,'(C.) Private owners, 6 estates'!$D$10:$DR$60,8+$I281,0)+VLOOKUP($C281,'(C.) Private owners, 6 estates'!$D$10:$DR$60,9+$I281,0))))</f>
        <v>0</v>
      </c>
      <c r="O281" s="259">
        <f>(IF($J281-$I281=0,VLOOKUP($C281,'(C.) Private owners, 6 estates'!$D$10:$DR$60,64+$I281,0),IF($J281-$I281=1,VLOOKUP($C281,'(C.) Private owners, 6 estates'!$D$10:$DR$60,64+$I281,0)+VLOOKUP($C281,'(C.) Private owners, 6 estates'!$D$10:$DR$60,65+$I281,0),VLOOKUP($C281,'(C.) Private owners, 6 estates'!$D$10:$DR$60,64+$I281,0)+VLOOKUP($C281,'(C.) Private owners, 6 estates'!$D$10:$DR$60,65+$I281,0)+VLOOKUP($C281,'(C.) Private owners, 6 estates'!$D$10:$DR$60,66+$I281,0)))) /(IF($J281-$I281=0,VLOOKUP($C281,'(C.) Private owners, 6 estates'!$D$10:$DR$60,7+$I281,0),IF($J281-$I281=1,VLOOKUP($C281,'(C.) Private owners, 6 estates'!$D$10:$DR$60,7+$I281,0)+VLOOKUP($C281,'(C.) Private owners, 6 estates'!$D$10:$DR$60,8+$I281,0),VLOOKUP($C281,'(C.) Private owners, 6 estates'!$D$10:$DR$60,7+$I281,0)+VLOOKUP($C281,'(C.) Private owners, 6 estates'!$D$10:$DR$60,8+$I281,0)+VLOOKUP($C281,'(C.) Private owners, 6 estates'!$D$10:$DR$60,9+$I281,0))))</f>
        <v>0.16577540106951871</v>
      </c>
      <c r="P281" s="259">
        <f>(IF($J281-$I281=0,VLOOKUP($C281,'(C.) Private owners, 6 estates'!$D$10:$DR$60,83+$I281,0),IF($J281-$I281=1,VLOOKUP($C281,'(C.) Private owners, 6 estates'!$D$10:$DR$60,83+$I281,0)+VLOOKUP($C281,'(C.) Private owners, 6 estates'!$D$10:$DR$60,84+$I281,0),VLOOKUP($C281,'(C.) Private owners, 6 estates'!$D$10:$DR$60,83+$I281,0)+VLOOKUP($C281,'(C.) Private owners, 6 estates'!$D$10:$DR$60,84+$I281,0)+VLOOKUP($C281,'(C.) Private owners, 6 estates'!$D$10:$DR$60,85+$I281,0)))) /(IF($J281-$I281=0,VLOOKUP($C281,'(C.) Private owners, 6 estates'!$D$10:$DR$60,7+$I281,0),IF($J281-$I281=1,VLOOKUP($C281,'(C.) Private owners, 6 estates'!$D$10:$DR$60,7+$I281,0)+VLOOKUP($C281,'(C.) Private owners, 6 estates'!$D$10:$DR$60,8+$I281,0),VLOOKUP($C281,'(C.) Private owners, 6 estates'!$D$10:$DR$60,7+$I281,0)+VLOOKUP($C281,'(C.) Private owners, 6 estates'!$D$10:$DR$60,8+$I281,0)+VLOOKUP($C281,'(C.) Private owners, 6 estates'!$D$10:$DR$60,9+$I281,0))))</f>
        <v>2.6737967914438502E-2</v>
      </c>
      <c r="Q281" s="259">
        <f>(IF($J281-$I281=0,VLOOKUP($C281,'(C.) Private owners, 6 estates'!$D$10:$DR$60,102+$I281,0),IF($J281-$I281=1,VLOOKUP($C281,'(C.) Private owners, 6 estates'!$D$10:$DR$60,102+$I281,0)+VLOOKUP($C281,'(C.) Private owners, 6 estates'!$D$10:$DR$60,103+$I281,0),VLOOKUP($C281,'(C.) Private owners, 6 estates'!$D$10:$DR$60,102+$I281,0)+VLOOKUP($C281,'(C.) Private owners, 6 estates'!$D$10:$DR$60,103+$I281,0)+VLOOKUP($C281,'(C.) Private owners, 6 estates'!$D$10:$DR$60,104+$I281,0)))) /(IF($J281-$I281=0,VLOOKUP($C281,'(C.) Private owners, 6 estates'!$D$10:$DR$60,7+$I281,0),IF($J281-$I281=1,VLOOKUP($C281,'(C.) Private owners, 6 estates'!$D$10:$DR$60,7+$I281,0)+VLOOKUP($C281,'(C.) Private owners, 6 estates'!$D$10:$DR$60,8+$I281,0),VLOOKUP($C281,'(C.) Private owners, 6 estates'!$D$10:$DR$60,7+$I281,0)+VLOOKUP($C281,'(C.) Private owners, 6 estates'!$D$10:$DR$60,8+$I281,0)+VLOOKUP($C281,'(C.) Private owners, 6 estates'!$D$10:$DR$60,9+$I281,0))))</f>
        <v>0.12834224598930483</v>
      </c>
      <c r="R281" s="414">
        <f t="shared" si="62"/>
        <v>0</v>
      </c>
      <c r="T281" s="210">
        <f t="shared" si="63"/>
        <v>154.16577540106954</v>
      </c>
      <c r="U281" s="210">
        <f t="shared" si="64"/>
        <v>493687.71548716951</v>
      </c>
      <c r="V281" s="281">
        <f t="shared" si="65"/>
        <v>0</v>
      </c>
      <c r="W281" s="281">
        <f t="shared" si="66"/>
        <v>0</v>
      </c>
      <c r="X281" s="210">
        <f t="shared" si="67"/>
        <v>37.63101604278075</v>
      </c>
      <c r="Y281" s="210">
        <f t="shared" si="68"/>
        <v>120506.45023702561</v>
      </c>
      <c r="Z281" s="210">
        <f t="shared" si="69"/>
        <v>6.0695187165775399</v>
      </c>
      <c r="AA281" s="210">
        <f t="shared" si="70"/>
        <v>19436.524231778323</v>
      </c>
      <c r="AB281" s="210">
        <f t="shared" si="71"/>
        <v>29.133689839572195</v>
      </c>
      <c r="AC281" s="210">
        <f t="shared" si="72"/>
        <v>93295.316312535957</v>
      </c>
      <c r="AD281" s="369">
        <f t="shared" si="73"/>
        <v>0</v>
      </c>
      <c r="AE281" s="369">
        <f t="shared" si="74"/>
        <v>0</v>
      </c>
    </row>
    <row r="282" spans="1:31">
      <c r="A282" s="49">
        <v>42</v>
      </c>
      <c r="B282" s="279">
        <v>4</v>
      </c>
      <c r="C282" s="28" t="s">
        <v>360</v>
      </c>
      <c r="D282" s="210">
        <f>'(B.) Opyt'' non-urb lands'!AM39</f>
        <v>692</v>
      </c>
      <c r="E282" s="267"/>
      <c r="F282" s="210">
        <f>'(B.) Opyt'' non-urb lands'!AQ39</f>
        <v>2147791.3889891338</v>
      </c>
      <c r="G282" s="212">
        <f t="shared" si="61"/>
        <v>3103.7447817762049</v>
      </c>
      <c r="I282" s="210">
        <v>10</v>
      </c>
      <c r="J282" s="210">
        <v>11</v>
      </c>
      <c r="M282" s="259">
        <f>(IF($J282-$I282=0,VLOOKUP($C282,'(C.) Private owners, 6 estates'!$D$10:$DR$60,26+$I282,0),IF($J282-$I282=1,VLOOKUP($C282,'(C.) Private owners, 6 estates'!$D$10:$DR$60,26+$I282,0)+VLOOKUP($C282,'(C.) Private owners, 6 estates'!$D$10:$DR$60,27+$I282,0),VLOOKUP($C282,'(C.) Private owners, 6 estates'!$D$10:$DR$60,26+$I282,0)+VLOOKUP($C282,'(C.) Private owners, 6 estates'!$D$10:$DR$60,27+$I282,0)+VLOOKUP($C282,'(C.) Private owners, 6 estates'!$D$10:$DR$60,28+$I282,0)))) /(IF($J282-$I282=0,VLOOKUP($C282,'(C.) Private owners, 6 estates'!$D$10:$DR$60,7+$I282,0),IF($J282-$I282=1,VLOOKUP($C282,'(C.) Private owners, 6 estates'!$D$10:$DR$60,7+$I282,0)+VLOOKUP($C282,'(C.) Private owners, 6 estates'!$D$10:$DR$60,8+$I282,0),VLOOKUP($C282,'(C.) Private owners, 6 estates'!$D$10:$DR$60,7+$I282,0)+VLOOKUP($C282,'(C.) Private owners, 6 estates'!$D$10:$DR$60,8+$I282,0)+VLOOKUP($C282,'(C.) Private owners, 6 estates'!$D$10:$DR$60,9+$I282,0))))</f>
        <v>0.58236272878535777</v>
      </c>
      <c r="N282" s="259">
        <f>(IF($J282-$I282=0,VLOOKUP($C282,'(C.) Private owners, 6 estates'!$D$10:$DR$60,45+$I282,0),IF($J282-$I282=1,VLOOKUP($C282,'(C.) Private owners, 6 estates'!$D$10:$DR$60,45+$I282,0)+VLOOKUP($C282,'(C.) Private owners, 6 estates'!$D$10:$DR$60,46+$I282,0),VLOOKUP($C282,'(C.) Private owners, 6 estates'!$D$10:$DR$60,45+$I282,0)+VLOOKUP($C282,'(C.) Private owners, 6 estates'!$D$10:$DR$60,46+$I282,0)+VLOOKUP($C282,'(C.) Private owners, 6 estates'!$D$10:$DR$60,47+$I282,0)))) /(IF($J282-$I282=0,VLOOKUP($C282,'(C.) Private owners, 6 estates'!$D$10:$DR$60,7+$I282,0),IF($J282-$I282=1,VLOOKUP($C282,'(C.) Private owners, 6 estates'!$D$10:$DR$60,7+$I282,0)+VLOOKUP($C282,'(C.) Private owners, 6 estates'!$D$10:$DR$60,8+$I282,0),VLOOKUP($C282,'(C.) Private owners, 6 estates'!$D$10:$DR$60,7+$I282,0)+VLOOKUP($C282,'(C.) Private owners, 6 estates'!$D$10:$DR$60,8+$I282,0)+VLOOKUP($C282,'(C.) Private owners, 6 estates'!$D$10:$DR$60,9+$I282,0))))</f>
        <v>1.6638935108153079E-3</v>
      </c>
      <c r="O282" s="259">
        <f>(IF($J282-$I282=0,VLOOKUP($C282,'(C.) Private owners, 6 estates'!$D$10:$DR$60,64+$I282,0),IF($J282-$I282=1,VLOOKUP($C282,'(C.) Private owners, 6 estates'!$D$10:$DR$60,64+$I282,0)+VLOOKUP($C282,'(C.) Private owners, 6 estates'!$D$10:$DR$60,65+$I282,0),VLOOKUP($C282,'(C.) Private owners, 6 estates'!$D$10:$DR$60,64+$I282,0)+VLOOKUP($C282,'(C.) Private owners, 6 estates'!$D$10:$DR$60,65+$I282,0)+VLOOKUP($C282,'(C.) Private owners, 6 estates'!$D$10:$DR$60,66+$I282,0)))) /(IF($J282-$I282=0,VLOOKUP($C282,'(C.) Private owners, 6 estates'!$D$10:$DR$60,7+$I282,0),IF($J282-$I282=1,VLOOKUP($C282,'(C.) Private owners, 6 estates'!$D$10:$DR$60,7+$I282,0)+VLOOKUP($C282,'(C.) Private owners, 6 estates'!$D$10:$DR$60,8+$I282,0),VLOOKUP($C282,'(C.) Private owners, 6 estates'!$D$10:$DR$60,7+$I282,0)+VLOOKUP($C282,'(C.) Private owners, 6 estates'!$D$10:$DR$60,8+$I282,0)+VLOOKUP($C282,'(C.) Private owners, 6 estates'!$D$10:$DR$60,9+$I282,0))))</f>
        <v>0.27454242928452577</v>
      </c>
      <c r="P282" s="259">
        <f>(IF($J282-$I282=0,VLOOKUP($C282,'(C.) Private owners, 6 estates'!$D$10:$DR$60,83+$I282,0),IF($J282-$I282=1,VLOOKUP($C282,'(C.) Private owners, 6 estates'!$D$10:$DR$60,83+$I282,0)+VLOOKUP($C282,'(C.) Private owners, 6 estates'!$D$10:$DR$60,84+$I282,0),VLOOKUP($C282,'(C.) Private owners, 6 estates'!$D$10:$DR$60,83+$I282,0)+VLOOKUP($C282,'(C.) Private owners, 6 estates'!$D$10:$DR$60,84+$I282,0)+VLOOKUP($C282,'(C.) Private owners, 6 estates'!$D$10:$DR$60,85+$I282,0)))) /(IF($J282-$I282=0,VLOOKUP($C282,'(C.) Private owners, 6 estates'!$D$10:$DR$60,7+$I282,0),IF($J282-$I282=1,VLOOKUP($C282,'(C.) Private owners, 6 estates'!$D$10:$DR$60,7+$I282,0)+VLOOKUP($C282,'(C.) Private owners, 6 estates'!$D$10:$DR$60,8+$I282,0),VLOOKUP($C282,'(C.) Private owners, 6 estates'!$D$10:$DR$60,7+$I282,0)+VLOOKUP($C282,'(C.) Private owners, 6 estates'!$D$10:$DR$60,8+$I282,0)+VLOOKUP($C282,'(C.) Private owners, 6 estates'!$D$10:$DR$60,9+$I282,0))))</f>
        <v>5.3244592346089852E-2</v>
      </c>
      <c r="Q282" s="259">
        <f>(IF($J282-$I282=0,VLOOKUP($C282,'(C.) Private owners, 6 estates'!$D$10:$DR$60,102+$I282,0),IF($J282-$I282=1,VLOOKUP($C282,'(C.) Private owners, 6 estates'!$D$10:$DR$60,102+$I282,0)+VLOOKUP($C282,'(C.) Private owners, 6 estates'!$D$10:$DR$60,103+$I282,0),VLOOKUP($C282,'(C.) Private owners, 6 estates'!$D$10:$DR$60,102+$I282,0)+VLOOKUP($C282,'(C.) Private owners, 6 estates'!$D$10:$DR$60,103+$I282,0)+VLOOKUP($C282,'(C.) Private owners, 6 estates'!$D$10:$DR$60,104+$I282,0)))) /(IF($J282-$I282=0,VLOOKUP($C282,'(C.) Private owners, 6 estates'!$D$10:$DR$60,7+$I282,0),IF($J282-$I282=1,VLOOKUP($C282,'(C.) Private owners, 6 estates'!$D$10:$DR$60,7+$I282,0)+VLOOKUP($C282,'(C.) Private owners, 6 estates'!$D$10:$DR$60,8+$I282,0),VLOOKUP($C282,'(C.) Private owners, 6 estates'!$D$10:$DR$60,7+$I282,0)+VLOOKUP($C282,'(C.) Private owners, 6 estates'!$D$10:$DR$60,8+$I282,0)+VLOOKUP($C282,'(C.) Private owners, 6 estates'!$D$10:$DR$60,9+$I282,0))))</f>
        <v>8.8186356073211319E-2</v>
      </c>
      <c r="R282" s="414">
        <f t="shared" si="62"/>
        <v>0</v>
      </c>
      <c r="T282" s="210">
        <f t="shared" si="63"/>
        <v>402.99500831946756</v>
      </c>
      <c r="U282" s="210">
        <f t="shared" si="64"/>
        <v>1250793.6541534057</v>
      </c>
      <c r="V282" s="281">
        <f t="shared" si="65"/>
        <v>1.1514143094841931</v>
      </c>
      <c r="W282" s="281">
        <f t="shared" si="66"/>
        <v>3573.6961547240167</v>
      </c>
      <c r="X282" s="210">
        <f t="shared" si="67"/>
        <v>189.98336106489182</v>
      </c>
      <c r="Y282" s="210">
        <f t="shared" si="68"/>
        <v>589659.86552946258</v>
      </c>
      <c r="Z282" s="210">
        <f t="shared" si="69"/>
        <v>36.845257903494179</v>
      </c>
      <c r="AA282" s="210">
        <f t="shared" si="70"/>
        <v>114358.27695116853</v>
      </c>
      <c r="AB282" s="210">
        <f t="shared" si="71"/>
        <v>61.024958402662236</v>
      </c>
      <c r="AC282" s="210">
        <f t="shared" si="72"/>
        <v>189405.8962003729</v>
      </c>
      <c r="AD282" s="369">
        <f t="shared" si="73"/>
        <v>0</v>
      </c>
      <c r="AE282" s="369">
        <f t="shared" si="74"/>
        <v>0</v>
      </c>
    </row>
    <row r="283" spans="1:31">
      <c r="A283" s="49">
        <v>44</v>
      </c>
      <c r="B283" s="279">
        <v>4</v>
      </c>
      <c r="C283" s="29" t="s">
        <v>414</v>
      </c>
      <c r="D283" s="210">
        <f>'(B.) Opyt'' non-urb lands'!AM40</f>
        <v>685</v>
      </c>
      <c r="E283" s="267"/>
      <c r="F283" s="210">
        <f>'(B.) Opyt'' non-urb lands'!AQ40</f>
        <v>2116744.8139935043</v>
      </c>
      <c r="G283" s="212">
        <f t="shared" si="61"/>
        <v>3090.1384145890574</v>
      </c>
      <c r="I283" s="210">
        <v>9</v>
      </c>
      <c r="J283" s="210">
        <v>10</v>
      </c>
      <c r="M283" s="259">
        <f>(IF($J283-$I283=0,VLOOKUP($C283,'(C.) Private owners, 6 estates'!$D$10:$DR$60,26+$I283,0),IF($J283-$I283=1,VLOOKUP($C283,'(C.) Private owners, 6 estates'!$D$10:$DR$60,26+$I283,0)+VLOOKUP($C283,'(C.) Private owners, 6 estates'!$D$10:$DR$60,27+$I283,0),VLOOKUP($C283,'(C.) Private owners, 6 estates'!$D$10:$DR$60,26+$I283,0)+VLOOKUP($C283,'(C.) Private owners, 6 estates'!$D$10:$DR$60,27+$I283,0)+VLOOKUP($C283,'(C.) Private owners, 6 estates'!$D$10:$DR$60,28+$I283,0)))) /(IF($J283-$I283=0,VLOOKUP($C283,'(C.) Private owners, 6 estates'!$D$10:$DR$60,7+$I283,0),IF($J283-$I283=1,VLOOKUP($C283,'(C.) Private owners, 6 estates'!$D$10:$DR$60,7+$I283,0)+VLOOKUP($C283,'(C.) Private owners, 6 estates'!$D$10:$DR$60,8+$I283,0),VLOOKUP($C283,'(C.) Private owners, 6 estates'!$D$10:$DR$60,7+$I283,0)+VLOOKUP($C283,'(C.) Private owners, 6 estates'!$D$10:$DR$60,8+$I283,0)+VLOOKUP($C283,'(C.) Private owners, 6 estates'!$D$10:$DR$60,9+$I283,0))))</f>
        <v>0.79512195121951224</v>
      </c>
      <c r="N283" s="259">
        <f>(IF($J283-$I283=0,VLOOKUP($C283,'(C.) Private owners, 6 estates'!$D$10:$DR$60,45+$I283,0),IF($J283-$I283=1,VLOOKUP($C283,'(C.) Private owners, 6 estates'!$D$10:$DR$60,45+$I283,0)+VLOOKUP($C283,'(C.) Private owners, 6 estates'!$D$10:$DR$60,46+$I283,0),VLOOKUP($C283,'(C.) Private owners, 6 estates'!$D$10:$DR$60,45+$I283,0)+VLOOKUP($C283,'(C.) Private owners, 6 estates'!$D$10:$DR$60,46+$I283,0)+VLOOKUP($C283,'(C.) Private owners, 6 estates'!$D$10:$DR$60,47+$I283,0)))) /(IF($J283-$I283=0,VLOOKUP($C283,'(C.) Private owners, 6 estates'!$D$10:$DR$60,7+$I283,0),IF($J283-$I283=1,VLOOKUP($C283,'(C.) Private owners, 6 estates'!$D$10:$DR$60,7+$I283,0)+VLOOKUP($C283,'(C.) Private owners, 6 estates'!$D$10:$DR$60,8+$I283,0),VLOOKUP($C283,'(C.) Private owners, 6 estates'!$D$10:$DR$60,7+$I283,0)+VLOOKUP($C283,'(C.) Private owners, 6 estates'!$D$10:$DR$60,8+$I283,0)+VLOOKUP($C283,'(C.) Private owners, 6 estates'!$D$10:$DR$60,9+$I283,0))))</f>
        <v>0</v>
      </c>
      <c r="O283" s="259">
        <f>(IF($J283-$I283=0,VLOOKUP($C283,'(C.) Private owners, 6 estates'!$D$10:$DR$60,64+$I283,0),IF($J283-$I283=1,VLOOKUP($C283,'(C.) Private owners, 6 estates'!$D$10:$DR$60,64+$I283,0)+VLOOKUP($C283,'(C.) Private owners, 6 estates'!$D$10:$DR$60,65+$I283,0),VLOOKUP($C283,'(C.) Private owners, 6 estates'!$D$10:$DR$60,64+$I283,0)+VLOOKUP($C283,'(C.) Private owners, 6 estates'!$D$10:$DR$60,65+$I283,0)+VLOOKUP($C283,'(C.) Private owners, 6 estates'!$D$10:$DR$60,66+$I283,0)))) /(IF($J283-$I283=0,VLOOKUP($C283,'(C.) Private owners, 6 estates'!$D$10:$DR$60,7+$I283,0),IF($J283-$I283=1,VLOOKUP($C283,'(C.) Private owners, 6 estates'!$D$10:$DR$60,7+$I283,0)+VLOOKUP($C283,'(C.) Private owners, 6 estates'!$D$10:$DR$60,8+$I283,0),VLOOKUP($C283,'(C.) Private owners, 6 estates'!$D$10:$DR$60,7+$I283,0)+VLOOKUP($C283,'(C.) Private owners, 6 estates'!$D$10:$DR$60,8+$I283,0)+VLOOKUP($C283,'(C.) Private owners, 6 estates'!$D$10:$DR$60,9+$I283,0))))</f>
        <v>0.14878048780487804</v>
      </c>
      <c r="P283" s="259">
        <f>(IF($J283-$I283=0,VLOOKUP($C283,'(C.) Private owners, 6 estates'!$D$10:$DR$60,83+$I283,0),IF($J283-$I283=1,VLOOKUP($C283,'(C.) Private owners, 6 estates'!$D$10:$DR$60,83+$I283,0)+VLOOKUP($C283,'(C.) Private owners, 6 estates'!$D$10:$DR$60,84+$I283,0),VLOOKUP($C283,'(C.) Private owners, 6 estates'!$D$10:$DR$60,83+$I283,0)+VLOOKUP($C283,'(C.) Private owners, 6 estates'!$D$10:$DR$60,84+$I283,0)+VLOOKUP($C283,'(C.) Private owners, 6 estates'!$D$10:$DR$60,85+$I283,0)))) /(IF($J283-$I283=0,VLOOKUP($C283,'(C.) Private owners, 6 estates'!$D$10:$DR$60,7+$I283,0),IF($J283-$I283=1,VLOOKUP($C283,'(C.) Private owners, 6 estates'!$D$10:$DR$60,7+$I283,0)+VLOOKUP($C283,'(C.) Private owners, 6 estates'!$D$10:$DR$60,8+$I283,0),VLOOKUP($C283,'(C.) Private owners, 6 estates'!$D$10:$DR$60,7+$I283,0)+VLOOKUP($C283,'(C.) Private owners, 6 estates'!$D$10:$DR$60,8+$I283,0)+VLOOKUP($C283,'(C.) Private owners, 6 estates'!$D$10:$DR$60,9+$I283,0))))</f>
        <v>1.2195121951219513E-2</v>
      </c>
      <c r="Q283" s="259">
        <f>(IF($J283-$I283=0,VLOOKUP($C283,'(C.) Private owners, 6 estates'!$D$10:$DR$60,102+$I283,0),IF($J283-$I283=1,VLOOKUP($C283,'(C.) Private owners, 6 estates'!$D$10:$DR$60,102+$I283,0)+VLOOKUP($C283,'(C.) Private owners, 6 estates'!$D$10:$DR$60,103+$I283,0),VLOOKUP($C283,'(C.) Private owners, 6 estates'!$D$10:$DR$60,102+$I283,0)+VLOOKUP($C283,'(C.) Private owners, 6 estates'!$D$10:$DR$60,103+$I283,0)+VLOOKUP($C283,'(C.) Private owners, 6 estates'!$D$10:$DR$60,104+$I283,0)))) /(IF($J283-$I283=0,VLOOKUP($C283,'(C.) Private owners, 6 estates'!$D$10:$DR$60,7+$I283,0),IF($J283-$I283=1,VLOOKUP($C283,'(C.) Private owners, 6 estates'!$D$10:$DR$60,7+$I283,0)+VLOOKUP($C283,'(C.) Private owners, 6 estates'!$D$10:$DR$60,8+$I283,0),VLOOKUP($C283,'(C.) Private owners, 6 estates'!$D$10:$DR$60,7+$I283,0)+VLOOKUP($C283,'(C.) Private owners, 6 estates'!$D$10:$DR$60,8+$I283,0)+VLOOKUP($C283,'(C.) Private owners, 6 estates'!$D$10:$DR$60,9+$I283,0))))</f>
        <v>4.3902439024390241E-2</v>
      </c>
      <c r="R283" s="414">
        <f t="shared" si="62"/>
        <v>0</v>
      </c>
      <c r="T283" s="210">
        <f t="shared" si="63"/>
        <v>544.65853658536594</v>
      </c>
      <c r="U283" s="210">
        <f t="shared" si="64"/>
        <v>1683070.2667362988</v>
      </c>
      <c r="V283" s="281">
        <f t="shared" si="65"/>
        <v>0</v>
      </c>
      <c r="W283" s="281">
        <f t="shared" si="66"/>
        <v>0</v>
      </c>
      <c r="X283" s="210">
        <f t="shared" si="67"/>
        <v>101.91463414634146</v>
      </c>
      <c r="Y283" s="210">
        <f t="shared" si="68"/>
        <v>314930.32598439942</v>
      </c>
      <c r="Z283" s="210">
        <f t="shared" si="69"/>
        <v>8.3536585365853657</v>
      </c>
      <c r="AA283" s="210">
        <f t="shared" si="70"/>
        <v>25813.961146262249</v>
      </c>
      <c r="AB283" s="210">
        <f t="shared" si="71"/>
        <v>30.073170731707314</v>
      </c>
      <c r="AC283" s="210">
        <f t="shared" si="72"/>
        <v>92930.26012654409</v>
      </c>
      <c r="AD283" s="369">
        <f t="shared" si="73"/>
        <v>0</v>
      </c>
      <c r="AE283" s="369">
        <f t="shared" si="74"/>
        <v>0</v>
      </c>
    </row>
    <row r="284" spans="1:31">
      <c r="A284" s="49">
        <v>33</v>
      </c>
      <c r="B284" s="279">
        <v>5</v>
      </c>
      <c r="C284" s="28" t="s">
        <v>1234</v>
      </c>
      <c r="D284" s="210">
        <f>'(B.) Opyt'' non-urb lands'!AM41</f>
        <v>754</v>
      </c>
      <c r="E284" s="267"/>
      <c r="F284" s="210">
        <f>'(B.) Opyt'' non-urb lands'!AQ41</f>
        <v>2352468.4014532696</v>
      </c>
      <c r="G284" s="212">
        <f t="shared" si="61"/>
        <v>3119.9846173120286</v>
      </c>
      <c r="I284" s="210">
        <v>8</v>
      </c>
      <c r="J284" s="210">
        <v>10</v>
      </c>
      <c r="M284" s="259">
        <f>(IF($J284-$I284=0,VLOOKUP($C284,'(C.) Private owners, 6 estates'!$D$10:$DR$60,26+$I284,0),IF($J284-$I284=1,VLOOKUP($C284,'(C.) Private owners, 6 estates'!$D$10:$DR$60,26+$I284,0)+VLOOKUP($C284,'(C.) Private owners, 6 estates'!$D$10:$DR$60,27+$I284,0),VLOOKUP($C284,'(C.) Private owners, 6 estates'!$D$10:$DR$60,26+$I284,0)+VLOOKUP($C284,'(C.) Private owners, 6 estates'!$D$10:$DR$60,27+$I284,0)+VLOOKUP($C284,'(C.) Private owners, 6 estates'!$D$10:$DR$60,28+$I284,0)))) /(IF($J284-$I284=0,VLOOKUP($C284,'(C.) Private owners, 6 estates'!$D$10:$DR$60,7+$I284,0),IF($J284-$I284=1,VLOOKUP($C284,'(C.) Private owners, 6 estates'!$D$10:$DR$60,7+$I284,0)+VLOOKUP($C284,'(C.) Private owners, 6 estates'!$D$10:$DR$60,8+$I284,0),VLOOKUP($C284,'(C.) Private owners, 6 estates'!$D$10:$DR$60,7+$I284,0)+VLOOKUP($C284,'(C.) Private owners, 6 estates'!$D$10:$DR$60,8+$I284,0)+VLOOKUP($C284,'(C.) Private owners, 6 estates'!$D$10:$DR$60,9+$I284,0))))</f>
        <v>0.70698254364089774</v>
      </c>
      <c r="N284" s="259">
        <f>(IF($J284-$I284=0,VLOOKUP($C284,'(C.) Private owners, 6 estates'!$D$10:$DR$60,45+$I284,0),IF($J284-$I284=1,VLOOKUP($C284,'(C.) Private owners, 6 estates'!$D$10:$DR$60,45+$I284,0)+VLOOKUP($C284,'(C.) Private owners, 6 estates'!$D$10:$DR$60,46+$I284,0),VLOOKUP($C284,'(C.) Private owners, 6 estates'!$D$10:$DR$60,45+$I284,0)+VLOOKUP($C284,'(C.) Private owners, 6 estates'!$D$10:$DR$60,46+$I284,0)+VLOOKUP($C284,'(C.) Private owners, 6 estates'!$D$10:$DR$60,47+$I284,0)))) /(IF($J284-$I284=0,VLOOKUP($C284,'(C.) Private owners, 6 estates'!$D$10:$DR$60,7+$I284,0),IF($J284-$I284=1,VLOOKUP($C284,'(C.) Private owners, 6 estates'!$D$10:$DR$60,7+$I284,0)+VLOOKUP($C284,'(C.) Private owners, 6 estates'!$D$10:$DR$60,8+$I284,0),VLOOKUP($C284,'(C.) Private owners, 6 estates'!$D$10:$DR$60,7+$I284,0)+VLOOKUP($C284,'(C.) Private owners, 6 estates'!$D$10:$DR$60,8+$I284,0)+VLOOKUP($C284,'(C.) Private owners, 6 estates'!$D$10:$DR$60,9+$I284,0))))</f>
        <v>1.6209476309226933E-2</v>
      </c>
      <c r="O284" s="259">
        <f>(IF($J284-$I284=0,VLOOKUP($C284,'(C.) Private owners, 6 estates'!$D$10:$DR$60,64+$I284,0),IF($J284-$I284=1,VLOOKUP($C284,'(C.) Private owners, 6 estates'!$D$10:$DR$60,64+$I284,0)+VLOOKUP($C284,'(C.) Private owners, 6 estates'!$D$10:$DR$60,65+$I284,0),VLOOKUP($C284,'(C.) Private owners, 6 estates'!$D$10:$DR$60,64+$I284,0)+VLOOKUP($C284,'(C.) Private owners, 6 estates'!$D$10:$DR$60,65+$I284,0)+VLOOKUP($C284,'(C.) Private owners, 6 estates'!$D$10:$DR$60,66+$I284,0)))) /(IF($J284-$I284=0,VLOOKUP($C284,'(C.) Private owners, 6 estates'!$D$10:$DR$60,7+$I284,0),IF($J284-$I284=1,VLOOKUP($C284,'(C.) Private owners, 6 estates'!$D$10:$DR$60,7+$I284,0)+VLOOKUP($C284,'(C.) Private owners, 6 estates'!$D$10:$DR$60,8+$I284,0),VLOOKUP($C284,'(C.) Private owners, 6 estates'!$D$10:$DR$60,7+$I284,0)+VLOOKUP($C284,'(C.) Private owners, 6 estates'!$D$10:$DR$60,8+$I284,0)+VLOOKUP($C284,'(C.) Private owners, 6 estates'!$D$10:$DR$60,9+$I284,0))))</f>
        <v>7.6059850374064833E-2</v>
      </c>
      <c r="P284" s="259">
        <f>(IF($J284-$I284=0,VLOOKUP($C284,'(C.) Private owners, 6 estates'!$D$10:$DR$60,83+$I284,0),IF($J284-$I284=1,VLOOKUP($C284,'(C.) Private owners, 6 estates'!$D$10:$DR$60,83+$I284,0)+VLOOKUP($C284,'(C.) Private owners, 6 estates'!$D$10:$DR$60,84+$I284,0),VLOOKUP($C284,'(C.) Private owners, 6 estates'!$D$10:$DR$60,83+$I284,0)+VLOOKUP($C284,'(C.) Private owners, 6 estates'!$D$10:$DR$60,84+$I284,0)+VLOOKUP($C284,'(C.) Private owners, 6 estates'!$D$10:$DR$60,85+$I284,0)))) /(IF($J284-$I284=0,VLOOKUP($C284,'(C.) Private owners, 6 estates'!$D$10:$DR$60,7+$I284,0),IF($J284-$I284=1,VLOOKUP($C284,'(C.) Private owners, 6 estates'!$D$10:$DR$60,7+$I284,0)+VLOOKUP($C284,'(C.) Private owners, 6 estates'!$D$10:$DR$60,8+$I284,0),VLOOKUP($C284,'(C.) Private owners, 6 estates'!$D$10:$DR$60,7+$I284,0)+VLOOKUP($C284,'(C.) Private owners, 6 estates'!$D$10:$DR$60,8+$I284,0)+VLOOKUP($C284,'(C.) Private owners, 6 estates'!$D$10:$DR$60,9+$I284,0))))</f>
        <v>4.9875311720698257E-2</v>
      </c>
      <c r="Q284" s="259">
        <f>(IF($J284-$I284=0,VLOOKUP($C284,'(C.) Private owners, 6 estates'!$D$10:$DR$60,102+$I284,0),IF($J284-$I284=1,VLOOKUP($C284,'(C.) Private owners, 6 estates'!$D$10:$DR$60,102+$I284,0)+VLOOKUP($C284,'(C.) Private owners, 6 estates'!$D$10:$DR$60,103+$I284,0),VLOOKUP($C284,'(C.) Private owners, 6 estates'!$D$10:$DR$60,102+$I284,0)+VLOOKUP($C284,'(C.) Private owners, 6 estates'!$D$10:$DR$60,103+$I284,0)+VLOOKUP($C284,'(C.) Private owners, 6 estates'!$D$10:$DR$60,104+$I284,0)))) /(IF($J284-$I284=0,VLOOKUP($C284,'(C.) Private owners, 6 estates'!$D$10:$DR$60,7+$I284,0),IF($J284-$I284=1,VLOOKUP($C284,'(C.) Private owners, 6 estates'!$D$10:$DR$60,7+$I284,0)+VLOOKUP($C284,'(C.) Private owners, 6 estates'!$D$10:$DR$60,8+$I284,0),VLOOKUP($C284,'(C.) Private owners, 6 estates'!$D$10:$DR$60,7+$I284,0)+VLOOKUP($C284,'(C.) Private owners, 6 estates'!$D$10:$DR$60,8+$I284,0)+VLOOKUP($C284,'(C.) Private owners, 6 estates'!$D$10:$DR$60,9+$I284,0))))</f>
        <v>0.15087281795511223</v>
      </c>
      <c r="R284" s="414">
        <f t="shared" si="62"/>
        <v>0</v>
      </c>
      <c r="T284" s="210">
        <f t="shared" si="63"/>
        <v>533.06483790523691</v>
      </c>
      <c r="U284" s="210">
        <f t="shared" si="64"/>
        <v>1663154.0942942691</v>
      </c>
      <c r="V284" s="281">
        <f t="shared" si="65"/>
        <v>12.221945137157107</v>
      </c>
      <c r="W284" s="281">
        <f t="shared" si="66"/>
        <v>38132.280821561726</v>
      </c>
      <c r="X284" s="210">
        <f t="shared" si="67"/>
        <v>57.349127182044882</v>
      </c>
      <c r="Y284" s="210">
        <f t="shared" si="68"/>
        <v>178928.39462425114</v>
      </c>
      <c r="Z284" s="210">
        <f t="shared" si="69"/>
        <v>37.605985037406484</v>
      </c>
      <c r="AA284" s="210">
        <f t="shared" si="70"/>
        <v>117330.09483557453</v>
      </c>
      <c r="AB284" s="210">
        <f t="shared" si="71"/>
        <v>113.75810473815463</v>
      </c>
      <c r="AC284" s="210">
        <f t="shared" si="72"/>
        <v>354923.53687761305</v>
      </c>
      <c r="AD284" s="369">
        <f t="shared" si="73"/>
        <v>0</v>
      </c>
      <c r="AE284" s="369">
        <f t="shared" si="74"/>
        <v>0</v>
      </c>
    </row>
    <row r="285" spans="1:31">
      <c r="A285" s="49">
        <v>46</v>
      </c>
      <c r="B285" s="279">
        <v>5</v>
      </c>
      <c r="C285" s="28" t="s">
        <v>713</v>
      </c>
      <c r="D285" s="210">
        <f>'(B.) Opyt'' non-urb lands'!AM42</f>
        <v>586</v>
      </c>
      <c r="E285" s="267"/>
      <c r="F285" s="210">
        <f>'(B.) Opyt'' non-urb lands'!AQ42</f>
        <v>1843970.4366005934</v>
      </c>
      <c r="G285" s="212">
        <f t="shared" si="61"/>
        <v>3146.7072296938454</v>
      </c>
      <c r="I285" s="210">
        <v>9</v>
      </c>
      <c r="J285" s="210">
        <v>11</v>
      </c>
      <c r="M285" s="259">
        <f>(IF($J285-$I285=0,VLOOKUP($C285,'(C.) Private owners, 6 estates'!$D$10:$DR$60,26+$I285,0),IF($J285-$I285=1,VLOOKUP($C285,'(C.) Private owners, 6 estates'!$D$10:$DR$60,26+$I285,0)+VLOOKUP($C285,'(C.) Private owners, 6 estates'!$D$10:$DR$60,27+$I285,0),VLOOKUP($C285,'(C.) Private owners, 6 estates'!$D$10:$DR$60,26+$I285,0)+VLOOKUP($C285,'(C.) Private owners, 6 estates'!$D$10:$DR$60,27+$I285,0)+VLOOKUP($C285,'(C.) Private owners, 6 estates'!$D$10:$DR$60,28+$I285,0)))) /(IF($J285-$I285=0,VLOOKUP($C285,'(C.) Private owners, 6 estates'!$D$10:$DR$60,7+$I285,0),IF($J285-$I285=1,VLOOKUP($C285,'(C.) Private owners, 6 estates'!$D$10:$DR$60,7+$I285,0)+VLOOKUP($C285,'(C.) Private owners, 6 estates'!$D$10:$DR$60,8+$I285,0),VLOOKUP($C285,'(C.) Private owners, 6 estates'!$D$10:$DR$60,7+$I285,0)+VLOOKUP($C285,'(C.) Private owners, 6 estates'!$D$10:$DR$60,8+$I285,0)+VLOOKUP($C285,'(C.) Private owners, 6 estates'!$D$10:$DR$60,9+$I285,0))))</f>
        <v>0.61805555555555558</v>
      </c>
      <c r="N285" s="259">
        <f>(IF($J285-$I285=0,VLOOKUP($C285,'(C.) Private owners, 6 estates'!$D$10:$DR$60,45+$I285,0),IF($J285-$I285=1,VLOOKUP($C285,'(C.) Private owners, 6 estates'!$D$10:$DR$60,45+$I285,0)+VLOOKUP($C285,'(C.) Private owners, 6 estates'!$D$10:$DR$60,46+$I285,0),VLOOKUP($C285,'(C.) Private owners, 6 estates'!$D$10:$DR$60,45+$I285,0)+VLOOKUP($C285,'(C.) Private owners, 6 estates'!$D$10:$DR$60,46+$I285,0)+VLOOKUP($C285,'(C.) Private owners, 6 estates'!$D$10:$DR$60,47+$I285,0)))) /(IF($J285-$I285=0,VLOOKUP($C285,'(C.) Private owners, 6 estates'!$D$10:$DR$60,7+$I285,0),IF($J285-$I285=1,VLOOKUP($C285,'(C.) Private owners, 6 estates'!$D$10:$DR$60,7+$I285,0)+VLOOKUP($C285,'(C.) Private owners, 6 estates'!$D$10:$DR$60,8+$I285,0),VLOOKUP($C285,'(C.) Private owners, 6 estates'!$D$10:$DR$60,7+$I285,0)+VLOOKUP($C285,'(C.) Private owners, 6 estates'!$D$10:$DR$60,8+$I285,0)+VLOOKUP($C285,'(C.) Private owners, 6 estates'!$D$10:$DR$60,9+$I285,0))))</f>
        <v>3.472222222222222E-3</v>
      </c>
      <c r="O285" s="259">
        <f>(IF($J285-$I285=0,VLOOKUP($C285,'(C.) Private owners, 6 estates'!$D$10:$DR$60,64+$I285,0),IF($J285-$I285=1,VLOOKUP($C285,'(C.) Private owners, 6 estates'!$D$10:$DR$60,64+$I285,0)+VLOOKUP($C285,'(C.) Private owners, 6 estates'!$D$10:$DR$60,65+$I285,0),VLOOKUP($C285,'(C.) Private owners, 6 estates'!$D$10:$DR$60,64+$I285,0)+VLOOKUP($C285,'(C.) Private owners, 6 estates'!$D$10:$DR$60,65+$I285,0)+VLOOKUP($C285,'(C.) Private owners, 6 estates'!$D$10:$DR$60,66+$I285,0)))) /(IF($J285-$I285=0,VLOOKUP($C285,'(C.) Private owners, 6 estates'!$D$10:$DR$60,7+$I285,0),IF($J285-$I285=1,VLOOKUP($C285,'(C.) Private owners, 6 estates'!$D$10:$DR$60,7+$I285,0)+VLOOKUP($C285,'(C.) Private owners, 6 estates'!$D$10:$DR$60,8+$I285,0),VLOOKUP($C285,'(C.) Private owners, 6 estates'!$D$10:$DR$60,7+$I285,0)+VLOOKUP($C285,'(C.) Private owners, 6 estates'!$D$10:$DR$60,8+$I285,0)+VLOOKUP($C285,'(C.) Private owners, 6 estates'!$D$10:$DR$60,9+$I285,0))))</f>
        <v>0.13715277777777779</v>
      </c>
      <c r="P285" s="259">
        <f>(IF($J285-$I285=0,VLOOKUP($C285,'(C.) Private owners, 6 estates'!$D$10:$DR$60,83+$I285,0),IF($J285-$I285=1,VLOOKUP($C285,'(C.) Private owners, 6 estates'!$D$10:$DR$60,83+$I285,0)+VLOOKUP($C285,'(C.) Private owners, 6 estates'!$D$10:$DR$60,84+$I285,0),VLOOKUP($C285,'(C.) Private owners, 6 estates'!$D$10:$DR$60,83+$I285,0)+VLOOKUP($C285,'(C.) Private owners, 6 estates'!$D$10:$DR$60,84+$I285,0)+VLOOKUP($C285,'(C.) Private owners, 6 estates'!$D$10:$DR$60,85+$I285,0)))) /(IF($J285-$I285=0,VLOOKUP($C285,'(C.) Private owners, 6 estates'!$D$10:$DR$60,7+$I285,0),IF($J285-$I285=1,VLOOKUP($C285,'(C.) Private owners, 6 estates'!$D$10:$DR$60,7+$I285,0)+VLOOKUP($C285,'(C.) Private owners, 6 estates'!$D$10:$DR$60,8+$I285,0),VLOOKUP($C285,'(C.) Private owners, 6 estates'!$D$10:$DR$60,7+$I285,0)+VLOOKUP($C285,'(C.) Private owners, 6 estates'!$D$10:$DR$60,8+$I285,0)+VLOOKUP($C285,'(C.) Private owners, 6 estates'!$D$10:$DR$60,9+$I285,0))))</f>
        <v>6.4236111111111105E-2</v>
      </c>
      <c r="Q285" s="259">
        <f>(IF($J285-$I285=0,VLOOKUP($C285,'(C.) Private owners, 6 estates'!$D$10:$DR$60,102+$I285,0),IF($J285-$I285=1,VLOOKUP($C285,'(C.) Private owners, 6 estates'!$D$10:$DR$60,102+$I285,0)+VLOOKUP($C285,'(C.) Private owners, 6 estates'!$D$10:$DR$60,103+$I285,0),VLOOKUP($C285,'(C.) Private owners, 6 estates'!$D$10:$DR$60,102+$I285,0)+VLOOKUP($C285,'(C.) Private owners, 6 estates'!$D$10:$DR$60,103+$I285,0)+VLOOKUP($C285,'(C.) Private owners, 6 estates'!$D$10:$DR$60,104+$I285,0)))) /(IF($J285-$I285=0,VLOOKUP($C285,'(C.) Private owners, 6 estates'!$D$10:$DR$60,7+$I285,0),IF($J285-$I285=1,VLOOKUP($C285,'(C.) Private owners, 6 estates'!$D$10:$DR$60,7+$I285,0)+VLOOKUP($C285,'(C.) Private owners, 6 estates'!$D$10:$DR$60,8+$I285,0),VLOOKUP($C285,'(C.) Private owners, 6 estates'!$D$10:$DR$60,7+$I285,0)+VLOOKUP($C285,'(C.) Private owners, 6 estates'!$D$10:$DR$60,8+$I285,0)+VLOOKUP($C285,'(C.) Private owners, 6 estates'!$D$10:$DR$60,9+$I285,0))))</f>
        <v>0.17708333333333334</v>
      </c>
      <c r="R285" s="414">
        <f t="shared" si="62"/>
        <v>0</v>
      </c>
      <c r="T285" s="210">
        <f t="shared" si="63"/>
        <v>362.18055555555554</v>
      </c>
      <c r="U285" s="210">
        <f t="shared" si="64"/>
        <v>1139676.1726212001</v>
      </c>
      <c r="V285" s="281">
        <f t="shared" si="65"/>
        <v>2.0347222222222223</v>
      </c>
      <c r="W285" s="281">
        <f t="shared" si="66"/>
        <v>6402.6751270853938</v>
      </c>
      <c r="X285" s="210">
        <f t="shared" si="67"/>
        <v>80.371527777777786</v>
      </c>
      <c r="Y285" s="210">
        <f t="shared" si="68"/>
        <v>252905.66751987307</v>
      </c>
      <c r="Z285" s="210">
        <f t="shared" si="69"/>
        <v>37.642361111111107</v>
      </c>
      <c r="AA285" s="210">
        <f t="shared" si="70"/>
        <v>118449.48985107978</v>
      </c>
      <c r="AB285" s="210">
        <f t="shared" si="71"/>
        <v>103.77083333333334</v>
      </c>
      <c r="AC285" s="210">
        <f t="shared" si="72"/>
        <v>326536.4314813551</v>
      </c>
      <c r="AD285" s="369">
        <f t="shared" si="73"/>
        <v>0</v>
      </c>
      <c r="AE285" s="369">
        <f t="shared" si="74"/>
        <v>0</v>
      </c>
    </row>
    <row r="286" spans="1:31">
      <c r="A286" s="49">
        <v>48</v>
      </c>
      <c r="B286" s="279">
        <v>5</v>
      </c>
      <c r="C286" s="29" t="s">
        <v>425</v>
      </c>
      <c r="D286" s="210">
        <f>'(B.) Opyt'' non-urb lands'!AM43</f>
        <v>431</v>
      </c>
      <c r="E286" s="267"/>
      <c r="F286" s="210">
        <f>'(B.) Opyt'' non-urb lands'!AQ43</f>
        <v>1354919.8534846543</v>
      </c>
      <c r="G286" s="212">
        <f t="shared" si="61"/>
        <v>3143.6655533286644</v>
      </c>
      <c r="I286" s="210">
        <v>10</v>
      </c>
      <c r="J286" s="210">
        <v>11</v>
      </c>
      <c r="M286" s="259">
        <f>(IF($J286-$I286=0,VLOOKUP($C286,'(C.) Private owners, 6 estates'!$D$10:$DR$60,26+$I286,0),IF($J286-$I286=1,VLOOKUP($C286,'(C.) Private owners, 6 estates'!$D$10:$DR$60,26+$I286,0)+VLOOKUP($C286,'(C.) Private owners, 6 estates'!$D$10:$DR$60,27+$I286,0),VLOOKUP($C286,'(C.) Private owners, 6 estates'!$D$10:$DR$60,26+$I286,0)+VLOOKUP($C286,'(C.) Private owners, 6 estates'!$D$10:$DR$60,27+$I286,0)+VLOOKUP($C286,'(C.) Private owners, 6 estates'!$D$10:$DR$60,28+$I286,0)))) /(IF($J286-$I286=0,VLOOKUP($C286,'(C.) Private owners, 6 estates'!$D$10:$DR$60,7+$I286,0),IF($J286-$I286=1,VLOOKUP($C286,'(C.) Private owners, 6 estates'!$D$10:$DR$60,7+$I286,0)+VLOOKUP($C286,'(C.) Private owners, 6 estates'!$D$10:$DR$60,8+$I286,0),VLOOKUP($C286,'(C.) Private owners, 6 estates'!$D$10:$DR$60,7+$I286,0)+VLOOKUP($C286,'(C.) Private owners, 6 estates'!$D$10:$DR$60,8+$I286,0)+VLOOKUP($C286,'(C.) Private owners, 6 estates'!$D$10:$DR$60,9+$I286,0))))</f>
        <v>0.6829896907216495</v>
      </c>
      <c r="N286" s="259">
        <f>(IF($J286-$I286=0,VLOOKUP($C286,'(C.) Private owners, 6 estates'!$D$10:$DR$60,45+$I286,0),IF($J286-$I286=1,VLOOKUP($C286,'(C.) Private owners, 6 estates'!$D$10:$DR$60,45+$I286,0)+VLOOKUP($C286,'(C.) Private owners, 6 estates'!$D$10:$DR$60,46+$I286,0),VLOOKUP($C286,'(C.) Private owners, 6 estates'!$D$10:$DR$60,45+$I286,0)+VLOOKUP($C286,'(C.) Private owners, 6 estates'!$D$10:$DR$60,46+$I286,0)+VLOOKUP($C286,'(C.) Private owners, 6 estates'!$D$10:$DR$60,47+$I286,0)))) /(IF($J286-$I286=0,VLOOKUP($C286,'(C.) Private owners, 6 estates'!$D$10:$DR$60,7+$I286,0),IF($J286-$I286=1,VLOOKUP($C286,'(C.) Private owners, 6 estates'!$D$10:$DR$60,7+$I286,0)+VLOOKUP($C286,'(C.) Private owners, 6 estates'!$D$10:$DR$60,8+$I286,0),VLOOKUP($C286,'(C.) Private owners, 6 estates'!$D$10:$DR$60,7+$I286,0)+VLOOKUP($C286,'(C.) Private owners, 6 estates'!$D$10:$DR$60,8+$I286,0)+VLOOKUP($C286,'(C.) Private owners, 6 estates'!$D$10:$DR$60,9+$I286,0))))</f>
        <v>2.5773195876288659E-3</v>
      </c>
      <c r="O286" s="259">
        <f>(IF($J286-$I286=0,VLOOKUP($C286,'(C.) Private owners, 6 estates'!$D$10:$DR$60,64+$I286,0),IF($J286-$I286=1,VLOOKUP($C286,'(C.) Private owners, 6 estates'!$D$10:$DR$60,64+$I286,0)+VLOOKUP($C286,'(C.) Private owners, 6 estates'!$D$10:$DR$60,65+$I286,0),VLOOKUP($C286,'(C.) Private owners, 6 estates'!$D$10:$DR$60,64+$I286,0)+VLOOKUP($C286,'(C.) Private owners, 6 estates'!$D$10:$DR$60,65+$I286,0)+VLOOKUP($C286,'(C.) Private owners, 6 estates'!$D$10:$DR$60,66+$I286,0)))) /(IF($J286-$I286=0,VLOOKUP($C286,'(C.) Private owners, 6 estates'!$D$10:$DR$60,7+$I286,0),IF($J286-$I286=1,VLOOKUP($C286,'(C.) Private owners, 6 estates'!$D$10:$DR$60,7+$I286,0)+VLOOKUP($C286,'(C.) Private owners, 6 estates'!$D$10:$DR$60,8+$I286,0),VLOOKUP($C286,'(C.) Private owners, 6 estates'!$D$10:$DR$60,7+$I286,0)+VLOOKUP($C286,'(C.) Private owners, 6 estates'!$D$10:$DR$60,8+$I286,0)+VLOOKUP($C286,'(C.) Private owners, 6 estates'!$D$10:$DR$60,9+$I286,0))))</f>
        <v>0.14432989690721648</v>
      </c>
      <c r="P286" s="259">
        <f>(IF($J286-$I286=0,VLOOKUP($C286,'(C.) Private owners, 6 estates'!$D$10:$DR$60,83+$I286,0),IF($J286-$I286=1,VLOOKUP($C286,'(C.) Private owners, 6 estates'!$D$10:$DR$60,83+$I286,0)+VLOOKUP($C286,'(C.) Private owners, 6 estates'!$D$10:$DR$60,84+$I286,0),VLOOKUP($C286,'(C.) Private owners, 6 estates'!$D$10:$DR$60,83+$I286,0)+VLOOKUP($C286,'(C.) Private owners, 6 estates'!$D$10:$DR$60,84+$I286,0)+VLOOKUP($C286,'(C.) Private owners, 6 estates'!$D$10:$DR$60,85+$I286,0)))) /(IF($J286-$I286=0,VLOOKUP($C286,'(C.) Private owners, 6 estates'!$D$10:$DR$60,7+$I286,0),IF($J286-$I286=1,VLOOKUP($C286,'(C.) Private owners, 6 estates'!$D$10:$DR$60,7+$I286,0)+VLOOKUP($C286,'(C.) Private owners, 6 estates'!$D$10:$DR$60,8+$I286,0),VLOOKUP($C286,'(C.) Private owners, 6 estates'!$D$10:$DR$60,7+$I286,0)+VLOOKUP($C286,'(C.) Private owners, 6 estates'!$D$10:$DR$60,8+$I286,0)+VLOOKUP($C286,'(C.) Private owners, 6 estates'!$D$10:$DR$60,9+$I286,0))))</f>
        <v>7.7319587628865982E-2</v>
      </c>
      <c r="Q286" s="259">
        <f>(IF($J286-$I286=0,VLOOKUP($C286,'(C.) Private owners, 6 estates'!$D$10:$DR$60,102+$I286,0),IF($J286-$I286=1,VLOOKUP($C286,'(C.) Private owners, 6 estates'!$D$10:$DR$60,102+$I286,0)+VLOOKUP($C286,'(C.) Private owners, 6 estates'!$D$10:$DR$60,103+$I286,0),VLOOKUP($C286,'(C.) Private owners, 6 estates'!$D$10:$DR$60,102+$I286,0)+VLOOKUP($C286,'(C.) Private owners, 6 estates'!$D$10:$DR$60,103+$I286,0)+VLOOKUP($C286,'(C.) Private owners, 6 estates'!$D$10:$DR$60,104+$I286,0)))) /(IF($J286-$I286=0,VLOOKUP($C286,'(C.) Private owners, 6 estates'!$D$10:$DR$60,7+$I286,0),IF($J286-$I286=1,VLOOKUP($C286,'(C.) Private owners, 6 estates'!$D$10:$DR$60,7+$I286,0)+VLOOKUP($C286,'(C.) Private owners, 6 estates'!$D$10:$DR$60,8+$I286,0),VLOOKUP($C286,'(C.) Private owners, 6 estates'!$D$10:$DR$60,7+$I286,0)+VLOOKUP($C286,'(C.) Private owners, 6 estates'!$D$10:$DR$60,8+$I286,0)+VLOOKUP($C286,'(C.) Private owners, 6 estates'!$D$10:$DR$60,9+$I286,0))))</f>
        <v>9.2783505154639179E-2</v>
      </c>
      <c r="R286" s="414">
        <f t="shared" si="62"/>
        <v>0</v>
      </c>
      <c r="T286" s="210">
        <f t="shared" si="63"/>
        <v>294.36855670103091</v>
      </c>
      <c r="U286" s="210">
        <f t="shared" si="64"/>
        <v>925396.29168410669</v>
      </c>
      <c r="V286" s="281">
        <f t="shared" si="65"/>
        <v>1.1108247422680413</v>
      </c>
      <c r="W286" s="281">
        <f t="shared" si="66"/>
        <v>3492.0614780532328</v>
      </c>
      <c r="X286" s="210">
        <f t="shared" si="67"/>
        <v>62.206185567010301</v>
      </c>
      <c r="Y286" s="210">
        <f t="shared" si="68"/>
        <v>195555.44277098103</v>
      </c>
      <c r="Z286" s="210">
        <f t="shared" si="69"/>
        <v>33.324742268041241</v>
      </c>
      <c r="AA286" s="210">
        <f t="shared" si="70"/>
        <v>104761.844341597</v>
      </c>
      <c r="AB286" s="210">
        <f t="shared" si="71"/>
        <v>39.989690721649488</v>
      </c>
      <c r="AC286" s="210">
        <f t="shared" si="72"/>
        <v>125714.2132099164</v>
      </c>
      <c r="AD286" s="369">
        <f t="shared" si="73"/>
        <v>0</v>
      </c>
      <c r="AE286" s="369">
        <f t="shared" si="74"/>
        <v>0</v>
      </c>
    </row>
    <row r="287" spans="1:31">
      <c r="A287" s="49">
        <v>19</v>
      </c>
      <c r="B287" s="279">
        <v>6</v>
      </c>
      <c r="C287" s="28" t="s">
        <v>471</v>
      </c>
      <c r="D287" s="210">
        <f>'(B.) Opyt'' non-urb lands'!AM44</f>
        <v>121</v>
      </c>
      <c r="E287" s="267"/>
      <c r="F287" s="210">
        <f>'(B.) Opyt'' non-urb lands'!AQ44</f>
        <v>377192.01300329668</v>
      </c>
      <c r="G287" s="212">
        <f t="shared" si="61"/>
        <v>3117.289363663609</v>
      </c>
      <c r="I287" s="210">
        <v>11</v>
      </c>
      <c r="J287" s="210">
        <v>11</v>
      </c>
      <c r="M287" s="259">
        <f>(IF($J287-$I287=0,VLOOKUP($C287,'(C.) Private owners, 6 estates'!$D$10:$DR$60,26+$I287,0),IF($J287-$I287=1,VLOOKUP($C287,'(C.) Private owners, 6 estates'!$D$10:$DR$60,26+$I287,0)+VLOOKUP($C287,'(C.) Private owners, 6 estates'!$D$10:$DR$60,27+$I287,0),VLOOKUP($C287,'(C.) Private owners, 6 estates'!$D$10:$DR$60,26+$I287,0)+VLOOKUP($C287,'(C.) Private owners, 6 estates'!$D$10:$DR$60,27+$I287,0)+VLOOKUP($C287,'(C.) Private owners, 6 estates'!$D$10:$DR$60,28+$I287,0)))) /(IF($J287-$I287=0,VLOOKUP($C287,'(C.) Private owners, 6 estates'!$D$10:$DR$60,7+$I287,0),IF($J287-$I287=1,VLOOKUP($C287,'(C.) Private owners, 6 estates'!$D$10:$DR$60,7+$I287,0)+VLOOKUP($C287,'(C.) Private owners, 6 estates'!$D$10:$DR$60,8+$I287,0),VLOOKUP($C287,'(C.) Private owners, 6 estates'!$D$10:$DR$60,7+$I287,0)+VLOOKUP($C287,'(C.) Private owners, 6 estates'!$D$10:$DR$60,8+$I287,0)+VLOOKUP($C287,'(C.) Private owners, 6 estates'!$D$10:$DR$60,9+$I287,0))))</f>
        <v>0.8314606741573034</v>
      </c>
      <c r="N287" s="259">
        <f>(IF($J287-$I287=0,VLOOKUP($C287,'(C.) Private owners, 6 estates'!$D$10:$DR$60,45+$I287,0),IF($J287-$I287=1,VLOOKUP($C287,'(C.) Private owners, 6 estates'!$D$10:$DR$60,45+$I287,0)+VLOOKUP($C287,'(C.) Private owners, 6 estates'!$D$10:$DR$60,46+$I287,0),VLOOKUP($C287,'(C.) Private owners, 6 estates'!$D$10:$DR$60,45+$I287,0)+VLOOKUP($C287,'(C.) Private owners, 6 estates'!$D$10:$DR$60,46+$I287,0)+VLOOKUP($C287,'(C.) Private owners, 6 estates'!$D$10:$DR$60,47+$I287,0)))) /(IF($J287-$I287=0,VLOOKUP($C287,'(C.) Private owners, 6 estates'!$D$10:$DR$60,7+$I287,0),IF($J287-$I287=1,VLOOKUP($C287,'(C.) Private owners, 6 estates'!$D$10:$DR$60,7+$I287,0)+VLOOKUP($C287,'(C.) Private owners, 6 estates'!$D$10:$DR$60,8+$I287,0),VLOOKUP($C287,'(C.) Private owners, 6 estates'!$D$10:$DR$60,7+$I287,0)+VLOOKUP($C287,'(C.) Private owners, 6 estates'!$D$10:$DR$60,8+$I287,0)+VLOOKUP($C287,'(C.) Private owners, 6 estates'!$D$10:$DR$60,9+$I287,0))))</f>
        <v>1.1235955056179775E-2</v>
      </c>
      <c r="O287" s="259">
        <f>(IF($J287-$I287=0,VLOOKUP($C287,'(C.) Private owners, 6 estates'!$D$10:$DR$60,64+$I287,0),IF($J287-$I287=1,VLOOKUP($C287,'(C.) Private owners, 6 estates'!$D$10:$DR$60,64+$I287,0)+VLOOKUP($C287,'(C.) Private owners, 6 estates'!$D$10:$DR$60,65+$I287,0),VLOOKUP($C287,'(C.) Private owners, 6 estates'!$D$10:$DR$60,64+$I287,0)+VLOOKUP($C287,'(C.) Private owners, 6 estates'!$D$10:$DR$60,65+$I287,0)+VLOOKUP($C287,'(C.) Private owners, 6 estates'!$D$10:$DR$60,66+$I287,0)))) /(IF($J287-$I287=0,VLOOKUP($C287,'(C.) Private owners, 6 estates'!$D$10:$DR$60,7+$I287,0),IF($J287-$I287=1,VLOOKUP($C287,'(C.) Private owners, 6 estates'!$D$10:$DR$60,7+$I287,0)+VLOOKUP($C287,'(C.) Private owners, 6 estates'!$D$10:$DR$60,8+$I287,0),VLOOKUP($C287,'(C.) Private owners, 6 estates'!$D$10:$DR$60,7+$I287,0)+VLOOKUP($C287,'(C.) Private owners, 6 estates'!$D$10:$DR$60,8+$I287,0)+VLOOKUP($C287,'(C.) Private owners, 6 estates'!$D$10:$DR$60,9+$I287,0))))</f>
        <v>0.12359550561797752</v>
      </c>
      <c r="P287" s="259">
        <f>(IF($J287-$I287=0,VLOOKUP($C287,'(C.) Private owners, 6 estates'!$D$10:$DR$60,83+$I287,0),IF($J287-$I287=1,VLOOKUP($C287,'(C.) Private owners, 6 estates'!$D$10:$DR$60,83+$I287,0)+VLOOKUP($C287,'(C.) Private owners, 6 estates'!$D$10:$DR$60,84+$I287,0),VLOOKUP($C287,'(C.) Private owners, 6 estates'!$D$10:$DR$60,83+$I287,0)+VLOOKUP($C287,'(C.) Private owners, 6 estates'!$D$10:$DR$60,84+$I287,0)+VLOOKUP($C287,'(C.) Private owners, 6 estates'!$D$10:$DR$60,85+$I287,0)))) /(IF($J287-$I287=0,VLOOKUP($C287,'(C.) Private owners, 6 estates'!$D$10:$DR$60,7+$I287,0),IF($J287-$I287=1,VLOOKUP($C287,'(C.) Private owners, 6 estates'!$D$10:$DR$60,7+$I287,0)+VLOOKUP($C287,'(C.) Private owners, 6 estates'!$D$10:$DR$60,8+$I287,0),VLOOKUP($C287,'(C.) Private owners, 6 estates'!$D$10:$DR$60,7+$I287,0)+VLOOKUP($C287,'(C.) Private owners, 6 estates'!$D$10:$DR$60,8+$I287,0)+VLOOKUP($C287,'(C.) Private owners, 6 estates'!$D$10:$DR$60,9+$I287,0))))</f>
        <v>3.3707865168539325E-2</v>
      </c>
      <c r="Q287" s="259">
        <f>(IF($J287-$I287=0,VLOOKUP($C287,'(C.) Private owners, 6 estates'!$D$10:$DR$60,102+$I287,0),IF($J287-$I287=1,VLOOKUP($C287,'(C.) Private owners, 6 estates'!$D$10:$DR$60,102+$I287,0)+VLOOKUP($C287,'(C.) Private owners, 6 estates'!$D$10:$DR$60,103+$I287,0),VLOOKUP($C287,'(C.) Private owners, 6 estates'!$D$10:$DR$60,102+$I287,0)+VLOOKUP($C287,'(C.) Private owners, 6 estates'!$D$10:$DR$60,103+$I287,0)+VLOOKUP($C287,'(C.) Private owners, 6 estates'!$D$10:$DR$60,104+$I287,0)))) /(IF($J287-$I287=0,VLOOKUP($C287,'(C.) Private owners, 6 estates'!$D$10:$DR$60,7+$I287,0),IF($J287-$I287=1,VLOOKUP($C287,'(C.) Private owners, 6 estates'!$D$10:$DR$60,7+$I287,0)+VLOOKUP($C287,'(C.) Private owners, 6 estates'!$D$10:$DR$60,8+$I287,0),VLOOKUP($C287,'(C.) Private owners, 6 estates'!$D$10:$DR$60,7+$I287,0)+VLOOKUP($C287,'(C.) Private owners, 6 estates'!$D$10:$DR$60,8+$I287,0)+VLOOKUP($C287,'(C.) Private owners, 6 estates'!$D$10:$DR$60,9+$I287,0))))</f>
        <v>0</v>
      </c>
      <c r="R287" s="414">
        <f t="shared" si="62"/>
        <v>0</v>
      </c>
      <c r="T287" s="210">
        <f t="shared" si="63"/>
        <v>100.60674157303372</v>
      </c>
      <c r="U287" s="210">
        <f t="shared" si="64"/>
        <v>313620.32541847142</v>
      </c>
      <c r="V287" s="281">
        <f t="shared" si="65"/>
        <v>1.3595505617977528</v>
      </c>
      <c r="W287" s="281">
        <f t="shared" si="66"/>
        <v>4238.112505655019</v>
      </c>
      <c r="X287" s="210">
        <f t="shared" si="67"/>
        <v>14.95505617977528</v>
      </c>
      <c r="Y287" s="210">
        <f t="shared" si="68"/>
        <v>46619.237562205206</v>
      </c>
      <c r="Z287" s="210">
        <f t="shared" si="69"/>
        <v>4.0786516853932584</v>
      </c>
      <c r="AA287" s="210">
        <f t="shared" si="70"/>
        <v>12714.337516965057</v>
      </c>
      <c r="AB287" s="210">
        <f t="shared" si="71"/>
        <v>0</v>
      </c>
      <c r="AC287" s="210">
        <f t="shared" si="72"/>
        <v>0</v>
      </c>
      <c r="AD287" s="369">
        <f t="shared" si="73"/>
        <v>0</v>
      </c>
      <c r="AE287" s="369">
        <f t="shared" si="74"/>
        <v>0</v>
      </c>
    </row>
    <row r="288" spans="1:31">
      <c r="A288" s="49">
        <v>21</v>
      </c>
      <c r="B288" s="279">
        <v>6</v>
      </c>
      <c r="C288" s="28" t="s">
        <v>597</v>
      </c>
      <c r="D288" s="210">
        <f>'(B.) Opyt'' non-urb lands'!AM45</f>
        <v>160</v>
      </c>
      <c r="E288" s="267"/>
      <c r="F288" s="210">
        <f>'(B.) Opyt'' non-urb lands'!AQ45</f>
        <v>541008.96790774306</v>
      </c>
      <c r="G288" s="212">
        <f t="shared" si="61"/>
        <v>3381.3060494233941</v>
      </c>
      <c r="I288" s="210">
        <v>12</v>
      </c>
      <c r="J288" s="210">
        <v>12</v>
      </c>
      <c r="M288" s="259">
        <f>(IF($J288-$I288=0,VLOOKUP($C288,'(C.) Private owners, 6 estates'!$D$10:$DR$60,26+$I288,0),IF($J288-$I288=1,VLOOKUP($C288,'(C.) Private owners, 6 estates'!$D$10:$DR$60,26+$I288,0)+VLOOKUP($C288,'(C.) Private owners, 6 estates'!$D$10:$DR$60,27+$I288,0),VLOOKUP($C288,'(C.) Private owners, 6 estates'!$D$10:$DR$60,26+$I288,0)+VLOOKUP($C288,'(C.) Private owners, 6 estates'!$D$10:$DR$60,27+$I288,0)+VLOOKUP($C288,'(C.) Private owners, 6 estates'!$D$10:$DR$60,28+$I288,0)))) /(IF($J288-$I288=0,VLOOKUP($C288,'(C.) Private owners, 6 estates'!$D$10:$DR$60,7+$I288,0),IF($J288-$I288=1,VLOOKUP($C288,'(C.) Private owners, 6 estates'!$D$10:$DR$60,7+$I288,0)+VLOOKUP($C288,'(C.) Private owners, 6 estates'!$D$10:$DR$60,8+$I288,0),VLOOKUP($C288,'(C.) Private owners, 6 estates'!$D$10:$DR$60,7+$I288,0)+VLOOKUP($C288,'(C.) Private owners, 6 estates'!$D$10:$DR$60,8+$I288,0)+VLOOKUP($C288,'(C.) Private owners, 6 estates'!$D$10:$DR$60,9+$I288,0))))</f>
        <v>1</v>
      </c>
      <c r="N288" s="259">
        <f>(IF($J288-$I288=0,VLOOKUP($C288,'(C.) Private owners, 6 estates'!$D$10:$DR$60,45+$I288,0),IF($J288-$I288=1,VLOOKUP($C288,'(C.) Private owners, 6 estates'!$D$10:$DR$60,45+$I288,0)+VLOOKUP($C288,'(C.) Private owners, 6 estates'!$D$10:$DR$60,46+$I288,0),VLOOKUP($C288,'(C.) Private owners, 6 estates'!$D$10:$DR$60,45+$I288,0)+VLOOKUP($C288,'(C.) Private owners, 6 estates'!$D$10:$DR$60,46+$I288,0)+VLOOKUP($C288,'(C.) Private owners, 6 estates'!$D$10:$DR$60,47+$I288,0)))) /(IF($J288-$I288=0,VLOOKUP($C288,'(C.) Private owners, 6 estates'!$D$10:$DR$60,7+$I288,0),IF($J288-$I288=1,VLOOKUP($C288,'(C.) Private owners, 6 estates'!$D$10:$DR$60,7+$I288,0)+VLOOKUP($C288,'(C.) Private owners, 6 estates'!$D$10:$DR$60,8+$I288,0),VLOOKUP($C288,'(C.) Private owners, 6 estates'!$D$10:$DR$60,7+$I288,0)+VLOOKUP($C288,'(C.) Private owners, 6 estates'!$D$10:$DR$60,8+$I288,0)+VLOOKUP($C288,'(C.) Private owners, 6 estates'!$D$10:$DR$60,9+$I288,0))))</f>
        <v>0</v>
      </c>
      <c r="O288" s="259">
        <f>(IF($J288-$I288=0,VLOOKUP($C288,'(C.) Private owners, 6 estates'!$D$10:$DR$60,64+$I288,0),IF($J288-$I288=1,VLOOKUP($C288,'(C.) Private owners, 6 estates'!$D$10:$DR$60,64+$I288,0)+VLOOKUP($C288,'(C.) Private owners, 6 estates'!$D$10:$DR$60,65+$I288,0),VLOOKUP($C288,'(C.) Private owners, 6 estates'!$D$10:$DR$60,64+$I288,0)+VLOOKUP($C288,'(C.) Private owners, 6 estates'!$D$10:$DR$60,65+$I288,0)+VLOOKUP($C288,'(C.) Private owners, 6 estates'!$D$10:$DR$60,66+$I288,0)))) /(IF($J288-$I288=0,VLOOKUP($C288,'(C.) Private owners, 6 estates'!$D$10:$DR$60,7+$I288,0),IF($J288-$I288=1,VLOOKUP($C288,'(C.) Private owners, 6 estates'!$D$10:$DR$60,7+$I288,0)+VLOOKUP($C288,'(C.) Private owners, 6 estates'!$D$10:$DR$60,8+$I288,0),VLOOKUP($C288,'(C.) Private owners, 6 estates'!$D$10:$DR$60,7+$I288,0)+VLOOKUP($C288,'(C.) Private owners, 6 estates'!$D$10:$DR$60,8+$I288,0)+VLOOKUP($C288,'(C.) Private owners, 6 estates'!$D$10:$DR$60,9+$I288,0))))</f>
        <v>0</v>
      </c>
      <c r="P288" s="259">
        <f>(IF($J288-$I288=0,VLOOKUP($C288,'(C.) Private owners, 6 estates'!$D$10:$DR$60,83+$I288,0),IF($J288-$I288=1,VLOOKUP($C288,'(C.) Private owners, 6 estates'!$D$10:$DR$60,83+$I288,0)+VLOOKUP($C288,'(C.) Private owners, 6 estates'!$D$10:$DR$60,84+$I288,0),VLOOKUP($C288,'(C.) Private owners, 6 estates'!$D$10:$DR$60,83+$I288,0)+VLOOKUP($C288,'(C.) Private owners, 6 estates'!$D$10:$DR$60,84+$I288,0)+VLOOKUP($C288,'(C.) Private owners, 6 estates'!$D$10:$DR$60,85+$I288,0)))) /(IF($J288-$I288=0,VLOOKUP($C288,'(C.) Private owners, 6 estates'!$D$10:$DR$60,7+$I288,0),IF($J288-$I288=1,VLOOKUP($C288,'(C.) Private owners, 6 estates'!$D$10:$DR$60,7+$I288,0)+VLOOKUP($C288,'(C.) Private owners, 6 estates'!$D$10:$DR$60,8+$I288,0),VLOOKUP($C288,'(C.) Private owners, 6 estates'!$D$10:$DR$60,7+$I288,0)+VLOOKUP($C288,'(C.) Private owners, 6 estates'!$D$10:$DR$60,8+$I288,0)+VLOOKUP($C288,'(C.) Private owners, 6 estates'!$D$10:$DR$60,9+$I288,0))))</f>
        <v>0</v>
      </c>
      <c r="Q288" s="259">
        <f>(IF($J288-$I288=0,VLOOKUP($C288,'(C.) Private owners, 6 estates'!$D$10:$DR$60,102+$I288,0),IF($J288-$I288=1,VLOOKUP($C288,'(C.) Private owners, 6 estates'!$D$10:$DR$60,102+$I288,0)+VLOOKUP($C288,'(C.) Private owners, 6 estates'!$D$10:$DR$60,103+$I288,0),VLOOKUP($C288,'(C.) Private owners, 6 estates'!$D$10:$DR$60,102+$I288,0)+VLOOKUP($C288,'(C.) Private owners, 6 estates'!$D$10:$DR$60,103+$I288,0)+VLOOKUP($C288,'(C.) Private owners, 6 estates'!$D$10:$DR$60,104+$I288,0)))) /(IF($J288-$I288=0,VLOOKUP($C288,'(C.) Private owners, 6 estates'!$D$10:$DR$60,7+$I288,0),IF($J288-$I288=1,VLOOKUP($C288,'(C.) Private owners, 6 estates'!$D$10:$DR$60,7+$I288,0)+VLOOKUP($C288,'(C.) Private owners, 6 estates'!$D$10:$DR$60,8+$I288,0),VLOOKUP($C288,'(C.) Private owners, 6 estates'!$D$10:$DR$60,7+$I288,0)+VLOOKUP($C288,'(C.) Private owners, 6 estates'!$D$10:$DR$60,8+$I288,0)+VLOOKUP($C288,'(C.) Private owners, 6 estates'!$D$10:$DR$60,9+$I288,0))))</f>
        <v>0</v>
      </c>
      <c r="R288" s="414">
        <f t="shared" si="62"/>
        <v>0</v>
      </c>
      <c r="T288" s="210">
        <f t="shared" si="63"/>
        <v>160</v>
      </c>
      <c r="U288" s="210">
        <f t="shared" si="64"/>
        <v>541008.96790774306</v>
      </c>
      <c r="V288" s="281">
        <f t="shared" si="65"/>
        <v>0</v>
      </c>
      <c r="W288" s="281">
        <f t="shared" si="66"/>
        <v>0</v>
      </c>
      <c r="X288" s="210">
        <f t="shared" si="67"/>
        <v>0</v>
      </c>
      <c r="Y288" s="210">
        <f t="shared" si="68"/>
        <v>0</v>
      </c>
      <c r="Z288" s="210">
        <f t="shared" si="69"/>
        <v>0</v>
      </c>
      <c r="AA288" s="210">
        <f t="shared" si="70"/>
        <v>0</v>
      </c>
      <c r="AB288" s="210">
        <f t="shared" si="71"/>
        <v>0</v>
      </c>
      <c r="AC288" s="210">
        <f t="shared" si="72"/>
        <v>0</v>
      </c>
      <c r="AD288" s="369">
        <f t="shared" si="73"/>
        <v>0</v>
      </c>
      <c r="AE288" s="369">
        <f t="shared" si="74"/>
        <v>0</v>
      </c>
    </row>
    <row r="289" spans="1:31">
      <c r="A289" s="49">
        <v>49</v>
      </c>
      <c r="B289" s="279">
        <v>6</v>
      </c>
      <c r="C289" s="29" t="s">
        <v>953</v>
      </c>
      <c r="D289" s="210">
        <f>'(B.) Opyt'' non-urb lands'!AM46</f>
        <v>148</v>
      </c>
      <c r="E289" s="267"/>
      <c r="F289" s="210">
        <f>'(B.) Opyt'' non-urb lands'!AQ46</f>
        <v>488561.3997781066</v>
      </c>
      <c r="G289" s="212">
        <f t="shared" si="61"/>
        <v>3301.0905390412609</v>
      </c>
      <c r="I289" s="210">
        <v>12</v>
      </c>
      <c r="J289" s="210">
        <v>13</v>
      </c>
      <c r="M289" s="259">
        <f>(IF($J289-$I289=0,VLOOKUP($C289,'(C.) Private owners, 6 estates'!$D$10:$DR$60,26+$I289,0),IF($J289-$I289=1,VLOOKUP($C289,'(C.) Private owners, 6 estates'!$D$10:$DR$60,26+$I289,0)+VLOOKUP($C289,'(C.) Private owners, 6 estates'!$D$10:$DR$60,27+$I289,0),VLOOKUP($C289,'(C.) Private owners, 6 estates'!$D$10:$DR$60,26+$I289,0)+VLOOKUP($C289,'(C.) Private owners, 6 estates'!$D$10:$DR$60,27+$I289,0)+VLOOKUP($C289,'(C.) Private owners, 6 estates'!$D$10:$DR$60,28+$I289,0)))) /(IF($J289-$I289=0,VLOOKUP($C289,'(C.) Private owners, 6 estates'!$D$10:$DR$60,7+$I289,0),IF($J289-$I289=1,VLOOKUP($C289,'(C.) Private owners, 6 estates'!$D$10:$DR$60,7+$I289,0)+VLOOKUP($C289,'(C.) Private owners, 6 estates'!$D$10:$DR$60,8+$I289,0),VLOOKUP($C289,'(C.) Private owners, 6 estates'!$D$10:$DR$60,7+$I289,0)+VLOOKUP($C289,'(C.) Private owners, 6 estates'!$D$10:$DR$60,8+$I289,0)+VLOOKUP($C289,'(C.) Private owners, 6 estates'!$D$10:$DR$60,9+$I289,0))))</f>
        <v>0.92268041237113407</v>
      </c>
      <c r="N289" s="259">
        <f>(IF($J289-$I289=0,VLOOKUP($C289,'(C.) Private owners, 6 estates'!$D$10:$DR$60,45+$I289,0),IF($J289-$I289=1,VLOOKUP($C289,'(C.) Private owners, 6 estates'!$D$10:$DR$60,45+$I289,0)+VLOOKUP($C289,'(C.) Private owners, 6 estates'!$D$10:$DR$60,46+$I289,0),VLOOKUP($C289,'(C.) Private owners, 6 estates'!$D$10:$DR$60,45+$I289,0)+VLOOKUP($C289,'(C.) Private owners, 6 estates'!$D$10:$DR$60,46+$I289,0)+VLOOKUP($C289,'(C.) Private owners, 6 estates'!$D$10:$DR$60,47+$I289,0)))) /(IF($J289-$I289=0,VLOOKUP($C289,'(C.) Private owners, 6 estates'!$D$10:$DR$60,7+$I289,0),IF($J289-$I289=1,VLOOKUP($C289,'(C.) Private owners, 6 estates'!$D$10:$DR$60,7+$I289,0)+VLOOKUP($C289,'(C.) Private owners, 6 estates'!$D$10:$DR$60,8+$I289,0),VLOOKUP($C289,'(C.) Private owners, 6 estates'!$D$10:$DR$60,7+$I289,0)+VLOOKUP($C289,'(C.) Private owners, 6 estates'!$D$10:$DR$60,8+$I289,0)+VLOOKUP($C289,'(C.) Private owners, 6 estates'!$D$10:$DR$60,9+$I289,0))))</f>
        <v>0</v>
      </c>
      <c r="O289" s="259">
        <f>(IF($J289-$I289=0,VLOOKUP($C289,'(C.) Private owners, 6 estates'!$D$10:$DR$60,64+$I289,0),IF($J289-$I289=1,VLOOKUP($C289,'(C.) Private owners, 6 estates'!$D$10:$DR$60,64+$I289,0)+VLOOKUP($C289,'(C.) Private owners, 6 estates'!$D$10:$DR$60,65+$I289,0),VLOOKUP($C289,'(C.) Private owners, 6 estates'!$D$10:$DR$60,64+$I289,0)+VLOOKUP($C289,'(C.) Private owners, 6 estates'!$D$10:$DR$60,65+$I289,0)+VLOOKUP($C289,'(C.) Private owners, 6 estates'!$D$10:$DR$60,66+$I289,0)))) /(IF($J289-$I289=0,VLOOKUP($C289,'(C.) Private owners, 6 estates'!$D$10:$DR$60,7+$I289,0),IF($J289-$I289=1,VLOOKUP($C289,'(C.) Private owners, 6 estates'!$D$10:$DR$60,7+$I289,0)+VLOOKUP($C289,'(C.) Private owners, 6 estates'!$D$10:$DR$60,8+$I289,0),VLOOKUP($C289,'(C.) Private owners, 6 estates'!$D$10:$DR$60,7+$I289,0)+VLOOKUP($C289,'(C.) Private owners, 6 estates'!$D$10:$DR$60,8+$I289,0)+VLOOKUP($C289,'(C.) Private owners, 6 estates'!$D$10:$DR$60,9+$I289,0))))</f>
        <v>5.1546391752577317E-2</v>
      </c>
      <c r="P289" s="259">
        <f>(IF($J289-$I289=0,VLOOKUP($C289,'(C.) Private owners, 6 estates'!$D$10:$DR$60,83+$I289,0),IF($J289-$I289=1,VLOOKUP($C289,'(C.) Private owners, 6 estates'!$D$10:$DR$60,83+$I289,0)+VLOOKUP($C289,'(C.) Private owners, 6 estates'!$D$10:$DR$60,84+$I289,0),VLOOKUP($C289,'(C.) Private owners, 6 estates'!$D$10:$DR$60,83+$I289,0)+VLOOKUP($C289,'(C.) Private owners, 6 estates'!$D$10:$DR$60,84+$I289,0)+VLOOKUP($C289,'(C.) Private owners, 6 estates'!$D$10:$DR$60,85+$I289,0)))) /(IF($J289-$I289=0,VLOOKUP($C289,'(C.) Private owners, 6 estates'!$D$10:$DR$60,7+$I289,0),IF($J289-$I289=1,VLOOKUP($C289,'(C.) Private owners, 6 estates'!$D$10:$DR$60,7+$I289,0)+VLOOKUP($C289,'(C.) Private owners, 6 estates'!$D$10:$DR$60,8+$I289,0),VLOOKUP($C289,'(C.) Private owners, 6 estates'!$D$10:$DR$60,7+$I289,0)+VLOOKUP($C289,'(C.) Private owners, 6 estates'!$D$10:$DR$60,8+$I289,0)+VLOOKUP($C289,'(C.) Private owners, 6 estates'!$D$10:$DR$60,9+$I289,0))))</f>
        <v>2.5773195876288658E-2</v>
      </c>
      <c r="Q289" s="259">
        <f>(IF($J289-$I289=0,VLOOKUP($C289,'(C.) Private owners, 6 estates'!$D$10:$DR$60,102+$I289,0),IF($J289-$I289=1,VLOOKUP($C289,'(C.) Private owners, 6 estates'!$D$10:$DR$60,102+$I289,0)+VLOOKUP($C289,'(C.) Private owners, 6 estates'!$D$10:$DR$60,103+$I289,0),VLOOKUP($C289,'(C.) Private owners, 6 estates'!$D$10:$DR$60,102+$I289,0)+VLOOKUP($C289,'(C.) Private owners, 6 estates'!$D$10:$DR$60,103+$I289,0)+VLOOKUP($C289,'(C.) Private owners, 6 estates'!$D$10:$DR$60,104+$I289,0)))) /(IF($J289-$I289=0,VLOOKUP($C289,'(C.) Private owners, 6 estates'!$D$10:$DR$60,7+$I289,0),IF($J289-$I289=1,VLOOKUP($C289,'(C.) Private owners, 6 estates'!$D$10:$DR$60,7+$I289,0)+VLOOKUP($C289,'(C.) Private owners, 6 estates'!$D$10:$DR$60,8+$I289,0),VLOOKUP($C289,'(C.) Private owners, 6 estates'!$D$10:$DR$60,7+$I289,0)+VLOOKUP($C289,'(C.) Private owners, 6 estates'!$D$10:$DR$60,8+$I289,0)+VLOOKUP($C289,'(C.) Private owners, 6 estates'!$D$10:$DR$60,9+$I289,0))))</f>
        <v>0</v>
      </c>
      <c r="R289" s="414">
        <f t="shared" si="62"/>
        <v>0</v>
      </c>
      <c r="T289" s="210">
        <f t="shared" si="63"/>
        <v>136.55670103092785</v>
      </c>
      <c r="U289" s="210">
        <f t="shared" si="64"/>
        <v>450786.03381588194</v>
      </c>
      <c r="V289" s="281">
        <f t="shared" si="65"/>
        <v>0</v>
      </c>
      <c r="W289" s="281">
        <f t="shared" si="66"/>
        <v>0</v>
      </c>
      <c r="X289" s="210">
        <f t="shared" si="67"/>
        <v>7.6288659793814428</v>
      </c>
      <c r="Y289" s="210">
        <f t="shared" si="68"/>
        <v>25183.577308149823</v>
      </c>
      <c r="Z289" s="210">
        <f t="shared" si="69"/>
        <v>3.8144329896907214</v>
      </c>
      <c r="AA289" s="210">
        <f t="shared" si="70"/>
        <v>12591.788654074911</v>
      </c>
      <c r="AB289" s="210">
        <f t="shared" si="71"/>
        <v>0</v>
      </c>
      <c r="AC289" s="210">
        <f t="shared" si="72"/>
        <v>0</v>
      </c>
      <c r="AD289" s="369">
        <f t="shared" si="73"/>
        <v>0</v>
      </c>
      <c r="AE289" s="369">
        <f t="shared" si="74"/>
        <v>0</v>
      </c>
    </row>
    <row r="290" spans="1:31">
      <c r="A290" s="49">
        <v>4</v>
      </c>
      <c r="B290" s="279">
        <v>7</v>
      </c>
      <c r="C290" s="28" t="s">
        <v>954</v>
      </c>
      <c r="D290" s="210">
        <f>'(B.) Opyt'' non-urb lands'!AM47</f>
        <v>289</v>
      </c>
      <c r="E290" s="267"/>
      <c r="F290" s="210">
        <f>'(B.) Opyt'' non-urb lands'!AQ47</f>
        <v>889492.21274446417</v>
      </c>
      <c r="G290" s="212">
        <f t="shared" si="61"/>
        <v>3077.8277257593918</v>
      </c>
      <c r="I290" s="210">
        <v>11</v>
      </c>
      <c r="J290" s="210">
        <v>11</v>
      </c>
      <c r="M290" s="259">
        <f>(IF($J290-$I290=0,VLOOKUP($C290,'(C.) Private owners, 6 estates'!$D$10:$DR$60,26+$I290,0),IF($J290-$I290=1,VLOOKUP($C290,'(C.) Private owners, 6 estates'!$D$10:$DR$60,26+$I290,0)+VLOOKUP($C290,'(C.) Private owners, 6 estates'!$D$10:$DR$60,27+$I290,0),VLOOKUP($C290,'(C.) Private owners, 6 estates'!$D$10:$DR$60,26+$I290,0)+VLOOKUP($C290,'(C.) Private owners, 6 estates'!$D$10:$DR$60,27+$I290,0)+VLOOKUP($C290,'(C.) Private owners, 6 estates'!$D$10:$DR$60,28+$I290,0)))) /(IF($J290-$I290=0,VLOOKUP($C290,'(C.) Private owners, 6 estates'!$D$10:$DR$60,7+$I290,0),IF($J290-$I290=1,VLOOKUP($C290,'(C.) Private owners, 6 estates'!$D$10:$DR$60,7+$I290,0)+VLOOKUP($C290,'(C.) Private owners, 6 estates'!$D$10:$DR$60,8+$I290,0),VLOOKUP($C290,'(C.) Private owners, 6 estates'!$D$10:$DR$60,7+$I290,0)+VLOOKUP($C290,'(C.) Private owners, 6 estates'!$D$10:$DR$60,8+$I290,0)+VLOOKUP($C290,'(C.) Private owners, 6 estates'!$D$10:$DR$60,9+$I290,0))))</f>
        <v>0.93174061433447097</v>
      </c>
      <c r="N290" s="259">
        <f>(IF($J290-$I290=0,VLOOKUP($C290,'(C.) Private owners, 6 estates'!$D$10:$DR$60,45+$I290,0),IF($J290-$I290=1,VLOOKUP($C290,'(C.) Private owners, 6 estates'!$D$10:$DR$60,45+$I290,0)+VLOOKUP($C290,'(C.) Private owners, 6 estates'!$D$10:$DR$60,46+$I290,0),VLOOKUP($C290,'(C.) Private owners, 6 estates'!$D$10:$DR$60,45+$I290,0)+VLOOKUP($C290,'(C.) Private owners, 6 estates'!$D$10:$DR$60,46+$I290,0)+VLOOKUP($C290,'(C.) Private owners, 6 estates'!$D$10:$DR$60,47+$I290,0)))) /(IF($J290-$I290=0,VLOOKUP($C290,'(C.) Private owners, 6 estates'!$D$10:$DR$60,7+$I290,0),IF($J290-$I290=1,VLOOKUP($C290,'(C.) Private owners, 6 estates'!$D$10:$DR$60,7+$I290,0)+VLOOKUP($C290,'(C.) Private owners, 6 estates'!$D$10:$DR$60,8+$I290,0),VLOOKUP($C290,'(C.) Private owners, 6 estates'!$D$10:$DR$60,7+$I290,0)+VLOOKUP($C290,'(C.) Private owners, 6 estates'!$D$10:$DR$60,8+$I290,0)+VLOOKUP($C290,'(C.) Private owners, 6 estates'!$D$10:$DR$60,9+$I290,0))))</f>
        <v>0</v>
      </c>
      <c r="O290" s="259">
        <f>(IF($J290-$I290=0,VLOOKUP($C290,'(C.) Private owners, 6 estates'!$D$10:$DR$60,64+$I290,0),IF($J290-$I290=1,VLOOKUP($C290,'(C.) Private owners, 6 estates'!$D$10:$DR$60,64+$I290,0)+VLOOKUP($C290,'(C.) Private owners, 6 estates'!$D$10:$DR$60,65+$I290,0),VLOOKUP($C290,'(C.) Private owners, 6 estates'!$D$10:$DR$60,64+$I290,0)+VLOOKUP($C290,'(C.) Private owners, 6 estates'!$D$10:$DR$60,65+$I290,0)+VLOOKUP($C290,'(C.) Private owners, 6 estates'!$D$10:$DR$60,66+$I290,0)))) /(IF($J290-$I290=0,VLOOKUP($C290,'(C.) Private owners, 6 estates'!$D$10:$DR$60,7+$I290,0),IF($J290-$I290=1,VLOOKUP($C290,'(C.) Private owners, 6 estates'!$D$10:$DR$60,7+$I290,0)+VLOOKUP($C290,'(C.) Private owners, 6 estates'!$D$10:$DR$60,8+$I290,0),VLOOKUP($C290,'(C.) Private owners, 6 estates'!$D$10:$DR$60,7+$I290,0)+VLOOKUP($C290,'(C.) Private owners, 6 estates'!$D$10:$DR$60,8+$I290,0)+VLOOKUP($C290,'(C.) Private owners, 6 estates'!$D$10:$DR$60,9+$I290,0))))</f>
        <v>0</v>
      </c>
      <c r="P290" s="259">
        <f>(IF($J290-$I290=0,VLOOKUP($C290,'(C.) Private owners, 6 estates'!$D$10:$DR$60,83+$I290,0),IF($J290-$I290=1,VLOOKUP($C290,'(C.) Private owners, 6 estates'!$D$10:$DR$60,83+$I290,0)+VLOOKUP($C290,'(C.) Private owners, 6 estates'!$D$10:$DR$60,84+$I290,0),VLOOKUP($C290,'(C.) Private owners, 6 estates'!$D$10:$DR$60,83+$I290,0)+VLOOKUP($C290,'(C.) Private owners, 6 estates'!$D$10:$DR$60,84+$I290,0)+VLOOKUP($C290,'(C.) Private owners, 6 estates'!$D$10:$DR$60,85+$I290,0)))) /(IF($J290-$I290=0,VLOOKUP($C290,'(C.) Private owners, 6 estates'!$D$10:$DR$60,7+$I290,0),IF($J290-$I290=1,VLOOKUP($C290,'(C.) Private owners, 6 estates'!$D$10:$DR$60,7+$I290,0)+VLOOKUP($C290,'(C.) Private owners, 6 estates'!$D$10:$DR$60,8+$I290,0),VLOOKUP($C290,'(C.) Private owners, 6 estates'!$D$10:$DR$60,7+$I290,0)+VLOOKUP($C290,'(C.) Private owners, 6 estates'!$D$10:$DR$60,8+$I290,0)+VLOOKUP($C290,'(C.) Private owners, 6 estates'!$D$10:$DR$60,9+$I290,0))))</f>
        <v>1.7064846416382253E-2</v>
      </c>
      <c r="Q290" s="259">
        <f>(IF($J290-$I290=0,VLOOKUP($C290,'(C.) Private owners, 6 estates'!$D$10:$DR$60,102+$I290,0),IF($J290-$I290=1,VLOOKUP($C290,'(C.) Private owners, 6 estates'!$D$10:$DR$60,102+$I290,0)+VLOOKUP($C290,'(C.) Private owners, 6 estates'!$D$10:$DR$60,103+$I290,0),VLOOKUP($C290,'(C.) Private owners, 6 estates'!$D$10:$DR$60,102+$I290,0)+VLOOKUP($C290,'(C.) Private owners, 6 estates'!$D$10:$DR$60,103+$I290,0)+VLOOKUP($C290,'(C.) Private owners, 6 estates'!$D$10:$DR$60,104+$I290,0)))) /(IF($J290-$I290=0,VLOOKUP($C290,'(C.) Private owners, 6 estates'!$D$10:$DR$60,7+$I290,0),IF($J290-$I290=1,VLOOKUP($C290,'(C.) Private owners, 6 estates'!$D$10:$DR$60,7+$I290,0)+VLOOKUP($C290,'(C.) Private owners, 6 estates'!$D$10:$DR$60,8+$I290,0),VLOOKUP($C290,'(C.) Private owners, 6 estates'!$D$10:$DR$60,7+$I290,0)+VLOOKUP($C290,'(C.) Private owners, 6 estates'!$D$10:$DR$60,8+$I290,0)+VLOOKUP($C290,'(C.) Private owners, 6 estates'!$D$10:$DR$60,9+$I290,0))))</f>
        <v>5.1194539249146756E-2</v>
      </c>
      <c r="R290" s="414">
        <f t="shared" si="62"/>
        <v>0</v>
      </c>
      <c r="T290" s="210">
        <f t="shared" si="63"/>
        <v>269.27303754266211</v>
      </c>
      <c r="U290" s="210">
        <f t="shared" si="64"/>
        <v>828776.02074825508</v>
      </c>
      <c r="V290" s="281">
        <f t="shared" si="65"/>
        <v>0</v>
      </c>
      <c r="W290" s="281">
        <f t="shared" si="66"/>
        <v>0</v>
      </c>
      <c r="X290" s="210">
        <f t="shared" si="67"/>
        <v>0</v>
      </c>
      <c r="Y290" s="210">
        <f t="shared" si="68"/>
        <v>0</v>
      </c>
      <c r="Z290" s="210">
        <f t="shared" si="69"/>
        <v>4.9317406143344709</v>
      </c>
      <c r="AA290" s="210">
        <f t="shared" si="70"/>
        <v>15179.047999052291</v>
      </c>
      <c r="AB290" s="210">
        <f t="shared" si="71"/>
        <v>14.795221843003413</v>
      </c>
      <c r="AC290" s="210">
        <f t="shared" si="72"/>
        <v>45537.143997156869</v>
      </c>
      <c r="AD290" s="369">
        <f t="shared" si="73"/>
        <v>0</v>
      </c>
      <c r="AE290" s="369">
        <f t="shared" si="74"/>
        <v>0</v>
      </c>
    </row>
    <row r="291" spans="1:31">
      <c r="A291" s="49">
        <v>5</v>
      </c>
      <c r="B291" s="279">
        <v>7</v>
      </c>
      <c r="C291" s="28" t="s">
        <v>955</v>
      </c>
      <c r="D291" s="210">
        <f>'(B.) Opyt'' non-urb lands'!AM48</f>
        <v>282</v>
      </c>
      <c r="E291" s="267"/>
      <c r="F291" s="210">
        <f>'(B.) Opyt'' non-urb lands'!AQ48</f>
        <v>889799.84107510559</v>
      </c>
      <c r="G291" s="212">
        <f t="shared" si="61"/>
        <v>3155.318585372715</v>
      </c>
      <c r="I291" s="210">
        <v>11</v>
      </c>
      <c r="J291" s="210">
        <v>12</v>
      </c>
      <c r="M291" s="259">
        <f>(IF($J291-$I291=0,VLOOKUP($C291,'(C.) Private owners, 6 estates'!$D$10:$DR$60,26+$I291,0),IF($J291-$I291=1,VLOOKUP($C291,'(C.) Private owners, 6 estates'!$D$10:$DR$60,26+$I291,0)+VLOOKUP($C291,'(C.) Private owners, 6 estates'!$D$10:$DR$60,27+$I291,0),VLOOKUP($C291,'(C.) Private owners, 6 estates'!$D$10:$DR$60,26+$I291,0)+VLOOKUP($C291,'(C.) Private owners, 6 estates'!$D$10:$DR$60,27+$I291,0)+VLOOKUP($C291,'(C.) Private owners, 6 estates'!$D$10:$DR$60,28+$I291,0)))) /(IF($J291-$I291=0,VLOOKUP($C291,'(C.) Private owners, 6 estates'!$D$10:$DR$60,7+$I291,0),IF($J291-$I291=1,VLOOKUP($C291,'(C.) Private owners, 6 estates'!$D$10:$DR$60,7+$I291,0)+VLOOKUP($C291,'(C.) Private owners, 6 estates'!$D$10:$DR$60,8+$I291,0),VLOOKUP($C291,'(C.) Private owners, 6 estates'!$D$10:$DR$60,7+$I291,0)+VLOOKUP($C291,'(C.) Private owners, 6 estates'!$D$10:$DR$60,8+$I291,0)+VLOOKUP($C291,'(C.) Private owners, 6 estates'!$D$10:$DR$60,9+$I291,0))))</f>
        <v>0.80873180873180872</v>
      </c>
      <c r="N291" s="259">
        <f>(IF($J291-$I291=0,VLOOKUP($C291,'(C.) Private owners, 6 estates'!$D$10:$DR$60,45+$I291,0),IF($J291-$I291=1,VLOOKUP($C291,'(C.) Private owners, 6 estates'!$D$10:$DR$60,45+$I291,0)+VLOOKUP($C291,'(C.) Private owners, 6 estates'!$D$10:$DR$60,46+$I291,0),VLOOKUP($C291,'(C.) Private owners, 6 estates'!$D$10:$DR$60,45+$I291,0)+VLOOKUP($C291,'(C.) Private owners, 6 estates'!$D$10:$DR$60,46+$I291,0)+VLOOKUP($C291,'(C.) Private owners, 6 estates'!$D$10:$DR$60,47+$I291,0)))) /(IF($J291-$I291=0,VLOOKUP($C291,'(C.) Private owners, 6 estates'!$D$10:$DR$60,7+$I291,0),IF($J291-$I291=1,VLOOKUP($C291,'(C.) Private owners, 6 estates'!$D$10:$DR$60,7+$I291,0)+VLOOKUP($C291,'(C.) Private owners, 6 estates'!$D$10:$DR$60,8+$I291,0),VLOOKUP($C291,'(C.) Private owners, 6 estates'!$D$10:$DR$60,7+$I291,0)+VLOOKUP($C291,'(C.) Private owners, 6 estates'!$D$10:$DR$60,8+$I291,0)+VLOOKUP($C291,'(C.) Private owners, 6 estates'!$D$10:$DR$60,9+$I291,0))))</f>
        <v>0</v>
      </c>
      <c r="O291" s="259">
        <f>(IF($J291-$I291=0,VLOOKUP($C291,'(C.) Private owners, 6 estates'!$D$10:$DR$60,64+$I291,0),IF($J291-$I291=1,VLOOKUP($C291,'(C.) Private owners, 6 estates'!$D$10:$DR$60,64+$I291,0)+VLOOKUP($C291,'(C.) Private owners, 6 estates'!$D$10:$DR$60,65+$I291,0),VLOOKUP($C291,'(C.) Private owners, 6 estates'!$D$10:$DR$60,64+$I291,0)+VLOOKUP($C291,'(C.) Private owners, 6 estates'!$D$10:$DR$60,65+$I291,0)+VLOOKUP($C291,'(C.) Private owners, 6 estates'!$D$10:$DR$60,66+$I291,0)))) /(IF($J291-$I291=0,VLOOKUP($C291,'(C.) Private owners, 6 estates'!$D$10:$DR$60,7+$I291,0),IF($J291-$I291=1,VLOOKUP($C291,'(C.) Private owners, 6 estates'!$D$10:$DR$60,7+$I291,0)+VLOOKUP($C291,'(C.) Private owners, 6 estates'!$D$10:$DR$60,8+$I291,0),VLOOKUP($C291,'(C.) Private owners, 6 estates'!$D$10:$DR$60,7+$I291,0)+VLOOKUP($C291,'(C.) Private owners, 6 estates'!$D$10:$DR$60,8+$I291,0)+VLOOKUP($C291,'(C.) Private owners, 6 estates'!$D$10:$DR$60,9+$I291,0))))</f>
        <v>7.9002079002079006E-2</v>
      </c>
      <c r="P291" s="259">
        <f>(IF($J291-$I291=0,VLOOKUP($C291,'(C.) Private owners, 6 estates'!$D$10:$DR$60,83+$I291,0),IF($J291-$I291=1,VLOOKUP($C291,'(C.) Private owners, 6 estates'!$D$10:$DR$60,83+$I291,0)+VLOOKUP($C291,'(C.) Private owners, 6 estates'!$D$10:$DR$60,84+$I291,0),VLOOKUP($C291,'(C.) Private owners, 6 estates'!$D$10:$DR$60,83+$I291,0)+VLOOKUP($C291,'(C.) Private owners, 6 estates'!$D$10:$DR$60,84+$I291,0)+VLOOKUP($C291,'(C.) Private owners, 6 estates'!$D$10:$DR$60,85+$I291,0)))) /(IF($J291-$I291=0,VLOOKUP($C291,'(C.) Private owners, 6 estates'!$D$10:$DR$60,7+$I291,0),IF($J291-$I291=1,VLOOKUP($C291,'(C.) Private owners, 6 estates'!$D$10:$DR$60,7+$I291,0)+VLOOKUP($C291,'(C.) Private owners, 6 estates'!$D$10:$DR$60,8+$I291,0),VLOOKUP($C291,'(C.) Private owners, 6 estates'!$D$10:$DR$60,7+$I291,0)+VLOOKUP($C291,'(C.) Private owners, 6 estates'!$D$10:$DR$60,8+$I291,0)+VLOOKUP($C291,'(C.) Private owners, 6 estates'!$D$10:$DR$60,9+$I291,0))))</f>
        <v>4.9896049896049899E-2</v>
      </c>
      <c r="Q291" s="259">
        <f>(IF($J291-$I291=0,VLOOKUP($C291,'(C.) Private owners, 6 estates'!$D$10:$DR$60,102+$I291,0),IF($J291-$I291=1,VLOOKUP($C291,'(C.) Private owners, 6 estates'!$D$10:$DR$60,102+$I291,0)+VLOOKUP($C291,'(C.) Private owners, 6 estates'!$D$10:$DR$60,103+$I291,0),VLOOKUP($C291,'(C.) Private owners, 6 estates'!$D$10:$DR$60,102+$I291,0)+VLOOKUP($C291,'(C.) Private owners, 6 estates'!$D$10:$DR$60,103+$I291,0)+VLOOKUP($C291,'(C.) Private owners, 6 estates'!$D$10:$DR$60,104+$I291,0)))) /(IF($J291-$I291=0,VLOOKUP($C291,'(C.) Private owners, 6 estates'!$D$10:$DR$60,7+$I291,0),IF($J291-$I291=1,VLOOKUP($C291,'(C.) Private owners, 6 estates'!$D$10:$DR$60,7+$I291,0)+VLOOKUP($C291,'(C.) Private owners, 6 estates'!$D$10:$DR$60,8+$I291,0),VLOOKUP($C291,'(C.) Private owners, 6 estates'!$D$10:$DR$60,7+$I291,0)+VLOOKUP($C291,'(C.) Private owners, 6 estates'!$D$10:$DR$60,8+$I291,0)+VLOOKUP($C291,'(C.) Private owners, 6 estates'!$D$10:$DR$60,9+$I291,0))))</f>
        <v>6.2370062370062374E-2</v>
      </c>
      <c r="R291" s="414">
        <f t="shared" si="62"/>
        <v>0</v>
      </c>
      <c r="T291" s="210">
        <f t="shared" si="63"/>
        <v>228.06237006237006</v>
      </c>
      <c r="U291" s="210">
        <f t="shared" si="64"/>
        <v>719609.43488194619</v>
      </c>
      <c r="V291" s="281">
        <f t="shared" si="65"/>
        <v>0</v>
      </c>
      <c r="W291" s="281">
        <f t="shared" si="66"/>
        <v>0</v>
      </c>
      <c r="X291" s="210">
        <f t="shared" si="67"/>
        <v>22.278586278586278</v>
      </c>
      <c r="Y291" s="210">
        <f t="shared" si="68"/>
        <v>70296.037340652838</v>
      </c>
      <c r="Z291" s="210">
        <f t="shared" si="69"/>
        <v>14.070686070686072</v>
      </c>
      <c r="AA291" s="210">
        <f t="shared" si="70"/>
        <v>44397.497267780745</v>
      </c>
      <c r="AB291" s="210">
        <f t="shared" si="71"/>
        <v>17.588357588357589</v>
      </c>
      <c r="AC291" s="210">
        <f t="shared" si="72"/>
        <v>55496.871584725923</v>
      </c>
      <c r="AD291" s="369">
        <f t="shared" si="73"/>
        <v>0</v>
      </c>
      <c r="AE291" s="369">
        <f t="shared" si="74"/>
        <v>0</v>
      </c>
    </row>
    <row r="292" spans="1:31">
      <c r="A292" s="49">
        <v>11</v>
      </c>
      <c r="B292" s="279">
        <v>7</v>
      </c>
      <c r="C292" s="28" t="s">
        <v>844</v>
      </c>
      <c r="D292" s="210">
        <f>'(B.) Opyt'' non-urb lands'!AM49</f>
        <v>228</v>
      </c>
      <c r="E292" s="267"/>
      <c r="F292" s="210">
        <f>'(B.) Opyt'' non-urb lands'!AQ49</f>
        <v>674753.50332038687</v>
      </c>
      <c r="G292" s="212">
        <f t="shared" si="61"/>
        <v>2959.4451900016966</v>
      </c>
      <c r="I292" s="210">
        <v>11</v>
      </c>
      <c r="J292" s="210">
        <v>11</v>
      </c>
      <c r="M292" s="259">
        <f>(IF($J292-$I292=0,VLOOKUP($C292,'(C.) Private owners, 6 estates'!$D$10:$DR$60,26+$I292,0),IF($J292-$I292=1,VLOOKUP($C292,'(C.) Private owners, 6 estates'!$D$10:$DR$60,26+$I292,0)+VLOOKUP($C292,'(C.) Private owners, 6 estates'!$D$10:$DR$60,27+$I292,0),VLOOKUP($C292,'(C.) Private owners, 6 estates'!$D$10:$DR$60,26+$I292,0)+VLOOKUP($C292,'(C.) Private owners, 6 estates'!$D$10:$DR$60,27+$I292,0)+VLOOKUP($C292,'(C.) Private owners, 6 estates'!$D$10:$DR$60,28+$I292,0)))) /(IF($J292-$I292=0,VLOOKUP($C292,'(C.) Private owners, 6 estates'!$D$10:$DR$60,7+$I292,0),IF($J292-$I292=1,VLOOKUP($C292,'(C.) Private owners, 6 estates'!$D$10:$DR$60,7+$I292,0)+VLOOKUP($C292,'(C.) Private owners, 6 estates'!$D$10:$DR$60,8+$I292,0),VLOOKUP($C292,'(C.) Private owners, 6 estates'!$D$10:$DR$60,7+$I292,0)+VLOOKUP($C292,'(C.) Private owners, 6 estates'!$D$10:$DR$60,8+$I292,0)+VLOOKUP($C292,'(C.) Private owners, 6 estates'!$D$10:$DR$60,9+$I292,0))))</f>
        <v>0.87301587301587302</v>
      </c>
      <c r="N292" s="259">
        <f>(IF($J292-$I292=0,VLOOKUP($C292,'(C.) Private owners, 6 estates'!$D$10:$DR$60,45+$I292,0),IF($J292-$I292=1,VLOOKUP($C292,'(C.) Private owners, 6 estates'!$D$10:$DR$60,45+$I292,0)+VLOOKUP($C292,'(C.) Private owners, 6 estates'!$D$10:$DR$60,46+$I292,0),VLOOKUP($C292,'(C.) Private owners, 6 estates'!$D$10:$DR$60,45+$I292,0)+VLOOKUP($C292,'(C.) Private owners, 6 estates'!$D$10:$DR$60,46+$I292,0)+VLOOKUP($C292,'(C.) Private owners, 6 estates'!$D$10:$DR$60,47+$I292,0)))) /(IF($J292-$I292=0,VLOOKUP($C292,'(C.) Private owners, 6 estates'!$D$10:$DR$60,7+$I292,0),IF($J292-$I292=1,VLOOKUP($C292,'(C.) Private owners, 6 estates'!$D$10:$DR$60,7+$I292,0)+VLOOKUP($C292,'(C.) Private owners, 6 estates'!$D$10:$DR$60,8+$I292,0),VLOOKUP($C292,'(C.) Private owners, 6 estates'!$D$10:$DR$60,7+$I292,0)+VLOOKUP($C292,'(C.) Private owners, 6 estates'!$D$10:$DR$60,8+$I292,0)+VLOOKUP($C292,'(C.) Private owners, 6 estates'!$D$10:$DR$60,9+$I292,0))))</f>
        <v>1.984126984126984E-2</v>
      </c>
      <c r="O292" s="259">
        <f>(IF($J292-$I292=0,VLOOKUP($C292,'(C.) Private owners, 6 estates'!$D$10:$DR$60,64+$I292,0),IF($J292-$I292=1,VLOOKUP($C292,'(C.) Private owners, 6 estates'!$D$10:$DR$60,64+$I292,0)+VLOOKUP($C292,'(C.) Private owners, 6 estates'!$D$10:$DR$60,65+$I292,0),VLOOKUP($C292,'(C.) Private owners, 6 estates'!$D$10:$DR$60,64+$I292,0)+VLOOKUP($C292,'(C.) Private owners, 6 estates'!$D$10:$DR$60,65+$I292,0)+VLOOKUP($C292,'(C.) Private owners, 6 estates'!$D$10:$DR$60,66+$I292,0)))) /(IF($J292-$I292=0,VLOOKUP($C292,'(C.) Private owners, 6 estates'!$D$10:$DR$60,7+$I292,0),IF($J292-$I292=1,VLOOKUP($C292,'(C.) Private owners, 6 estates'!$D$10:$DR$60,7+$I292,0)+VLOOKUP($C292,'(C.) Private owners, 6 estates'!$D$10:$DR$60,8+$I292,0),VLOOKUP($C292,'(C.) Private owners, 6 estates'!$D$10:$DR$60,7+$I292,0)+VLOOKUP($C292,'(C.) Private owners, 6 estates'!$D$10:$DR$60,8+$I292,0)+VLOOKUP($C292,'(C.) Private owners, 6 estates'!$D$10:$DR$60,9+$I292,0))))</f>
        <v>3.968253968253968E-3</v>
      </c>
      <c r="P292" s="259">
        <f>(IF($J292-$I292=0,VLOOKUP($C292,'(C.) Private owners, 6 estates'!$D$10:$DR$60,83+$I292,0),IF($J292-$I292=1,VLOOKUP($C292,'(C.) Private owners, 6 estates'!$D$10:$DR$60,83+$I292,0)+VLOOKUP($C292,'(C.) Private owners, 6 estates'!$D$10:$DR$60,84+$I292,0),VLOOKUP($C292,'(C.) Private owners, 6 estates'!$D$10:$DR$60,83+$I292,0)+VLOOKUP($C292,'(C.) Private owners, 6 estates'!$D$10:$DR$60,84+$I292,0)+VLOOKUP($C292,'(C.) Private owners, 6 estates'!$D$10:$DR$60,85+$I292,0)))) /(IF($J292-$I292=0,VLOOKUP($C292,'(C.) Private owners, 6 estates'!$D$10:$DR$60,7+$I292,0),IF($J292-$I292=1,VLOOKUP($C292,'(C.) Private owners, 6 estates'!$D$10:$DR$60,7+$I292,0)+VLOOKUP($C292,'(C.) Private owners, 6 estates'!$D$10:$DR$60,8+$I292,0),VLOOKUP($C292,'(C.) Private owners, 6 estates'!$D$10:$DR$60,7+$I292,0)+VLOOKUP($C292,'(C.) Private owners, 6 estates'!$D$10:$DR$60,8+$I292,0)+VLOOKUP($C292,'(C.) Private owners, 6 estates'!$D$10:$DR$60,9+$I292,0))))</f>
        <v>6.3492063492063489E-2</v>
      </c>
      <c r="Q292" s="259">
        <f>(IF($J292-$I292=0,VLOOKUP($C292,'(C.) Private owners, 6 estates'!$D$10:$DR$60,102+$I292,0),IF($J292-$I292=1,VLOOKUP($C292,'(C.) Private owners, 6 estates'!$D$10:$DR$60,102+$I292,0)+VLOOKUP($C292,'(C.) Private owners, 6 estates'!$D$10:$DR$60,103+$I292,0),VLOOKUP($C292,'(C.) Private owners, 6 estates'!$D$10:$DR$60,102+$I292,0)+VLOOKUP($C292,'(C.) Private owners, 6 estates'!$D$10:$DR$60,103+$I292,0)+VLOOKUP($C292,'(C.) Private owners, 6 estates'!$D$10:$DR$60,104+$I292,0)))) /(IF($J292-$I292=0,VLOOKUP($C292,'(C.) Private owners, 6 estates'!$D$10:$DR$60,7+$I292,0),IF($J292-$I292=1,VLOOKUP($C292,'(C.) Private owners, 6 estates'!$D$10:$DR$60,7+$I292,0)+VLOOKUP($C292,'(C.) Private owners, 6 estates'!$D$10:$DR$60,8+$I292,0),VLOOKUP($C292,'(C.) Private owners, 6 estates'!$D$10:$DR$60,7+$I292,0)+VLOOKUP($C292,'(C.) Private owners, 6 estates'!$D$10:$DR$60,8+$I292,0)+VLOOKUP($C292,'(C.) Private owners, 6 estates'!$D$10:$DR$60,9+$I292,0))))</f>
        <v>3.968253968253968E-2</v>
      </c>
      <c r="R292" s="414">
        <f t="shared" si="62"/>
        <v>0</v>
      </c>
      <c r="T292" s="210">
        <f t="shared" si="63"/>
        <v>199.04761904761904</v>
      </c>
      <c r="U292" s="210">
        <f t="shared" si="64"/>
        <v>589070.51877176622</v>
      </c>
      <c r="V292" s="281">
        <f t="shared" si="65"/>
        <v>4.5238095238095237</v>
      </c>
      <c r="W292" s="281">
        <f t="shared" si="66"/>
        <v>13387.96633572196</v>
      </c>
      <c r="X292" s="210">
        <f t="shared" si="67"/>
        <v>0.90476190476190466</v>
      </c>
      <c r="Y292" s="210">
        <f t="shared" si="68"/>
        <v>2677.593267144392</v>
      </c>
      <c r="Z292" s="210">
        <f t="shared" si="69"/>
        <v>14.476190476190474</v>
      </c>
      <c r="AA292" s="210">
        <f t="shared" si="70"/>
        <v>42841.492274310272</v>
      </c>
      <c r="AB292" s="210">
        <f t="shared" si="71"/>
        <v>9.0476190476190474</v>
      </c>
      <c r="AC292" s="210">
        <f t="shared" si="72"/>
        <v>26775.932671443919</v>
      </c>
      <c r="AD292" s="369">
        <f t="shared" si="73"/>
        <v>0</v>
      </c>
      <c r="AE292" s="369">
        <f t="shared" si="74"/>
        <v>0</v>
      </c>
    </row>
    <row r="293" spans="1:31">
      <c r="A293" s="49">
        <v>17</v>
      </c>
      <c r="B293" s="279">
        <v>7</v>
      </c>
      <c r="C293" s="28" t="s">
        <v>459</v>
      </c>
      <c r="D293" s="210">
        <f>'(B.) Opyt'' non-urb lands'!AM50</f>
        <v>403</v>
      </c>
      <c r="E293" s="267"/>
      <c r="F293" s="210">
        <f>'(B.) Opyt'' non-urb lands'!AQ50</f>
        <v>1245008.8415361892</v>
      </c>
      <c r="G293" s="212">
        <f t="shared" si="61"/>
        <v>3089.3519641096505</v>
      </c>
      <c r="I293" s="210">
        <v>11</v>
      </c>
      <c r="J293" s="210">
        <v>11</v>
      </c>
      <c r="M293" s="259">
        <f>(IF($J293-$I293=0,VLOOKUP($C293,'(C.) Private owners, 6 estates'!$D$10:$DR$60,26+$I293,0),IF($J293-$I293=1,VLOOKUP($C293,'(C.) Private owners, 6 estates'!$D$10:$DR$60,26+$I293,0)+VLOOKUP($C293,'(C.) Private owners, 6 estates'!$D$10:$DR$60,27+$I293,0),VLOOKUP($C293,'(C.) Private owners, 6 estates'!$D$10:$DR$60,26+$I293,0)+VLOOKUP($C293,'(C.) Private owners, 6 estates'!$D$10:$DR$60,27+$I293,0)+VLOOKUP($C293,'(C.) Private owners, 6 estates'!$D$10:$DR$60,28+$I293,0)))) /(IF($J293-$I293=0,VLOOKUP($C293,'(C.) Private owners, 6 estates'!$D$10:$DR$60,7+$I293,0),IF($J293-$I293=1,VLOOKUP($C293,'(C.) Private owners, 6 estates'!$D$10:$DR$60,7+$I293,0)+VLOOKUP($C293,'(C.) Private owners, 6 estates'!$D$10:$DR$60,8+$I293,0),VLOOKUP($C293,'(C.) Private owners, 6 estates'!$D$10:$DR$60,7+$I293,0)+VLOOKUP($C293,'(C.) Private owners, 6 estates'!$D$10:$DR$60,8+$I293,0)+VLOOKUP($C293,'(C.) Private owners, 6 estates'!$D$10:$DR$60,9+$I293,0))))</f>
        <v>0.94362017804154308</v>
      </c>
      <c r="N293" s="259">
        <f>(IF($J293-$I293=0,VLOOKUP($C293,'(C.) Private owners, 6 estates'!$D$10:$DR$60,45+$I293,0),IF($J293-$I293=1,VLOOKUP($C293,'(C.) Private owners, 6 estates'!$D$10:$DR$60,45+$I293,0)+VLOOKUP($C293,'(C.) Private owners, 6 estates'!$D$10:$DR$60,46+$I293,0),VLOOKUP($C293,'(C.) Private owners, 6 estates'!$D$10:$DR$60,45+$I293,0)+VLOOKUP($C293,'(C.) Private owners, 6 estates'!$D$10:$DR$60,46+$I293,0)+VLOOKUP($C293,'(C.) Private owners, 6 estates'!$D$10:$DR$60,47+$I293,0)))) /(IF($J293-$I293=0,VLOOKUP($C293,'(C.) Private owners, 6 estates'!$D$10:$DR$60,7+$I293,0),IF($J293-$I293=1,VLOOKUP($C293,'(C.) Private owners, 6 estates'!$D$10:$DR$60,7+$I293,0)+VLOOKUP($C293,'(C.) Private owners, 6 estates'!$D$10:$DR$60,8+$I293,0),VLOOKUP($C293,'(C.) Private owners, 6 estates'!$D$10:$DR$60,7+$I293,0)+VLOOKUP($C293,'(C.) Private owners, 6 estates'!$D$10:$DR$60,8+$I293,0)+VLOOKUP($C293,'(C.) Private owners, 6 estates'!$D$10:$DR$60,9+$I293,0))))</f>
        <v>0</v>
      </c>
      <c r="O293" s="259">
        <f>(IF($J293-$I293=0,VLOOKUP($C293,'(C.) Private owners, 6 estates'!$D$10:$DR$60,64+$I293,0),IF($J293-$I293=1,VLOOKUP($C293,'(C.) Private owners, 6 estates'!$D$10:$DR$60,64+$I293,0)+VLOOKUP($C293,'(C.) Private owners, 6 estates'!$D$10:$DR$60,65+$I293,0),VLOOKUP($C293,'(C.) Private owners, 6 estates'!$D$10:$DR$60,64+$I293,0)+VLOOKUP($C293,'(C.) Private owners, 6 estates'!$D$10:$DR$60,65+$I293,0)+VLOOKUP($C293,'(C.) Private owners, 6 estates'!$D$10:$DR$60,66+$I293,0)))) /(IF($J293-$I293=0,VLOOKUP($C293,'(C.) Private owners, 6 estates'!$D$10:$DR$60,7+$I293,0),IF($J293-$I293=1,VLOOKUP($C293,'(C.) Private owners, 6 estates'!$D$10:$DR$60,7+$I293,0)+VLOOKUP($C293,'(C.) Private owners, 6 estates'!$D$10:$DR$60,8+$I293,0),VLOOKUP($C293,'(C.) Private owners, 6 estates'!$D$10:$DR$60,7+$I293,0)+VLOOKUP($C293,'(C.) Private owners, 6 estates'!$D$10:$DR$60,8+$I293,0)+VLOOKUP($C293,'(C.) Private owners, 6 estates'!$D$10:$DR$60,9+$I293,0))))</f>
        <v>2.967359050445104E-3</v>
      </c>
      <c r="P293" s="259">
        <f>(IF($J293-$I293=0,VLOOKUP($C293,'(C.) Private owners, 6 estates'!$D$10:$DR$60,83+$I293,0),IF($J293-$I293=1,VLOOKUP($C293,'(C.) Private owners, 6 estates'!$D$10:$DR$60,83+$I293,0)+VLOOKUP($C293,'(C.) Private owners, 6 estates'!$D$10:$DR$60,84+$I293,0),VLOOKUP($C293,'(C.) Private owners, 6 estates'!$D$10:$DR$60,83+$I293,0)+VLOOKUP($C293,'(C.) Private owners, 6 estates'!$D$10:$DR$60,84+$I293,0)+VLOOKUP($C293,'(C.) Private owners, 6 estates'!$D$10:$DR$60,85+$I293,0)))) /(IF($J293-$I293=0,VLOOKUP($C293,'(C.) Private owners, 6 estates'!$D$10:$DR$60,7+$I293,0),IF($J293-$I293=1,VLOOKUP($C293,'(C.) Private owners, 6 estates'!$D$10:$DR$60,7+$I293,0)+VLOOKUP($C293,'(C.) Private owners, 6 estates'!$D$10:$DR$60,8+$I293,0),VLOOKUP($C293,'(C.) Private owners, 6 estates'!$D$10:$DR$60,7+$I293,0)+VLOOKUP($C293,'(C.) Private owners, 6 estates'!$D$10:$DR$60,8+$I293,0)+VLOOKUP($C293,'(C.) Private owners, 6 estates'!$D$10:$DR$60,9+$I293,0))))</f>
        <v>2.3738872403560832E-2</v>
      </c>
      <c r="Q293" s="259">
        <f>(IF($J293-$I293=0,VLOOKUP($C293,'(C.) Private owners, 6 estates'!$D$10:$DR$60,102+$I293,0),IF($J293-$I293=1,VLOOKUP($C293,'(C.) Private owners, 6 estates'!$D$10:$DR$60,102+$I293,0)+VLOOKUP($C293,'(C.) Private owners, 6 estates'!$D$10:$DR$60,103+$I293,0),VLOOKUP($C293,'(C.) Private owners, 6 estates'!$D$10:$DR$60,102+$I293,0)+VLOOKUP($C293,'(C.) Private owners, 6 estates'!$D$10:$DR$60,103+$I293,0)+VLOOKUP($C293,'(C.) Private owners, 6 estates'!$D$10:$DR$60,104+$I293,0)))) /(IF($J293-$I293=0,VLOOKUP($C293,'(C.) Private owners, 6 estates'!$D$10:$DR$60,7+$I293,0),IF($J293-$I293=1,VLOOKUP($C293,'(C.) Private owners, 6 estates'!$D$10:$DR$60,7+$I293,0)+VLOOKUP($C293,'(C.) Private owners, 6 estates'!$D$10:$DR$60,8+$I293,0),VLOOKUP($C293,'(C.) Private owners, 6 estates'!$D$10:$DR$60,7+$I293,0)+VLOOKUP($C293,'(C.) Private owners, 6 estates'!$D$10:$DR$60,8+$I293,0)+VLOOKUP($C293,'(C.) Private owners, 6 estates'!$D$10:$DR$60,9+$I293,0))))</f>
        <v>2.967359050445104E-2</v>
      </c>
      <c r="R293" s="414">
        <f t="shared" si="62"/>
        <v>0</v>
      </c>
      <c r="T293" s="210">
        <f t="shared" si="63"/>
        <v>380.27893175074183</v>
      </c>
      <c r="U293" s="210">
        <f t="shared" si="64"/>
        <v>1174815.464713674</v>
      </c>
      <c r="V293" s="281">
        <f t="shared" si="65"/>
        <v>0</v>
      </c>
      <c r="W293" s="281">
        <f t="shared" si="66"/>
        <v>0</v>
      </c>
      <c r="X293" s="210">
        <f t="shared" si="67"/>
        <v>1.195845697329377</v>
      </c>
      <c r="Y293" s="210">
        <f t="shared" si="68"/>
        <v>3694.3882538165853</v>
      </c>
      <c r="Z293" s="210">
        <f t="shared" si="69"/>
        <v>9.5667655786350156</v>
      </c>
      <c r="AA293" s="210">
        <f t="shared" si="70"/>
        <v>29555.106030532683</v>
      </c>
      <c r="AB293" s="210">
        <f t="shared" si="71"/>
        <v>11.958456973293769</v>
      </c>
      <c r="AC293" s="210">
        <f t="shared" si="72"/>
        <v>36943.882538165853</v>
      </c>
      <c r="AD293" s="369">
        <f t="shared" si="73"/>
        <v>0</v>
      </c>
      <c r="AE293" s="369">
        <f t="shared" si="74"/>
        <v>0</v>
      </c>
    </row>
    <row r="294" spans="1:31">
      <c r="A294" s="49">
        <v>22</v>
      </c>
      <c r="B294" s="279">
        <v>7</v>
      </c>
      <c r="C294" s="28" t="s">
        <v>1058</v>
      </c>
      <c r="D294" s="210">
        <f>'(B.) Opyt'' non-urb lands'!AM51</f>
        <v>278</v>
      </c>
      <c r="E294" s="267"/>
      <c r="F294" s="210">
        <f>'(B.) Opyt'' non-urb lands'!AQ51</f>
        <v>892465.34065061784</v>
      </c>
      <c r="G294" s="212">
        <f t="shared" si="61"/>
        <v>3210.306980757618</v>
      </c>
      <c r="I294" s="210">
        <v>13</v>
      </c>
      <c r="J294" s="210">
        <v>14</v>
      </c>
      <c r="M294" s="259">
        <f>(IF($J294-$I294=0,VLOOKUP($C294,'(C.) Private owners, 6 estates'!$D$10:$DR$60,26+$I294,0),IF($J294-$I294=1,VLOOKUP($C294,'(C.) Private owners, 6 estates'!$D$10:$DR$60,26+$I294,0)+VLOOKUP($C294,'(C.) Private owners, 6 estates'!$D$10:$DR$60,27+$I294,0),VLOOKUP($C294,'(C.) Private owners, 6 estates'!$D$10:$DR$60,26+$I294,0)+VLOOKUP($C294,'(C.) Private owners, 6 estates'!$D$10:$DR$60,27+$I294,0)+VLOOKUP($C294,'(C.) Private owners, 6 estates'!$D$10:$DR$60,28+$I294,0)))) /(IF($J294-$I294=0,VLOOKUP($C294,'(C.) Private owners, 6 estates'!$D$10:$DR$60,7+$I294,0),IF($J294-$I294=1,VLOOKUP($C294,'(C.) Private owners, 6 estates'!$D$10:$DR$60,7+$I294,0)+VLOOKUP($C294,'(C.) Private owners, 6 estates'!$D$10:$DR$60,8+$I294,0),VLOOKUP($C294,'(C.) Private owners, 6 estates'!$D$10:$DR$60,7+$I294,0)+VLOOKUP($C294,'(C.) Private owners, 6 estates'!$D$10:$DR$60,8+$I294,0)+VLOOKUP($C294,'(C.) Private owners, 6 estates'!$D$10:$DR$60,9+$I294,0))))</f>
        <v>0.91191709844559588</v>
      </c>
      <c r="N294" s="259">
        <f>(IF($J294-$I294=0,VLOOKUP($C294,'(C.) Private owners, 6 estates'!$D$10:$DR$60,45+$I294,0),IF($J294-$I294=1,VLOOKUP($C294,'(C.) Private owners, 6 estates'!$D$10:$DR$60,45+$I294,0)+VLOOKUP($C294,'(C.) Private owners, 6 estates'!$D$10:$DR$60,46+$I294,0),VLOOKUP($C294,'(C.) Private owners, 6 estates'!$D$10:$DR$60,45+$I294,0)+VLOOKUP($C294,'(C.) Private owners, 6 estates'!$D$10:$DR$60,46+$I294,0)+VLOOKUP($C294,'(C.) Private owners, 6 estates'!$D$10:$DR$60,47+$I294,0)))) /(IF($J294-$I294=0,VLOOKUP($C294,'(C.) Private owners, 6 estates'!$D$10:$DR$60,7+$I294,0),IF($J294-$I294=1,VLOOKUP($C294,'(C.) Private owners, 6 estates'!$D$10:$DR$60,7+$I294,0)+VLOOKUP($C294,'(C.) Private owners, 6 estates'!$D$10:$DR$60,8+$I294,0),VLOOKUP($C294,'(C.) Private owners, 6 estates'!$D$10:$DR$60,7+$I294,0)+VLOOKUP($C294,'(C.) Private owners, 6 estates'!$D$10:$DR$60,8+$I294,0)+VLOOKUP($C294,'(C.) Private owners, 6 estates'!$D$10:$DR$60,9+$I294,0))))</f>
        <v>0</v>
      </c>
      <c r="O294" s="259">
        <f>(IF($J294-$I294=0,VLOOKUP($C294,'(C.) Private owners, 6 estates'!$D$10:$DR$60,64+$I294,0),IF($J294-$I294=1,VLOOKUP($C294,'(C.) Private owners, 6 estates'!$D$10:$DR$60,64+$I294,0)+VLOOKUP($C294,'(C.) Private owners, 6 estates'!$D$10:$DR$60,65+$I294,0),VLOOKUP($C294,'(C.) Private owners, 6 estates'!$D$10:$DR$60,64+$I294,0)+VLOOKUP($C294,'(C.) Private owners, 6 estates'!$D$10:$DR$60,65+$I294,0)+VLOOKUP($C294,'(C.) Private owners, 6 estates'!$D$10:$DR$60,66+$I294,0)))) /(IF($J294-$I294=0,VLOOKUP($C294,'(C.) Private owners, 6 estates'!$D$10:$DR$60,7+$I294,0),IF($J294-$I294=1,VLOOKUP($C294,'(C.) Private owners, 6 estates'!$D$10:$DR$60,7+$I294,0)+VLOOKUP($C294,'(C.) Private owners, 6 estates'!$D$10:$DR$60,8+$I294,0),VLOOKUP($C294,'(C.) Private owners, 6 estates'!$D$10:$DR$60,7+$I294,0)+VLOOKUP($C294,'(C.) Private owners, 6 estates'!$D$10:$DR$60,8+$I294,0)+VLOOKUP($C294,'(C.) Private owners, 6 estates'!$D$10:$DR$60,9+$I294,0))))</f>
        <v>4.6632124352331605E-2</v>
      </c>
      <c r="P294" s="259">
        <f>(IF($J294-$I294=0,VLOOKUP($C294,'(C.) Private owners, 6 estates'!$D$10:$DR$60,83+$I294,0),IF($J294-$I294=1,VLOOKUP($C294,'(C.) Private owners, 6 estates'!$D$10:$DR$60,83+$I294,0)+VLOOKUP($C294,'(C.) Private owners, 6 estates'!$D$10:$DR$60,84+$I294,0),VLOOKUP($C294,'(C.) Private owners, 6 estates'!$D$10:$DR$60,83+$I294,0)+VLOOKUP($C294,'(C.) Private owners, 6 estates'!$D$10:$DR$60,84+$I294,0)+VLOOKUP($C294,'(C.) Private owners, 6 estates'!$D$10:$DR$60,85+$I294,0)))) /(IF($J294-$I294=0,VLOOKUP($C294,'(C.) Private owners, 6 estates'!$D$10:$DR$60,7+$I294,0),IF($J294-$I294=1,VLOOKUP($C294,'(C.) Private owners, 6 estates'!$D$10:$DR$60,7+$I294,0)+VLOOKUP($C294,'(C.) Private owners, 6 estates'!$D$10:$DR$60,8+$I294,0),VLOOKUP($C294,'(C.) Private owners, 6 estates'!$D$10:$DR$60,7+$I294,0)+VLOOKUP($C294,'(C.) Private owners, 6 estates'!$D$10:$DR$60,8+$I294,0)+VLOOKUP($C294,'(C.) Private owners, 6 estates'!$D$10:$DR$60,9+$I294,0))))</f>
        <v>1.0362694300518135E-2</v>
      </c>
      <c r="Q294" s="259">
        <f>(IF($J294-$I294=0,VLOOKUP($C294,'(C.) Private owners, 6 estates'!$D$10:$DR$60,102+$I294,0),IF($J294-$I294=1,VLOOKUP($C294,'(C.) Private owners, 6 estates'!$D$10:$DR$60,102+$I294,0)+VLOOKUP($C294,'(C.) Private owners, 6 estates'!$D$10:$DR$60,103+$I294,0),VLOOKUP($C294,'(C.) Private owners, 6 estates'!$D$10:$DR$60,102+$I294,0)+VLOOKUP($C294,'(C.) Private owners, 6 estates'!$D$10:$DR$60,103+$I294,0)+VLOOKUP($C294,'(C.) Private owners, 6 estates'!$D$10:$DR$60,104+$I294,0)))) /(IF($J294-$I294=0,VLOOKUP($C294,'(C.) Private owners, 6 estates'!$D$10:$DR$60,7+$I294,0),IF($J294-$I294=1,VLOOKUP($C294,'(C.) Private owners, 6 estates'!$D$10:$DR$60,7+$I294,0)+VLOOKUP($C294,'(C.) Private owners, 6 estates'!$D$10:$DR$60,8+$I294,0),VLOOKUP($C294,'(C.) Private owners, 6 estates'!$D$10:$DR$60,7+$I294,0)+VLOOKUP($C294,'(C.) Private owners, 6 estates'!$D$10:$DR$60,8+$I294,0)+VLOOKUP($C294,'(C.) Private owners, 6 estates'!$D$10:$DR$60,9+$I294,0))))</f>
        <v>3.1088082901554404E-2</v>
      </c>
      <c r="R294" s="414">
        <f t="shared" si="62"/>
        <v>0</v>
      </c>
      <c r="T294" s="210">
        <f t="shared" si="63"/>
        <v>253.51295336787567</v>
      </c>
      <c r="U294" s="210">
        <f t="shared" si="64"/>
        <v>813854.4039093717</v>
      </c>
      <c r="V294" s="281">
        <f t="shared" si="65"/>
        <v>0</v>
      </c>
      <c r="W294" s="281">
        <f t="shared" si="66"/>
        <v>0</v>
      </c>
      <c r="X294" s="210">
        <f t="shared" si="67"/>
        <v>12.963730569948186</v>
      </c>
      <c r="Y294" s="210">
        <f t="shared" si="68"/>
        <v>41617.554745365596</v>
      </c>
      <c r="Z294" s="210">
        <f t="shared" si="69"/>
        <v>2.8808290155440415</v>
      </c>
      <c r="AA294" s="210">
        <f t="shared" si="70"/>
        <v>9248.3454989701331</v>
      </c>
      <c r="AB294" s="210">
        <f t="shared" si="71"/>
        <v>8.6424870466321249</v>
      </c>
      <c r="AC294" s="210">
        <f t="shared" si="72"/>
        <v>27745.036496910401</v>
      </c>
      <c r="AD294" s="369">
        <f t="shared" si="73"/>
        <v>0</v>
      </c>
      <c r="AE294" s="369">
        <f t="shared" si="74"/>
        <v>0</v>
      </c>
    </row>
    <row r="295" spans="1:31">
      <c r="A295" s="49">
        <v>23</v>
      </c>
      <c r="B295" s="279">
        <v>7</v>
      </c>
      <c r="C295" s="29" t="s">
        <v>813</v>
      </c>
      <c r="D295" s="210">
        <f>'(B.) Opyt'' non-urb lands'!AM52</f>
        <v>294</v>
      </c>
      <c r="E295" s="267"/>
      <c r="F295" s="210">
        <f>'(B.) Opyt'' non-urb lands'!AQ52</f>
        <v>959176.62353006692</v>
      </c>
      <c r="G295" s="212">
        <f t="shared" si="61"/>
        <v>3262.5055222111118</v>
      </c>
      <c r="I295" s="210">
        <v>12</v>
      </c>
      <c r="J295" s="210">
        <v>12</v>
      </c>
      <c r="M295" s="259">
        <f>(IF($J295-$I295=0,VLOOKUP($C295,'(C.) Private owners, 6 estates'!$D$10:$DR$60,26+$I295,0),IF($J295-$I295=1,VLOOKUP($C295,'(C.) Private owners, 6 estates'!$D$10:$DR$60,26+$I295,0)+VLOOKUP($C295,'(C.) Private owners, 6 estates'!$D$10:$DR$60,27+$I295,0),VLOOKUP($C295,'(C.) Private owners, 6 estates'!$D$10:$DR$60,26+$I295,0)+VLOOKUP($C295,'(C.) Private owners, 6 estates'!$D$10:$DR$60,27+$I295,0)+VLOOKUP($C295,'(C.) Private owners, 6 estates'!$D$10:$DR$60,28+$I295,0)))) /(IF($J295-$I295=0,VLOOKUP($C295,'(C.) Private owners, 6 estates'!$D$10:$DR$60,7+$I295,0),IF($J295-$I295=1,VLOOKUP($C295,'(C.) Private owners, 6 estates'!$D$10:$DR$60,7+$I295,0)+VLOOKUP($C295,'(C.) Private owners, 6 estates'!$D$10:$DR$60,8+$I295,0),VLOOKUP($C295,'(C.) Private owners, 6 estates'!$D$10:$DR$60,7+$I295,0)+VLOOKUP($C295,'(C.) Private owners, 6 estates'!$D$10:$DR$60,8+$I295,0)+VLOOKUP($C295,'(C.) Private owners, 6 estates'!$D$10:$DR$60,9+$I295,0))))</f>
        <v>0.84722222222222221</v>
      </c>
      <c r="N295" s="259">
        <f>(IF($J295-$I295=0,VLOOKUP($C295,'(C.) Private owners, 6 estates'!$D$10:$DR$60,45+$I295,0),IF($J295-$I295=1,VLOOKUP($C295,'(C.) Private owners, 6 estates'!$D$10:$DR$60,45+$I295,0)+VLOOKUP($C295,'(C.) Private owners, 6 estates'!$D$10:$DR$60,46+$I295,0),VLOOKUP($C295,'(C.) Private owners, 6 estates'!$D$10:$DR$60,45+$I295,0)+VLOOKUP($C295,'(C.) Private owners, 6 estates'!$D$10:$DR$60,46+$I295,0)+VLOOKUP($C295,'(C.) Private owners, 6 estates'!$D$10:$DR$60,47+$I295,0)))) /(IF($J295-$I295=0,VLOOKUP($C295,'(C.) Private owners, 6 estates'!$D$10:$DR$60,7+$I295,0),IF($J295-$I295=1,VLOOKUP($C295,'(C.) Private owners, 6 estates'!$D$10:$DR$60,7+$I295,0)+VLOOKUP($C295,'(C.) Private owners, 6 estates'!$D$10:$DR$60,8+$I295,0),VLOOKUP($C295,'(C.) Private owners, 6 estates'!$D$10:$DR$60,7+$I295,0)+VLOOKUP($C295,'(C.) Private owners, 6 estates'!$D$10:$DR$60,8+$I295,0)+VLOOKUP($C295,'(C.) Private owners, 6 estates'!$D$10:$DR$60,9+$I295,0))))</f>
        <v>0</v>
      </c>
      <c r="O295" s="259">
        <f>(IF($J295-$I295=0,VLOOKUP($C295,'(C.) Private owners, 6 estates'!$D$10:$DR$60,64+$I295,0),IF($J295-$I295=1,VLOOKUP($C295,'(C.) Private owners, 6 estates'!$D$10:$DR$60,64+$I295,0)+VLOOKUP($C295,'(C.) Private owners, 6 estates'!$D$10:$DR$60,65+$I295,0),VLOOKUP($C295,'(C.) Private owners, 6 estates'!$D$10:$DR$60,64+$I295,0)+VLOOKUP($C295,'(C.) Private owners, 6 estates'!$D$10:$DR$60,65+$I295,0)+VLOOKUP($C295,'(C.) Private owners, 6 estates'!$D$10:$DR$60,66+$I295,0)))) /(IF($J295-$I295=0,VLOOKUP($C295,'(C.) Private owners, 6 estates'!$D$10:$DR$60,7+$I295,0),IF($J295-$I295=1,VLOOKUP($C295,'(C.) Private owners, 6 estates'!$D$10:$DR$60,7+$I295,0)+VLOOKUP($C295,'(C.) Private owners, 6 estates'!$D$10:$DR$60,8+$I295,0),VLOOKUP($C295,'(C.) Private owners, 6 estates'!$D$10:$DR$60,7+$I295,0)+VLOOKUP($C295,'(C.) Private owners, 6 estates'!$D$10:$DR$60,8+$I295,0)+VLOOKUP($C295,'(C.) Private owners, 6 estates'!$D$10:$DR$60,9+$I295,0))))</f>
        <v>7.407407407407407E-2</v>
      </c>
      <c r="P295" s="259">
        <f>(IF($J295-$I295=0,VLOOKUP($C295,'(C.) Private owners, 6 estates'!$D$10:$DR$60,83+$I295,0),IF($J295-$I295=1,VLOOKUP($C295,'(C.) Private owners, 6 estates'!$D$10:$DR$60,83+$I295,0)+VLOOKUP($C295,'(C.) Private owners, 6 estates'!$D$10:$DR$60,84+$I295,0),VLOOKUP($C295,'(C.) Private owners, 6 estates'!$D$10:$DR$60,83+$I295,0)+VLOOKUP($C295,'(C.) Private owners, 6 estates'!$D$10:$DR$60,84+$I295,0)+VLOOKUP($C295,'(C.) Private owners, 6 estates'!$D$10:$DR$60,85+$I295,0)))) /(IF($J295-$I295=0,VLOOKUP($C295,'(C.) Private owners, 6 estates'!$D$10:$DR$60,7+$I295,0),IF($J295-$I295=1,VLOOKUP($C295,'(C.) Private owners, 6 estates'!$D$10:$DR$60,7+$I295,0)+VLOOKUP($C295,'(C.) Private owners, 6 estates'!$D$10:$DR$60,8+$I295,0),VLOOKUP($C295,'(C.) Private owners, 6 estates'!$D$10:$DR$60,7+$I295,0)+VLOOKUP($C295,'(C.) Private owners, 6 estates'!$D$10:$DR$60,8+$I295,0)+VLOOKUP($C295,'(C.) Private owners, 6 estates'!$D$10:$DR$60,9+$I295,0))))</f>
        <v>3.2407407407407406E-2</v>
      </c>
      <c r="Q295" s="259">
        <f>(IF($J295-$I295=0,VLOOKUP($C295,'(C.) Private owners, 6 estates'!$D$10:$DR$60,102+$I295,0),IF($J295-$I295=1,VLOOKUP($C295,'(C.) Private owners, 6 estates'!$D$10:$DR$60,102+$I295,0)+VLOOKUP($C295,'(C.) Private owners, 6 estates'!$D$10:$DR$60,103+$I295,0),VLOOKUP($C295,'(C.) Private owners, 6 estates'!$D$10:$DR$60,102+$I295,0)+VLOOKUP($C295,'(C.) Private owners, 6 estates'!$D$10:$DR$60,103+$I295,0)+VLOOKUP($C295,'(C.) Private owners, 6 estates'!$D$10:$DR$60,104+$I295,0)))) /(IF($J295-$I295=0,VLOOKUP($C295,'(C.) Private owners, 6 estates'!$D$10:$DR$60,7+$I295,0),IF($J295-$I295=1,VLOOKUP($C295,'(C.) Private owners, 6 estates'!$D$10:$DR$60,7+$I295,0)+VLOOKUP($C295,'(C.) Private owners, 6 estates'!$D$10:$DR$60,8+$I295,0),VLOOKUP($C295,'(C.) Private owners, 6 estates'!$D$10:$DR$60,7+$I295,0)+VLOOKUP($C295,'(C.) Private owners, 6 estates'!$D$10:$DR$60,8+$I295,0)+VLOOKUP($C295,'(C.) Private owners, 6 estates'!$D$10:$DR$60,9+$I295,0))))</f>
        <v>4.6296296296296294E-2</v>
      </c>
      <c r="R295" s="414">
        <f t="shared" si="62"/>
        <v>0</v>
      </c>
      <c r="T295" s="210">
        <f t="shared" si="63"/>
        <v>249.08333333333334</v>
      </c>
      <c r="U295" s="210">
        <f t="shared" si="64"/>
        <v>812635.75049075112</v>
      </c>
      <c r="V295" s="281">
        <f t="shared" si="65"/>
        <v>0</v>
      </c>
      <c r="W295" s="281">
        <f t="shared" si="66"/>
        <v>0</v>
      </c>
      <c r="X295" s="210">
        <f t="shared" si="67"/>
        <v>21.777777777777775</v>
      </c>
      <c r="Y295" s="210">
        <f t="shared" si="68"/>
        <v>71050.120261486431</v>
      </c>
      <c r="Z295" s="210">
        <f t="shared" si="69"/>
        <v>9.5277777777777768</v>
      </c>
      <c r="AA295" s="210">
        <f t="shared" si="70"/>
        <v>31084.427614400312</v>
      </c>
      <c r="AB295" s="210">
        <f t="shared" si="71"/>
        <v>13.611111111111111</v>
      </c>
      <c r="AC295" s="210">
        <f t="shared" si="72"/>
        <v>44406.325163429021</v>
      </c>
      <c r="AD295" s="369">
        <f t="shared" si="73"/>
        <v>0</v>
      </c>
      <c r="AE295" s="369">
        <f t="shared" si="74"/>
        <v>0</v>
      </c>
    </row>
    <row r="296" spans="1:31">
      <c r="A296" s="49">
        <v>8</v>
      </c>
      <c r="B296" s="279">
        <v>8</v>
      </c>
      <c r="C296" s="28" t="s">
        <v>1171</v>
      </c>
      <c r="D296" s="210">
        <f>'(B.) Opyt'' non-urb lands'!AM53</f>
        <v>508</v>
      </c>
      <c r="E296" s="267"/>
      <c r="F296" s="210">
        <f>'(B.) Opyt'' non-urb lands'!AQ53</f>
        <v>1627801.9131014703</v>
      </c>
      <c r="G296" s="212">
        <f t="shared" si="61"/>
        <v>3204.3344746091934</v>
      </c>
      <c r="I296" s="210">
        <v>11</v>
      </c>
      <c r="J296" s="210">
        <v>11</v>
      </c>
      <c r="M296" s="259">
        <f>(IF($J296-$I296=0,VLOOKUP($C296,'(C.) Private owners, 6 estates'!$D$10:$DR$60,26+$I296,0),IF($J296-$I296=1,VLOOKUP($C296,'(C.) Private owners, 6 estates'!$D$10:$DR$60,26+$I296,0)+VLOOKUP($C296,'(C.) Private owners, 6 estates'!$D$10:$DR$60,27+$I296,0),VLOOKUP($C296,'(C.) Private owners, 6 estates'!$D$10:$DR$60,26+$I296,0)+VLOOKUP($C296,'(C.) Private owners, 6 estates'!$D$10:$DR$60,27+$I296,0)+VLOOKUP($C296,'(C.) Private owners, 6 estates'!$D$10:$DR$60,28+$I296,0)))) /(IF($J296-$I296=0,VLOOKUP($C296,'(C.) Private owners, 6 estates'!$D$10:$DR$60,7+$I296,0),IF($J296-$I296=1,VLOOKUP($C296,'(C.) Private owners, 6 estates'!$D$10:$DR$60,7+$I296,0)+VLOOKUP($C296,'(C.) Private owners, 6 estates'!$D$10:$DR$60,8+$I296,0),VLOOKUP($C296,'(C.) Private owners, 6 estates'!$D$10:$DR$60,7+$I296,0)+VLOOKUP($C296,'(C.) Private owners, 6 estates'!$D$10:$DR$60,8+$I296,0)+VLOOKUP($C296,'(C.) Private owners, 6 estates'!$D$10:$DR$60,9+$I296,0))))</f>
        <v>0.85777777777777775</v>
      </c>
      <c r="N296" s="259">
        <f>(IF($J296-$I296=0,VLOOKUP($C296,'(C.) Private owners, 6 estates'!$D$10:$DR$60,45+$I296,0),IF($J296-$I296=1,VLOOKUP($C296,'(C.) Private owners, 6 estates'!$D$10:$DR$60,45+$I296,0)+VLOOKUP($C296,'(C.) Private owners, 6 estates'!$D$10:$DR$60,46+$I296,0),VLOOKUP($C296,'(C.) Private owners, 6 estates'!$D$10:$DR$60,45+$I296,0)+VLOOKUP($C296,'(C.) Private owners, 6 estates'!$D$10:$DR$60,46+$I296,0)+VLOOKUP($C296,'(C.) Private owners, 6 estates'!$D$10:$DR$60,47+$I296,0)))) /(IF($J296-$I296=0,VLOOKUP($C296,'(C.) Private owners, 6 estates'!$D$10:$DR$60,7+$I296,0),IF($J296-$I296=1,VLOOKUP($C296,'(C.) Private owners, 6 estates'!$D$10:$DR$60,7+$I296,0)+VLOOKUP($C296,'(C.) Private owners, 6 estates'!$D$10:$DR$60,8+$I296,0),VLOOKUP($C296,'(C.) Private owners, 6 estates'!$D$10:$DR$60,7+$I296,0)+VLOOKUP($C296,'(C.) Private owners, 6 estates'!$D$10:$DR$60,8+$I296,0)+VLOOKUP($C296,'(C.) Private owners, 6 estates'!$D$10:$DR$60,9+$I296,0))))</f>
        <v>4.4444444444444444E-3</v>
      </c>
      <c r="O296" s="259">
        <f>(IF($J296-$I296=0,VLOOKUP($C296,'(C.) Private owners, 6 estates'!$D$10:$DR$60,64+$I296,0),IF($J296-$I296=1,VLOOKUP($C296,'(C.) Private owners, 6 estates'!$D$10:$DR$60,64+$I296,0)+VLOOKUP($C296,'(C.) Private owners, 6 estates'!$D$10:$DR$60,65+$I296,0),VLOOKUP($C296,'(C.) Private owners, 6 estates'!$D$10:$DR$60,64+$I296,0)+VLOOKUP($C296,'(C.) Private owners, 6 estates'!$D$10:$DR$60,65+$I296,0)+VLOOKUP($C296,'(C.) Private owners, 6 estates'!$D$10:$DR$60,66+$I296,0)))) /(IF($J296-$I296=0,VLOOKUP($C296,'(C.) Private owners, 6 estates'!$D$10:$DR$60,7+$I296,0),IF($J296-$I296=1,VLOOKUP($C296,'(C.) Private owners, 6 estates'!$D$10:$DR$60,7+$I296,0)+VLOOKUP($C296,'(C.) Private owners, 6 estates'!$D$10:$DR$60,8+$I296,0),VLOOKUP($C296,'(C.) Private owners, 6 estates'!$D$10:$DR$60,7+$I296,0)+VLOOKUP($C296,'(C.) Private owners, 6 estates'!$D$10:$DR$60,8+$I296,0)+VLOOKUP($C296,'(C.) Private owners, 6 estates'!$D$10:$DR$60,9+$I296,0))))</f>
        <v>0.06</v>
      </c>
      <c r="P296" s="259">
        <f>(IF($J296-$I296=0,VLOOKUP($C296,'(C.) Private owners, 6 estates'!$D$10:$DR$60,83+$I296,0),IF($J296-$I296=1,VLOOKUP($C296,'(C.) Private owners, 6 estates'!$D$10:$DR$60,83+$I296,0)+VLOOKUP($C296,'(C.) Private owners, 6 estates'!$D$10:$DR$60,84+$I296,0),VLOOKUP($C296,'(C.) Private owners, 6 estates'!$D$10:$DR$60,83+$I296,0)+VLOOKUP($C296,'(C.) Private owners, 6 estates'!$D$10:$DR$60,84+$I296,0)+VLOOKUP($C296,'(C.) Private owners, 6 estates'!$D$10:$DR$60,85+$I296,0)))) /(IF($J296-$I296=0,VLOOKUP($C296,'(C.) Private owners, 6 estates'!$D$10:$DR$60,7+$I296,0),IF($J296-$I296=1,VLOOKUP($C296,'(C.) Private owners, 6 estates'!$D$10:$DR$60,7+$I296,0)+VLOOKUP($C296,'(C.) Private owners, 6 estates'!$D$10:$DR$60,8+$I296,0),VLOOKUP($C296,'(C.) Private owners, 6 estates'!$D$10:$DR$60,7+$I296,0)+VLOOKUP($C296,'(C.) Private owners, 6 estates'!$D$10:$DR$60,8+$I296,0)+VLOOKUP($C296,'(C.) Private owners, 6 estates'!$D$10:$DR$60,9+$I296,0))))</f>
        <v>4.4444444444444446E-2</v>
      </c>
      <c r="Q296" s="259">
        <f>(IF($J296-$I296=0,VLOOKUP($C296,'(C.) Private owners, 6 estates'!$D$10:$DR$60,102+$I296,0),IF($J296-$I296=1,VLOOKUP($C296,'(C.) Private owners, 6 estates'!$D$10:$DR$60,102+$I296,0)+VLOOKUP($C296,'(C.) Private owners, 6 estates'!$D$10:$DR$60,103+$I296,0),VLOOKUP($C296,'(C.) Private owners, 6 estates'!$D$10:$DR$60,102+$I296,0)+VLOOKUP($C296,'(C.) Private owners, 6 estates'!$D$10:$DR$60,103+$I296,0)+VLOOKUP($C296,'(C.) Private owners, 6 estates'!$D$10:$DR$60,104+$I296,0)))) /(IF($J296-$I296=0,VLOOKUP($C296,'(C.) Private owners, 6 estates'!$D$10:$DR$60,7+$I296,0),IF($J296-$I296=1,VLOOKUP($C296,'(C.) Private owners, 6 estates'!$D$10:$DR$60,7+$I296,0)+VLOOKUP($C296,'(C.) Private owners, 6 estates'!$D$10:$DR$60,8+$I296,0),VLOOKUP($C296,'(C.) Private owners, 6 estates'!$D$10:$DR$60,7+$I296,0)+VLOOKUP($C296,'(C.) Private owners, 6 estates'!$D$10:$DR$60,8+$I296,0)+VLOOKUP($C296,'(C.) Private owners, 6 estates'!$D$10:$DR$60,9+$I296,0))))</f>
        <v>3.3333333333333333E-2</v>
      </c>
      <c r="R296" s="414">
        <f t="shared" si="62"/>
        <v>0</v>
      </c>
      <c r="T296" s="210">
        <f t="shared" si="63"/>
        <v>435.75111111111107</v>
      </c>
      <c r="U296" s="210">
        <f t="shared" si="64"/>
        <v>1396292.3076825943</v>
      </c>
      <c r="V296" s="281">
        <f t="shared" si="65"/>
        <v>2.2577777777777777</v>
      </c>
      <c r="W296" s="281">
        <f t="shared" si="66"/>
        <v>7234.6751693398674</v>
      </c>
      <c r="X296" s="210">
        <f t="shared" si="67"/>
        <v>30.48</v>
      </c>
      <c r="Y296" s="210">
        <f t="shared" si="68"/>
        <v>97668.114786088219</v>
      </c>
      <c r="Z296" s="210">
        <f t="shared" si="69"/>
        <v>22.577777777777779</v>
      </c>
      <c r="AA296" s="210">
        <f t="shared" si="70"/>
        <v>72346.751693398677</v>
      </c>
      <c r="AB296" s="210">
        <f t="shared" si="71"/>
        <v>16.933333333333334</v>
      </c>
      <c r="AC296" s="210">
        <f t="shared" si="72"/>
        <v>54260.063770049012</v>
      </c>
      <c r="AD296" s="369">
        <f t="shared" si="73"/>
        <v>0</v>
      </c>
      <c r="AE296" s="369">
        <f t="shared" si="74"/>
        <v>0</v>
      </c>
    </row>
    <row r="297" spans="1:31">
      <c r="A297" s="49">
        <v>16</v>
      </c>
      <c r="B297" s="279">
        <v>8</v>
      </c>
      <c r="C297" s="28" t="s">
        <v>438</v>
      </c>
      <c r="D297" s="210">
        <f>'(B.) Opyt'' non-urb lands'!AM54</f>
        <v>414</v>
      </c>
      <c r="E297" s="267"/>
      <c r="F297" s="210">
        <f>'(B.) Opyt'' non-urb lands'!AQ54</f>
        <v>1403483.7117999604</v>
      </c>
      <c r="G297" s="212">
        <f t="shared" si="61"/>
        <v>3390.0572748791315</v>
      </c>
      <c r="I297" s="210">
        <v>11</v>
      </c>
      <c r="J297" s="210">
        <v>11</v>
      </c>
      <c r="M297" s="259">
        <f>(IF($J297-$I297=0,VLOOKUP($C297,'(C.) Private owners, 6 estates'!$D$10:$DR$60,26+$I297,0),IF($J297-$I297=1,VLOOKUP($C297,'(C.) Private owners, 6 estates'!$D$10:$DR$60,26+$I297,0)+VLOOKUP($C297,'(C.) Private owners, 6 estates'!$D$10:$DR$60,27+$I297,0),VLOOKUP($C297,'(C.) Private owners, 6 estates'!$D$10:$DR$60,26+$I297,0)+VLOOKUP($C297,'(C.) Private owners, 6 estates'!$D$10:$DR$60,27+$I297,0)+VLOOKUP($C297,'(C.) Private owners, 6 estates'!$D$10:$DR$60,28+$I297,0)))) /(IF($J297-$I297=0,VLOOKUP($C297,'(C.) Private owners, 6 estates'!$D$10:$DR$60,7+$I297,0),IF($J297-$I297=1,VLOOKUP($C297,'(C.) Private owners, 6 estates'!$D$10:$DR$60,7+$I297,0)+VLOOKUP($C297,'(C.) Private owners, 6 estates'!$D$10:$DR$60,8+$I297,0),VLOOKUP($C297,'(C.) Private owners, 6 estates'!$D$10:$DR$60,7+$I297,0)+VLOOKUP($C297,'(C.) Private owners, 6 estates'!$D$10:$DR$60,8+$I297,0)+VLOOKUP($C297,'(C.) Private owners, 6 estates'!$D$10:$DR$60,9+$I297,0))))</f>
        <v>0.87418655097613884</v>
      </c>
      <c r="N297" s="259">
        <f>(IF($J297-$I297=0,VLOOKUP($C297,'(C.) Private owners, 6 estates'!$D$10:$DR$60,45+$I297,0),IF($J297-$I297=1,VLOOKUP($C297,'(C.) Private owners, 6 estates'!$D$10:$DR$60,45+$I297,0)+VLOOKUP($C297,'(C.) Private owners, 6 estates'!$D$10:$DR$60,46+$I297,0),VLOOKUP($C297,'(C.) Private owners, 6 estates'!$D$10:$DR$60,45+$I297,0)+VLOOKUP($C297,'(C.) Private owners, 6 estates'!$D$10:$DR$60,46+$I297,0)+VLOOKUP($C297,'(C.) Private owners, 6 estates'!$D$10:$DR$60,47+$I297,0)))) /(IF($J297-$I297=0,VLOOKUP($C297,'(C.) Private owners, 6 estates'!$D$10:$DR$60,7+$I297,0),IF($J297-$I297=1,VLOOKUP($C297,'(C.) Private owners, 6 estates'!$D$10:$DR$60,7+$I297,0)+VLOOKUP($C297,'(C.) Private owners, 6 estates'!$D$10:$DR$60,8+$I297,0),VLOOKUP($C297,'(C.) Private owners, 6 estates'!$D$10:$DR$60,7+$I297,0)+VLOOKUP($C297,'(C.) Private owners, 6 estates'!$D$10:$DR$60,8+$I297,0)+VLOOKUP($C297,'(C.) Private owners, 6 estates'!$D$10:$DR$60,9+$I297,0))))</f>
        <v>0</v>
      </c>
      <c r="O297" s="259">
        <f>(IF($J297-$I297=0,VLOOKUP($C297,'(C.) Private owners, 6 estates'!$D$10:$DR$60,64+$I297,0),IF($J297-$I297=1,VLOOKUP($C297,'(C.) Private owners, 6 estates'!$D$10:$DR$60,64+$I297,0)+VLOOKUP($C297,'(C.) Private owners, 6 estates'!$D$10:$DR$60,65+$I297,0),VLOOKUP($C297,'(C.) Private owners, 6 estates'!$D$10:$DR$60,64+$I297,0)+VLOOKUP($C297,'(C.) Private owners, 6 estates'!$D$10:$DR$60,65+$I297,0)+VLOOKUP($C297,'(C.) Private owners, 6 estates'!$D$10:$DR$60,66+$I297,0)))) /(IF($J297-$I297=0,VLOOKUP($C297,'(C.) Private owners, 6 estates'!$D$10:$DR$60,7+$I297,0),IF($J297-$I297=1,VLOOKUP($C297,'(C.) Private owners, 6 estates'!$D$10:$DR$60,7+$I297,0)+VLOOKUP($C297,'(C.) Private owners, 6 estates'!$D$10:$DR$60,8+$I297,0),VLOOKUP($C297,'(C.) Private owners, 6 estates'!$D$10:$DR$60,7+$I297,0)+VLOOKUP($C297,'(C.) Private owners, 6 estates'!$D$10:$DR$60,8+$I297,0)+VLOOKUP($C297,'(C.) Private owners, 6 estates'!$D$10:$DR$60,9+$I297,0))))</f>
        <v>6.0737527114967459E-2</v>
      </c>
      <c r="P297" s="259">
        <f>(IF($J297-$I297=0,VLOOKUP($C297,'(C.) Private owners, 6 estates'!$D$10:$DR$60,83+$I297,0),IF($J297-$I297=1,VLOOKUP($C297,'(C.) Private owners, 6 estates'!$D$10:$DR$60,83+$I297,0)+VLOOKUP($C297,'(C.) Private owners, 6 estates'!$D$10:$DR$60,84+$I297,0),VLOOKUP($C297,'(C.) Private owners, 6 estates'!$D$10:$DR$60,83+$I297,0)+VLOOKUP($C297,'(C.) Private owners, 6 estates'!$D$10:$DR$60,84+$I297,0)+VLOOKUP($C297,'(C.) Private owners, 6 estates'!$D$10:$DR$60,85+$I297,0)))) /(IF($J297-$I297=0,VLOOKUP($C297,'(C.) Private owners, 6 estates'!$D$10:$DR$60,7+$I297,0),IF($J297-$I297=1,VLOOKUP($C297,'(C.) Private owners, 6 estates'!$D$10:$DR$60,7+$I297,0)+VLOOKUP($C297,'(C.) Private owners, 6 estates'!$D$10:$DR$60,8+$I297,0),VLOOKUP($C297,'(C.) Private owners, 6 estates'!$D$10:$DR$60,7+$I297,0)+VLOOKUP($C297,'(C.) Private owners, 6 estates'!$D$10:$DR$60,8+$I297,0)+VLOOKUP($C297,'(C.) Private owners, 6 estates'!$D$10:$DR$60,9+$I297,0))))</f>
        <v>2.3861171366594359E-2</v>
      </c>
      <c r="Q297" s="259">
        <f>(IF($J297-$I297=0,VLOOKUP($C297,'(C.) Private owners, 6 estates'!$D$10:$DR$60,102+$I297,0),IF($J297-$I297=1,VLOOKUP($C297,'(C.) Private owners, 6 estates'!$D$10:$DR$60,102+$I297,0)+VLOOKUP($C297,'(C.) Private owners, 6 estates'!$D$10:$DR$60,103+$I297,0),VLOOKUP($C297,'(C.) Private owners, 6 estates'!$D$10:$DR$60,102+$I297,0)+VLOOKUP($C297,'(C.) Private owners, 6 estates'!$D$10:$DR$60,103+$I297,0)+VLOOKUP($C297,'(C.) Private owners, 6 estates'!$D$10:$DR$60,104+$I297,0)))) /(IF($J297-$I297=0,VLOOKUP($C297,'(C.) Private owners, 6 estates'!$D$10:$DR$60,7+$I297,0),IF($J297-$I297=1,VLOOKUP($C297,'(C.) Private owners, 6 estates'!$D$10:$DR$60,7+$I297,0)+VLOOKUP($C297,'(C.) Private owners, 6 estates'!$D$10:$DR$60,8+$I297,0),VLOOKUP($C297,'(C.) Private owners, 6 estates'!$D$10:$DR$60,7+$I297,0)+VLOOKUP($C297,'(C.) Private owners, 6 estates'!$D$10:$DR$60,8+$I297,0)+VLOOKUP($C297,'(C.) Private owners, 6 estates'!$D$10:$DR$60,9+$I297,0))))</f>
        <v>4.1214750542299353E-2</v>
      </c>
      <c r="R297" s="414">
        <f t="shared" si="62"/>
        <v>0</v>
      </c>
      <c r="T297" s="210">
        <f t="shared" si="63"/>
        <v>361.91323210412151</v>
      </c>
      <c r="U297" s="210">
        <f t="shared" si="64"/>
        <v>1226906.5853695967</v>
      </c>
      <c r="V297" s="281">
        <f t="shared" si="65"/>
        <v>0</v>
      </c>
      <c r="W297" s="281">
        <f t="shared" si="66"/>
        <v>0</v>
      </c>
      <c r="X297" s="210">
        <f t="shared" si="67"/>
        <v>25.145336225596527</v>
      </c>
      <c r="Y297" s="210">
        <f t="shared" si="68"/>
        <v>85244.130000865262</v>
      </c>
      <c r="Z297" s="210">
        <f t="shared" si="69"/>
        <v>9.8785249457700655</v>
      </c>
      <c r="AA297" s="210">
        <f t="shared" si="70"/>
        <v>33488.765357482785</v>
      </c>
      <c r="AB297" s="210">
        <f t="shared" si="71"/>
        <v>17.062906724511933</v>
      </c>
      <c r="AC297" s="210">
        <f t="shared" si="72"/>
        <v>57844.231072015733</v>
      </c>
      <c r="AD297" s="369">
        <f t="shared" si="73"/>
        <v>0</v>
      </c>
      <c r="AE297" s="369">
        <f t="shared" si="74"/>
        <v>0</v>
      </c>
    </row>
    <row r="298" spans="1:31">
      <c r="A298" s="49">
        <v>32</v>
      </c>
      <c r="B298" s="279">
        <v>8</v>
      </c>
      <c r="C298" s="29" t="s">
        <v>364</v>
      </c>
      <c r="D298" s="210">
        <f>'(B.) Opyt'' non-urb lands'!AM55</f>
        <v>415</v>
      </c>
      <c r="E298" s="267"/>
      <c r="F298" s="210">
        <f>'(B.) Opyt'' non-urb lands'!AQ55</f>
        <v>1376716.8602583979</v>
      </c>
      <c r="G298" s="212">
        <f t="shared" si="61"/>
        <v>3317.3900247190309</v>
      </c>
      <c r="I298" s="210">
        <v>10</v>
      </c>
      <c r="J298" s="210">
        <v>10</v>
      </c>
      <c r="M298" s="259">
        <f>(IF($J298-$I298=0,VLOOKUP($C298,'(C.) Private owners, 6 estates'!$D$10:$DR$60,26+$I298,0),IF($J298-$I298=1,VLOOKUP($C298,'(C.) Private owners, 6 estates'!$D$10:$DR$60,26+$I298,0)+VLOOKUP($C298,'(C.) Private owners, 6 estates'!$D$10:$DR$60,27+$I298,0),VLOOKUP($C298,'(C.) Private owners, 6 estates'!$D$10:$DR$60,26+$I298,0)+VLOOKUP($C298,'(C.) Private owners, 6 estates'!$D$10:$DR$60,27+$I298,0)+VLOOKUP($C298,'(C.) Private owners, 6 estates'!$D$10:$DR$60,28+$I298,0)))) /(IF($J298-$I298=0,VLOOKUP($C298,'(C.) Private owners, 6 estates'!$D$10:$DR$60,7+$I298,0),IF($J298-$I298=1,VLOOKUP($C298,'(C.) Private owners, 6 estates'!$D$10:$DR$60,7+$I298,0)+VLOOKUP($C298,'(C.) Private owners, 6 estates'!$D$10:$DR$60,8+$I298,0),VLOOKUP($C298,'(C.) Private owners, 6 estates'!$D$10:$DR$60,7+$I298,0)+VLOOKUP($C298,'(C.) Private owners, 6 estates'!$D$10:$DR$60,8+$I298,0)+VLOOKUP($C298,'(C.) Private owners, 6 estates'!$D$10:$DR$60,9+$I298,0))))</f>
        <v>0.84962406015037595</v>
      </c>
      <c r="N298" s="259">
        <f>(IF($J298-$I298=0,VLOOKUP($C298,'(C.) Private owners, 6 estates'!$D$10:$DR$60,45+$I298,0),IF($J298-$I298=1,VLOOKUP($C298,'(C.) Private owners, 6 estates'!$D$10:$DR$60,45+$I298,0)+VLOOKUP($C298,'(C.) Private owners, 6 estates'!$D$10:$DR$60,46+$I298,0),VLOOKUP($C298,'(C.) Private owners, 6 estates'!$D$10:$DR$60,45+$I298,0)+VLOOKUP($C298,'(C.) Private owners, 6 estates'!$D$10:$DR$60,46+$I298,0)+VLOOKUP($C298,'(C.) Private owners, 6 estates'!$D$10:$DR$60,47+$I298,0)))) /(IF($J298-$I298=0,VLOOKUP($C298,'(C.) Private owners, 6 estates'!$D$10:$DR$60,7+$I298,0),IF($J298-$I298=1,VLOOKUP($C298,'(C.) Private owners, 6 estates'!$D$10:$DR$60,7+$I298,0)+VLOOKUP($C298,'(C.) Private owners, 6 estates'!$D$10:$DR$60,8+$I298,0),VLOOKUP($C298,'(C.) Private owners, 6 estates'!$D$10:$DR$60,7+$I298,0)+VLOOKUP($C298,'(C.) Private owners, 6 estates'!$D$10:$DR$60,8+$I298,0)+VLOOKUP($C298,'(C.) Private owners, 6 estates'!$D$10:$DR$60,9+$I298,0))))</f>
        <v>7.5187969924812026E-3</v>
      </c>
      <c r="O298" s="259">
        <f>(IF($J298-$I298=0,VLOOKUP($C298,'(C.) Private owners, 6 estates'!$D$10:$DR$60,64+$I298,0),IF($J298-$I298=1,VLOOKUP($C298,'(C.) Private owners, 6 estates'!$D$10:$DR$60,64+$I298,0)+VLOOKUP($C298,'(C.) Private owners, 6 estates'!$D$10:$DR$60,65+$I298,0),VLOOKUP($C298,'(C.) Private owners, 6 estates'!$D$10:$DR$60,64+$I298,0)+VLOOKUP($C298,'(C.) Private owners, 6 estates'!$D$10:$DR$60,65+$I298,0)+VLOOKUP($C298,'(C.) Private owners, 6 estates'!$D$10:$DR$60,66+$I298,0)))) /(IF($J298-$I298=0,VLOOKUP($C298,'(C.) Private owners, 6 estates'!$D$10:$DR$60,7+$I298,0),IF($J298-$I298=1,VLOOKUP($C298,'(C.) Private owners, 6 estates'!$D$10:$DR$60,7+$I298,0)+VLOOKUP($C298,'(C.) Private owners, 6 estates'!$D$10:$DR$60,8+$I298,0),VLOOKUP($C298,'(C.) Private owners, 6 estates'!$D$10:$DR$60,7+$I298,0)+VLOOKUP($C298,'(C.) Private owners, 6 estates'!$D$10:$DR$60,8+$I298,0)+VLOOKUP($C298,'(C.) Private owners, 6 estates'!$D$10:$DR$60,9+$I298,0))))</f>
        <v>5.2631578947368418E-2</v>
      </c>
      <c r="P298" s="259">
        <f>(IF($J298-$I298=0,VLOOKUP($C298,'(C.) Private owners, 6 estates'!$D$10:$DR$60,83+$I298,0),IF($J298-$I298=1,VLOOKUP($C298,'(C.) Private owners, 6 estates'!$D$10:$DR$60,83+$I298,0)+VLOOKUP($C298,'(C.) Private owners, 6 estates'!$D$10:$DR$60,84+$I298,0),VLOOKUP($C298,'(C.) Private owners, 6 estates'!$D$10:$DR$60,83+$I298,0)+VLOOKUP($C298,'(C.) Private owners, 6 estates'!$D$10:$DR$60,84+$I298,0)+VLOOKUP($C298,'(C.) Private owners, 6 estates'!$D$10:$DR$60,85+$I298,0)))) /(IF($J298-$I298=0,VLOOKUP($C298,'(C.) Private owners, 6 estates'!$D$10:$DR$60,7+$I298,0),IF($J298-$I298=1,VLOOKUP($C298,'(C.) Private owners, 6 estates'!$D$10:$DR$60,7+$I298,0)+VLOOKUP($C298,'(C.) Private owners, 6 estates'!$D$10:$DR$60,8+$I298,0),VLOOKUP($C298,'(C.) Private owners, 6 estates'!$D$10:$DR$60,7+$I298,0)+VLOOKUP($C298,'(C.) Private owners, 6 estates'!$D$10:$DR$60,8+$I298,0)+VLOOKUP($C298,'(C.) Private owners, 6 estates'!$D$10:$DR$60,9+$I298,0))))</f>
        <v>2.2556390977443608E-2</v>
      </c>
      <c r="Q298" s="259">
        <f>(IF($J298-$I298=0,VLOOKUP($C298,'(C.) Private owners, 6 estates'!$D$10:$DR$60,102+$I298,0),IF($J298-$I298=1,VLOOKUP($C298,'(C.) Private owners, 6 estates'!$D$10:$DR$60,102+$I298,0)+VLOOKUP($C298,'(C.) Private owners, 6 estates'!$D$10:$DR$60,103+$I298,0),VLOOKUP($C298,'(C.) Private owners, 6 estates'!$D$10:$DR$60,102+$I298,0)+VLOOKUP($C298,'(C.) Private owners, 6 estates'!$D$10:$DR$60,103+$I298,0)+VLOOKUP($C298,'(C.) Private owners, 6 estates'!$D$10:$DR$60,104+$I298,0)))) /(IF($J298-$I298=0,VLOOKUP($C298,'(C.) Private owners, 6 estates'!$D$10:$DR$60,7+$I298,0),IF($J298-$I298=1,VLOOKUP($C298,'(C.) Private owners, 6 estates'!$D$10:$DR$60,7+$I298,0)+VLOOKUP($C298,'(C.) Private owners, 6 estates'!$D$10:$DR$60,8+$I298,0),VLOOKUP($C298,'(C.) Private owners, 6 estates'!$D$10:$DR$60,7+$I298,0)+VLOOKUP($C298,'(C.) Private owners, 6 estates'!$D$10:$DR$60,8+$I298,0)+VLOOKUP($C298,'(C.) Private owners, 6 estates'!$D$10:$DR$60,9+$I298,0))))</f>
        <v>6.7669172932330823E-2</v>
      </c>
      <c r="R298" s="414">
        <f t="shared" si="62"/>
        <v>0</v>
      </c>
      <c r="T298" s="210">
        <f t="shared" si="63"/>
        <v>352.59398496240601</v>
      </c>
      <c r="U298" s="210">
        <f t="shared" si="64"/>
        <v>1169691.7684902176</v>
      </c>
      <c r="V298" s="281">
        <f t="shared" si="65"/>
        <v>3.1203007518796992</v>
      </c>
      <c r="W298" s="281">
        <f t="shared" si="66"/>
        <v>10351.254588409007</v>
      </c>
      <c r="X298" s="210">
        <f t="shared" si="67"/>
        <v>21.842105263157894</v>
      </c>
      <c r="Y298" s="210">
        <f t="shared" si="68"/>
        <v>72458.782118863033</v>
      </c>
      <c r="Z298" s="210">
        <f t="shared" si="69"/>
        <v>9.3609022556390968</v>
      </c>
      <c r="AA298" s="210">
        <f t="shared" si="70"/>
        <v>31053.763765227017</v>
      </c>
      <c r="AB298" s="210">
        <f t="shared" si="71"/>
        <v>28.082706766917291</v>
      </c>
      <c r="AC298" s="210">
        <f t="shared" si="72"/>
        <v>93161.291295681047</v>
      </c>
      <c r="AD298" s="369">
        <f t="shared" si="73"/>
        <v>0</v>
      </c>
      <c r="AE298" s="369">
        <f t="shared" si="74"/>
        <v>0</v>
      </c>
    </row>
    <row r="299" spans="1:31">
      <c r="A299" s="49">
        <v>2</v>
      </c>
      <c r="B299" s="279">
        <v>9</v>
      </c>
      <c r="C299" s="28" t="s">
        <v>365</v>
      </c>
      <c r="D299" s="210">
        <f>'(B.) Opyt'' non-urb lands'!AM56</f>
        <v>12</v>
      </c>
      <c r="E299" s="267"/>
      <c r="F299" s="210">
        <f>'(B.) Opyt'' non-urb lands'!AQ56</f>
        <v>38866.403216931205</v>
      </c>
      <c r="G299" s="212">
        <f t="shared" si="61"/>
        <v>3238.8669347442669</v>
      </c>
      <c r="I299" s="210">
        <v>12</v>
      </c>
      <c r="J299" s="210">
        <v>12</v>
      </c>
      <c r="M299" s="259">
        <f>(IF($J299-$I299=0,VLOOKUP($C299,'(C.) Private owners, 6 estates'!$D$10:$DR$60,26+$I299,0),IF($J299-$I299=1,VLOOKUP($C299,'(C.) Private owners, 6 estates'!$D$10:$DR$60,26+$I299,0)+VLOOKUP($C299,'(C.) Private owners, 6 estates'!$D$10:$DR$60,27+$I299,0),VLOOKUP($C299,'(C.) Private owners, 6 estates'!$D$10:$DR$60,26+$I299,0)+VLOOKUP($C299,'(C.) Private owners, 6 estates'!$D$10:$DR$60,27+$I299,0)+VLOOKUP($C299,'(C.) Private owners, 6 estates'!$D$10:$DR$60,28+$I299,0)))) /(IF($J299-$I299=0,VLOOKUP($C299,'(C.) Private owners, 6 estates'!$D$10:$DR$60,7+$I299,0),IF($J299-$I299=1,VLOOKUP($C299,'(C.) Private owners, 6 estates'!$D$10:$DR$60,7+$I299,0)+VLOOKUP($C299,'(C.) Private owners, 6 estates'!$D$10:$DR$60,8+$I299,0),VLOOKUP($C299,'(C.) Private owners, 6 estates'!$D$10:$DR$60,7+$I299,0)+VLOOKUP($C299,'(C.) Private owners, 6 estates'!$D$10:$DR$60,8+$I299,0)+VLOOKUP($C299,'(C.) Private owners, 6 estates'!$D$10:$DR$60,9+$I299,0))))</f>
        <v>0.11764705882352941</v>
      </c>
      <c r="N299" s="259">
        <f>(IF($J299-$I299=0,VLOOKUP($C299,'(C.) Private owners, 6 estates'!$D$10:$DR$60,45+$I299,0),IF($J299-$I299=1,VLOOKUP($C299,'(C.) Private owners, 6 estates'!$D$10:$DR$60,45+$I299,0)+VLOOKUP($C299,'(C.) Private owners, 6 estates'!$D$10:$DR$60,46+$I299,0),VLOOKUP($C299,'(C.) Private owners, 6 estates'!$D$10:$DR$60,45+$I299,0)+VLOOKUP($C299,'(C.) Private owners, 6 estates'!$D$10:$DR$60,46+$I299,0)+VLOOKUP($C299,'(C.) Private owners, 6 estates'!$D$10:$DR$60,47+$I299,0)))) /(IF($J299-$I299=0,VLOOKUP($C299,'(C.) Private owners, 6 estates'!$D$10:$DR$60,7+$I299,0),IF($J299-$I299=1,VLOOKUP($C299,'(C.) Private owners, 6 estates'!$D$10:$DR$60,7+$I299,0)+VLOOKUP($C299,'(C.) Private owners, 6 estates'!$D$10:$DR$60,8+$I299,0),VLOOKUP($C299,'(C.) Private owners, 6 estates'!$D$10:$DR$60,7+$I299,0)+VLOOKUP($C299,'(C.) Private owners, 6 estates'!$D$10:$DR$60,8+$I299,0)+VLOOKUP($C299,'(C.) Private owners, 6 estates'!$D$10:$DR$60,9+$I299,0))))</f>
        <v>0</v>
      </c>
      <c r="O299" s="259">
        <f>(IF($J299-$I299=0,VLOOKUP($C299,'(C.) Private owners, 6 estates'!$D$10:$DR$60,64+$I299,0),IF($J299-$I299=1,VLOOKUP($C299,'(C.) Private owners, 6 estates'!$D$10:$DR$60,64+$I299,0)+VLOOKUP($C299,'(C.) Private owners, 6 estates'!$D$10:$DR$60,65+$I299,0),VLOOKUP($C299,'(C.) Private owners, 6 estates'!$D$10:$DR$60,64+$I299,0)+VLOOKUP($C299,'(C.) Private owners, 6 estates'!$D$10:$DR$60,65+$I299,0)+VLOOKUP($C299,'(C.) Private owners, 6 estates'!$D$10:$DR$60,66+$I299,0)))) /(IF($J299-$I299=0,VLOOKUP($C299,'(C.) Private owners, 6 estates'!$D$10:$DR$60,7+$I299,0),IF($J299-$I299=1,VLOOKUP($C299,'(C.) Private owners, 6 estates'!$D$10:$DR$60,7+$I299,0)+VLOOKUP($C299,'(C.) Private owners, 6 estates'!$D$10:$DR$60,8+$I299,0),VLOOKUP($C299,'(C.) Private owners, 6 estates'!$D$10:$DR$60,7+$I299,0)+VLOOKUP($C299,'(C.) Private owners, 6 estates'!$D$10:$DR$60,8+$I299,0)+VLOOKUP($C299,'(C.) Private owners, 6 estates'!$D$10:$DR$60,9+$I299,0))))</f>
        <v>0.17647058823529413</v>
      </c>
      <c r="P299" s="259">
        <f>(IF($J299-$I299=0,VLOOKUP($C299,'(C.) Private owners, 6 estates'!$D$10:$DR$60,83+$I299,0),IF($J299-$I299=1,VLOOKUP($C299,'(C.) Private owners, 6 estates'!$D$10:$DR$60,83+$I299,0)+VLOOKUP($C299,'(C.) Private owners, 6 estates'!$D$10:$DR$60,84+$I299,0),VLOOKUP($C299,'(C.) Private owners, 6 estates'!$D$10:$DR$60,83+$I299,0)+VLOOKUP($C299,'(C.) Private owners, 6 estates'!$D$10:$DR$60,84+$I299,0)+VLOOKUP($C299,'(C.) Private owners, 6 estates'!$D$10:$DR$60,85+$I299,0)))) /(IF($J299-$I299=0,VLOOKUP($C299,'(C.) Private owners, 6 estates'!$D$10:$DR$60,7+$I299,0),IF($J299-$I299=1,VLOOKUP($C299,'(C.) Private owners, 6 estates'!$D$10:$DR$60,7+$I299,0)+VLOOKUP($C299,'(C.) Private owners, 6 estates'!$D$10:$DR$60,8+$I299,0),VLOOKUP($C299,'(C.) Private owners, 6 estates'!$D$10:$DR$60,7+$I299,0)+VLOOKUP($C299,'(C.) Private owners, 6 estates'!$D$10:$DR$60,8+$I299,0)+VLOOKUP($C299,'(C.) Private owners, 6 estates'!$D$10:$DR$60,9+$I299,0))))</f>
        <v>5.8823529411764705E-2</v>
      </c>
      <c r="Q299" s="259">
        <f>(IF($J299-$I299=0,VLOOKUP($C299,'(C.) Private owners, 6 estates'!$D$10:$DR$60,102+$I299,0),IF($J299-$I299=1,VLOOKUP($C299,'(C.) Private owners, 6 estates'!$D$10:$DR$60,102+$I299,0)+VLOOKUP($C299,'(C.) Private owners, 6 estates'!$D$10:$DR$60,103+$I299,0),VLOOKUP($C299,'(C.) Private owners, 6 estates'!$D$10:$DR$60,102+$I299,0)+VLOOKUP($C299,'(C.) Private owners, 6 estates'!$D$10:$DR$60,103+$I299,0)+VLOOKUP($C299,'(C.) Private owners, 6 estates'!$D$10:$DR$60,104+$I299,0)))) /(IF($J299-$I299=0,VLOOKUP($C299,'(C.) Private owners, 6 estates'!$D$10:$DR$60,7+$I299,0),IF($J299-$I299=1,VLOOKUP($C299,'(C.) Private owners, 6 estates'!$D$10:$DR$60,7+$I299,0)+VLOOKUP($C299,'(C.) Private owners, 6 estates'!$D$10:$DR$60,8+$I299,0),VLOOKUP($C299,'(C.) Private owners, 6 estates'!$D$10:$DR$60,7+$I299,0)+VLOOKUP($C299,'(C.) Private owners, 6 estates'!$D$10:$DR$60,8+$I299,0)+VLOOKUP($C299,'(C.) Private owners, 6 estates'!$D$10:$DR$60,9+$I299,0))))</f>
        <v>0.6470588235294118</v>
      </c>
      <c r="R299" s="414">
        <f t="shared" si="62"/>
        <v>0</v>
      </c>
      <c r="T299" s="210">
        <f t="shared" si="63"/>
        <v>1.4117647058823528</v>
      </c>
      <c r="U299" s="210">
        <f t="shared" si="64"/>
        <v>4572.5180255213172</v>
      </c>
      <c r="V299" s="281">
        <f t="shared" si="65"/>
        <v>0</v>
      </c>
      <c r="W299" s="281">
        <f t="shared" si="66"/>
        <v>0</v>
      </c>
      <c r="X299" s="210">
        <f t="shared" si="67"/>
        <v>2.1176470588235294</v>
      </c>
      <c r="Y299" s="210">
        <f t="shared" si="68"/>
        <v>6858.7770382819772</v>
      </c>
      <c r="Z299" s="210">
        <f t="shared" si="69"/>
        <v>0.70588235294117641</v>
      </c>
      <c r="AA299" s="210">
        <f t="shared" si="70"/>
        <v>2286.2590127606586</v>
      </c>
      <c r="AB299" s="210">
        <f t="shared" si="71"/>
        <v>7.764705882352942</v>
      </c>
      <c r="AC299" s="210">
        <f t="shared" si="72"/>
        <v>25148.849140367252</v>
      </c>
      <c r="AD299" s="369">
        <f t="shared" si="73"/>
        <v>0</v>
      </c>
      <c r="AE299" s="369">
        <f t="shared" si="74"/>
        <v>0</v>
      </c>
    </row>
    <row r="300" spans="1:31">
      <c r="A300" s="49">
        <v>3</v>
      </c>
      <c r="B300" s="279">
        <v>9</v>
      </c>
      <c r="C300" s="28" t="s">
        <v>629</v>
      </c>
      <c r="D300" s="210">
        <f>'(B.) Opyt'' non-urb lands'!AM57</f>
        <v>404</v>
      </c>
      <c r="E300" s="267"/>
      <c r="F300" s="210">
        <f>'(B.) Opyt'' non-urb lands'!AQ57</f>
        <v>1288596.3063068383</v>
      </c>
      <c r="G300" s="212">
        <f t="shared" si="61"/>
        <v>3189.594817591184</v>
      </c>
      <c r="I300" s="210">
        <v>11</v>
      </c>
      <c r="J300" s="210">
        <v>11</v>
      </c>
      <c r="M300" s="259">
        <f>(IF($J300-$I300=0,VLOOKUP($C300,'(C.) Private owners, 6 estates'!$D$10:$DR$60,26+$I300,0),IF($J300-$I300=1,VLOOKUP($C300,'(C.) Private owners, 6 estates'!$D$10:$DR$60,26+$I300,0)+VLOOKUP($C300,'(C.) Private owners, 6 estates'!$D$10:$DR$60,27+$I300,0),VLOOKUP($C300,'(C.) Private owners, 6 estates'!$D$10:$DR$60,26+$I300,0)+VLOOKUP($C300,'(C.) Private owners, 6 estates'!$D$10:$DR$60,27+$I300,0)+VLOOKUP($C300,'(C.) Private owners, 6 estates'!$D$10:$DR$60,28+$I300,0)))) /(IF($J300-$I300=0,VLOOKUP($C300,'(C.) Private owners, 6 estates'!$D$10:$DR$60,7+$I300,0),IF($J300-$I300=1,VLOOKUP($C300,'(C.) Private owners, 6 estates'!$D$10:$DR$60,7+$I300,0)+VLOOKUP($C300,'(C.) Private owners, 6 estates'!$D$10:$DR$60,8+$I300,0),VLOOKUP($C300,'(C.) Private owners, 6 estates'!$D$10:$DR$60,7+$I300,0)+VLOOKUP($C300,'(C.) Private owners, 6 estates'!$D$10:$DR$60,8+$I300,0)+VLOOKUP($C300,'(C.) Private owners, 6 estates'!$D$10:$DR$60,9+$I300,0))))</f>
        <v>0.67567567567567566</v>
      </c>
      <c r="N300" s="259">
        <f>(IF($J300-$I300=0,VLOOKUP($C300,'(C.) Private owners, 6 estates'!$D$10:$DR$60,45+$I300,0),IF($J300-$I300=1,VLOOKUP($C300,'(C.) Private owners, 6 estates'!$D$10:$DR$60,45+$I300,0)+VLOOKUP($C300,'(C.) Private owners, 6 estates'!$D$10:$DR$60,46+$I300,0),VLOOKUP($C300,'(C.) Private owners, 6 estates'!$D$10:$DR$60,45+$I300,0)+VLOOKUP($C300,'(C.) Private owners, 6 estates'!$D$10:$DR$60,46+$I300,0)+VLOOKUP($C300,'(C.) Private owners, 6 estates'!$D$10:$DR$60,47+$I300,0)))) /(IF($J300-$I300=0,VLOOKUP($C300,'(C.) Private owners, 6 estates'!$D$10:$DR$60,7+$I300,0),IF($J300-$I300=1,VLOOKUP($C300,'(C.) Private owners, 6 estates'!$D$10:$DR$60,7+$I300,0)+VLOOKUP($C300,'(C.) Private owners, 6 estates'!$D$10:$DR$60,8+$I300,0),VLOOKUP($C300,'(C.) Private owners, 6 estates'!$D$10:$DR$60,7+$I300,0)+VLOOKUP($C300,'(C.) Private owners, 6 estates'!$D$10:$DR$60,8+$I300,0)+VLOOKUP($C300,'(C.) Private owners, 6 estates'!$D$10:$DR$60,9+$I300,0))))</f>
        <v>0</v>
      </c>
      <c r="O300" s="259">
        <f>(IF($J300-$I300=0,VLOOKUP($C300,'(C.) Private owners, 6 estates'!$D$10:$DR$60,64+$I300,0),IF($J300-$I300=1,VLOOKUP($C300,'(C.) Private owners, 6 estates'!$D$10:$DR$60,64+$I300,0)+VLOOKUP($C300,'(C.) Private owners, 6 estates'!$D$10:$DR$60,65+$I300,0),VLOOKUP($C300,'(C.) Private owners, 6 estates'!$D$10:$DR$60,64+$I300,0)+VLOOKUP($C300,'(C.) Private owners, 6 estates'!$D$10:$DR$60,65+$I300,0)+VLOOKUP($C300,'(C.) Private owners, 6 estates'!$D$10:$DR$60,66+$I300,0)))) /(IF($J300-$I300=0,VLOOKUP($C300,'(C.) Private owners, 6 estates'!$D$10:$DR$60,7+$I300,0),IF($J300-$I300=1,VLOOKUP($C300,'(C.) Private owners, 6 estates'!$D$10:$DR$60,7+$I300,0)+VLOOKUP($C300,'(C.) Private owners, 6 estates'!$D$10:$DR$60,8+$I300,0),VLOOKUP($C300,'(C.) Private owners, 6 estates'!$D$10:$DR$60,7+$I300,0)+VLOOKUP($C300,'(C.) Private owners, 6 estates'!$D$10:$DR$60,8+$I300,0)+VLOOKUP($C300,'(C.) Private owners, 6 estates'!$D$10:$DR$60,9+$I300,0))))</f>
        <v>0.1981981981981982</v>
      </c>
      <c r="P300" s="259">
        <f>(IF($J300-$I300=0,VLOOKUP($C300,'(C.) Private owners, 6 estates'!$D$10:$DR$60,83+$I300,0),IF($J300-$I300=1,VLOOKUP($C300,'(C.) Private owners, 6 estates'!$D$10:$DR$60,83+$I300,0)+VLOOKUP($C300,'(C.) Private owners, 6 estates'!$D$10:$DR$60,84+$I300,0),VLOOKUP($C300,'(C.) Private owners, 6 estates'!$D$10:$DR$60,83+$I300,0)+VLOOKUP($C300,'(C.) Private owners, 6 estates'!$D$10:$DR$60,84+$I300,0)+VLOOKUP($C300,'(C.) Private owners, 6 estates'!$D$10:$DR$60,85+$I300,0)))) /(IF($J300-$I300=0,VLOOKUP($C300,'(C.) Private owners, 6 estates'!$D$10:$DR$60,7+$I300,0),IF($J300-$I300=1,VLOOKUP($C300,'(C.) Private owners, 6 estates'!$D$10:$DR$60,7+$I300,0)+VLOOKUP($C300,'(C.) Private owners, 6 estates'!$D$10:$DR$60,8+$I300,0),VLOOKUP($C300,'(C.) Private owners, 6 estates'!$D$10:$DR$60,7+$I300,0)+VLOOKUP($C300,'(C.) Private owners, 6 estates'!$D$10:$DR$60,8+$I300,0)+VLOOKUP($C300,'(C.) Private owners, 6 estates'!$D$10:$DR$60,9+$I300,0))))</f>
        <v>6.9069069069069067E-2</v>
      </c>
      <c r="Q300" s="259">
        <f>(IF($J300-$I300=0,VLOOKUP($C300,'(C.) Private owners, 6 estates'!$D$10:$DR$60,102+$I300,0),IF($J300-$I300=1,VLOOKUP($C300,'(C.) Private owners, 6 estates'!$D$10:$DR$60,102+$I300,0)+VLOOKUP($C300,'(C.) Private owners, 6 estates'!$D$10:$DR$60,103+$I300,0),VLOOKUP($C300,'(C.) Private owners, 6 estates'!$D$10:$DR$60,102+$I300,0)+VLOOKUP($C300,'(C.) Private owners, 6 estates'!$D$10:$DR$60,103+$I300,0)+VLOOKUP($C300,'(C.) Private owners, 6 estates'!$D$10:$DR$60,104+$I300,0)))) /(IF($J300-$I300=0,VLOOKUP($C300,'(C.) Private owners, 6 estates'!$D$10:$DR$60,7+$I300,0),IF($J300-$I300=1,VLOOKUP($C300,'(C.) Private owners, 6 estates'!$D$10:$DR$60,7+$I300,0)+VLOOKUP($C300,'(C.) Private owners, 6 estates'!$D$10:$DR$60,8+$I300,0),VLOOKUP($C300,'(C.) Private owners, 6 estates'!$D$10:$DR$60,7+$I300,0)+VLOOKUP($C300,'(C.) Private owners, 6 estates'!$D$10:$DR$60,8+$I300,0)+VLOOKUP($C300,'(C.) Private owners, 6 estates'!$D$10:$DR$60,9+$I300,0))))</f>
        <v>5.7057057057057055E-2</v>
      </c>
      <c r="R300" s="414">
        <f t="shared" si="62"/>
        <v>0</v>
      </c>
      <c r="T300" s="210">
        <f t="shared" si="63"/>
        <v>272.97297297297297</v>
      </c>
      <c r="U300" s="210">
        <f t="shared" si="64"/>
        <v>870673.17993705289</v>
      </c>
      <c r="V300" s="281">
        <f t="shared" si="65"/>
        <v>0</v>
      </c>
      <c r="W300" s="281">
        <f t="shared" si="66"/>
        <v>0</v>
      </c>
      <c r="X300" s="210">
        <f t="shared" si="67"/>
        <v>80.072072072072075</v>
      </c>
      <c r="Y300" s="210">
        <f t="shared" si="68"/>
        <v>255397.46611486888</v>
      </c>
      <c r="Z300" s="210">
        <f t="shared" si="69"/>
        <v>27.903903903903903</v>
      </c>
      <c r="AA300" s="210">
        <f t="shared" si="70"/>
        <v>89002.147282454302</v>
      </c>
      <c r="AB300" s="210">
        <f t="shared" si="71"/>
        <v>23.051051051051051</v>
      </c>
      <c r="AC300" s="210">
        <f t="shared" si="72"/>
        <v>73523.512972462253</v>
      </c>
      <c r="AD300" s="369">
        <f t="shared" si="73"/>
        <v>0</v>
      </c>
      <c r="AE300" s="369">
        <f t="shared" si="74"/>
        <v>0</v>
      </c>
    </row>
    <row r="301" spans="1:31">
      <c r="A301" s="49">
        <v>12</v>
      </c>
      <c r="B301" s="279">
        <v>9</v>
      </c>
      <c r="C301" s="28" t="s">
        <v>257</v>
      </c>
      <c r="D301" s="210">
        <f>'(B.) Opyt'' non-urb lands'!AM58</f>
        <v>883</v>
      </c>
      <c r="E301" s="267"/>
      <c r="F301" s="210">
        <f>'(B.) Opyt'' non-urb lands'!AQ58</f>
        <v>2262893.0822609691</v>
      </c>
      <c r="G301" s="212">
        <f t="shared" si="61"/>
        <v>2562.7328224926036</v>
      </c>
      <c r="I301" s="210">
        <v>10</v>
      </c>
      <c r="J301" s="210">
        <v>11</v>
      </c>
      <c r="M301" s="259">
        <f>(IF($J301-$I301=0,VLOOKUP($C301,'(C.) Private owners, 6 estates'!$D$10:$DR$60,26+$I301,0),IF($J301-$I301=1,VLOOKUP($C301,'(C.) Private owners, 6 estates'!$D$10:$DR$60,26+$I301,0)+VLOOKUP($C301,'(C.) Private owners, 6 estates'!$D$10:$DR$60,27+$I301,0),VLOOKUP($C301,'(C.) Private owners, 6 estates'!$D$10:$DR$60,26+$I301,0)+VLOOKUP($C301,'(C.) Private owners, 6 estates'!$D$10:$DR$60,27+$I301,0)+VLOOKUP($C301,'(C.) Private owners, 6 estates'!$D$10:$DR$60,28+$I301,0)))) /(IF($J301-$I301=0,VLOOKUP($C301,'(C.) Private owners, 6 estates'!$D$10:$DR$60,7+$I301,0),IF($J301-$I301=1,VLOOKUP($C301,'(C.) Private owners, 6 estates'!$D$10:$DR$60,7+$I301,0)+VLOOKUP($C301,'(C.) Private owners, 6 estates'!$D$10:$DR$60,8+$I301,0),VLOOKUP($C301,'(C.) Private owners, 6 estates'!$D$10:$DR$60,7+$I301,0)+VLOOKUP($C301,'(C.) Private owners, 6 estates'!$D$10:$DR$60,8+$I301,0)+VLOOKUP($C301,'(C.) Private owners, 6 estates'!$D$10:$DR$60,9+$I301,0))))</f>
        <v>0.58333333333333337</v>
      </c>
      <c r="N301" s="259">
        <f>(IF($J301-$I301=0,VLOOKUP($C301,'(C.) Private owners, 6 estates'!$D$10:$DR$60,45+$I301,0),IF($J301-$I301=1,VLOOKUP($C301,'(C.) Private owners, 6 estates'!$D$10:$DR$60,45+$I301,0)+VLOOKUP($C301,'(C.) Private owners, 6 estates'!$D$10:$DR$60,46+$I301,0),VLOOKUP($C301,'(C.) Private owners, 6 estates'!$D$10:$DR$60,45+$I301,0)+VLOOKUP($C301,'(C.) Private owners, 6 estates'!$D$10:$DR$60,46+$I301,0)+VLOOKUP($C301,'(C.) Private owners, 6 estates'!$D$10:$DR$60,47+$I301,0)))) /(IF($J301-$I301=0,VLOOKUP($C301,'(C.) Private owners, 6 estates'!$D$10:$DR$60,7+$I301,0),IF($J301-$I301=1,VLOOKUP($C301,'(C.) Private owners, 6 estates'!$D$10:$DR$60,7+$I301,0)+VLOOKUP($C301,'(C.) Private owners, 6 estates'!$D$10:$DR$60,8+$I301,0),VLOOKUP($C301,'(C.) Private owners, 6 estates'!$D$10:$DR$60,7+$I301,0)+VLOOKUP($C301,'(C.) Private owners, 6 estates'!$D$10:$DR$60,8+$I301,0)+VLOOKUP($C301,'(C.) Private owners, 6 estates'!$D$10:$DR$60,9+$I301,0))))</f>
        <v>3.4013605442176869E-3</v>
      </c>
      <c r="O301" s="259">
        <f>(IF($J301-$I301=0,VLOOKUP($C301,'(C.) Private owners, 6 estates'!$D$10:$DR$60,64+$I301,0),IF($J301-$I301=1,VLOOKUP($C301,'(C.) Private owners, 6 estates'!$D$10:$DR$60,64+$I301,0)+VLOOKUP($C301,'(C.) Private owners, 6 estates'!$D$10:$DR$60,65+$I301,0),VLOOKUP($C301,'(C.) Private owners, 6 estates'!$D$10:$DR$60,64+$I301,0)+VLOOKUP($C301,'(C.) Private owners, 6 estates'!$D$10:$DR$60,65+$I301,0)+VLOOKUP($C301,'(C.) Private owners, 6 estates'!$D$10:$DR$60,66+$I301,0)))) /(IF($J301-$I301=0,VLOOKUP($C301,'(C.) Private owners, 6 estates'!$D$10:$DR$60,7+$I301,0),IF($J301-$I301=1,VLOOKUP($C301,'(C.) Private owners, 6 estates'!$D$10:$DR$60,7+$I301,0)+VLOOKUP($C301,'(C.) Private owners, 6 estates'!$D$10:$DR$60,8+$I301,0),VLOOKUP($C301,'(C.) Private owners, 6 estates'!$D$10:$DR$60,7+$I301,0)+VLOOKUP($C301,'(C.) Private owners, 6 estates'!$D$10:$DR$60,8+$I301,0)+VLOOKUP($C301,'(C.) Private owners, 6 estates'!$D$10:$DR$60,9+$I301,0))))</f>
        <v>7.312925170068027E-2</v>
      </c>
      <c r="P301" s="259">
        <f>(IF($J301-$I301=0,VLOOKUP($C301,'(C.) Private owners, 6 estates'!$D$10:$DR$60,83+$I301,0),IF($J301-$I301=1,VLOOKUP($C301,'(C.) Private owners, 6 estates'!$D$10:$DR$60,83+$I301,0)+VLOOKUP($C301,'(C.) Private owners, 6 estates'!$D$10:$DR$60,84+$I301,0),VLOOKUP($C301,'(C.) Private owners, 6 estates'!$D$10:$DR$60,83+$I301,0)+VLOOKUP($C301,'(C.) Private owners, 6 estates'!$D$10:$DR$60,84+$I301,0)+VLOOKUP($C301,'(C.) Private owners, 6 estates'!$D$10:$DR$60,85+$I301,0)))) /(IF($J301-$I301=0,VLOOKUP($C301,'(C.) Private owners, 6 estates'!$D$10:$DR$60,7+$I301,0),IF($J301-$I301=1,VLOOKUP($C301,'(C.) Private owners, 6 estates'!$D$10:$DR$60,7+$I301,0)+VLOOKUP($C301,'(C.) Private owners, 6 estates'!$D$10:$DR$60,8+$I301,0),VLOOKUP($C301,'(C.) Private owners, 6 estates'!$D$10:$DR$60,7+$I301,0)+VLOOKUP($C301,'(C.) Private owners, 6 estates'!$D$10:$DR$60,8+$I301,0)+VLOOKUP($C301,'(C.) Private owners, 6 estates'!$D$10:$DR$60,9+$I301,0))))</f>
        <v>7.4829931972789115E-2</v>
      </c>
      <c r="Q301" s="259">
        <f>(IF($J301-$I301=0,VLOOKUP($C301,'(C.) Private owners, 6 estates'!$D$10:$DR$60,102+$I301,0),IF($J301-$I301=1,VLOOKUP($C301,'(C.) Private owners, 6 estates'!$D$10:$DR$60,102+$I301,0)+VLOOKUP($C301,'(C.) Private owners, 6 estates'!$D$10:$DR$60,103+$I301,0),VLOOKUP($C301,'(C.) Private owners, 6 estates'!$D$10:$DR$60,102+$I301,0)+VLOOKUP($C301,'(C.) Private owners, 6 estates'!$D$10:$DR$60,103+$I301,0)+VLOOKUP($C301,'(C.) Private owners, 6 estates'!$D$10:$DR$60,104+$I301,0)))) /(IF($J301-$I301=0,VLOOKUP($C301,'(C.) Private owners, 6 estates'!$D$10:$DR$60,7+$I301,0),IF($J301-$I301=1,VLOOKUP($C301,'(C.) Private owners, 6 estates'!$D$10:$DR$60,7+$I301,0)+VLOOKUP($C301,'(C.) Private owners, 6 estates'!$D$10:$DR$60,8+$I301,0),VLOOKUP($C301,'(C.) Private owners, 6 estates'!$D$10:$DR$60,7+$I301,0)+VLOOKUP($C301,'(C.) Private owners, 6 estates'!$D$10:$DR$60,8+$I301,0)+VLOOKUP($C301,'(C.) Private owners, 6 estates'!$D$10:$DR$60,9+$I301,0))))</f>
        <v>0.26530612244897961</v>
      </c>
      <c r="R301" s="414">
        <f t="shared" si="62"/>
        <v>0</v>
      </c>
      <c r="T301" s="210">
        <f t="shared" si="63"/>
        <v>515.08333333333337</v>
      </c>
      <c r="U301" s="210">
        <f t="shared" si="64"/>
        <v>1320020.9646522321</v>
      </c>
      <c r="V301" s="281">
        <f t="shared" si="65"/>
        <v>3.0034013605442174</v>
      </c>
      <c r="W301" s="281">
        <f t="shared" si="66"/>
        <v>7696.915245785608</v>
      </c>
      <c r="X301" s="210">
        <f t="shared" si="67"/>
        <v>64.573129251700678</v>
      </c>
      <c r="Y301" s="210">
        <f t="shared" si="68"/>
        <v>165483.67778439057</v>
      </c>
      <c r="Z301" s="210">
        <f t="shared" si="69"/>
        <v>66.074829931972786</v>
      </c>
      <c r="AA301" s="210">
        <f t="shared" si="70"/>
        <v>169332.13540728338</v>
      </c>
      <c r="AB301" s="210">
        <f t="shared" si="71"/>
        <v>234.265306122449</v>
      </c>
      <c r="AC301" s="210">
        <f t="shared" si="72"/>
        <v>600359.38917127752</v>
      </c>
      <c r="AD301" s="369">
        <f>D301-(T301+V301+X301+Z301+AB301)</f>
        <v>0</v>
      </c>
      <c r="AE301" s="369">
        <f>F301-(U301+W301+Y301+AA301+AC301)</f>
        <v>0</v>
      </c>
    </row>
    <row r="302" spans="1:31">
      <c r="A302" s="49">
        <v>13</v>
      </c>
      <c r="B302" s="279">
        <v>9</v>
      </c>
      <c r="C302" s="28" t="s">
        <v>101</v>
      </c>
      <c r="D302" s="210">
        <f>'(B.) Opyt'' non-urb lands'!AM59</f>
        <v>966</v>
      </c>
      <c r="E302" s="267"/>
      <c r="F302" s="210">
        <f>'(B.) Opyt'' non-urb lands'!AQ59</f>
        <v>3093632.0054166373</v>
      </c>
      <c r="G302" s="212">
        <f t="shared" si="61"/>
        <v>3202.5176039509702</v>
      </c>
      <c r="I302" s="210">
        <v>9</v>
      </c>
      <c r="J302" s="210">
        <v>11</v>
      </c>
      <c r="M302" s="259">
        <f>(IF($J302-$I302=0,VLOOKUP($C302,'(C.) Private owners, 6 estates'!$D$10:$DR$60,26+$I302,0),IF($J302-$I302=1,VLOOKUP($C302,'(C.) Private owners, 6 estates'!$D$10:$DR$60,26+$I302,0)+VLOOKUP($C302,'(C.) Private owners, 6 estates'!$D$10:$DR$60,27+$I302,0),VLOOKUP($C302,'(C.) Private owners, 6 estates'!$D$10:$DR$60,26+$I302,0)+VLOOKUP($C302,'(C.) Private owners, 6 estates'!$D$10:$DR$60,27+$I302,0)+VLOOKUP($C302,'(C.) Private owners, 6 estates'!$D$10:$DR$60,28+$I302,0)))) /(IF($J302-$I302=0,VLOOKUP($C302,'(C.) Private owners, 6 estates'!$D$10:$DR$60,7+$I302,0),IF($J302-$I302=1,VLOOKUP($C302,'(C.) Private owners, 6 estates'!$D$10:$DR$60,7+$I302,0)+VLOOKUP($C302,'(C.) Private owners, 6 estates'!$D$10:$DR$60,8+$I302,0),VLOOKUP($C302,'(C.) Private owners, 6 estates'!$D$10:$DR$60,7+$I302,0)+VLOOKUP($C302,'(C.) Private owners, 6 estates'!$D$10:$DR$60,8+$I302,0)+VLOOKUP($C302,'(C.) Private owners, 6 estates'!$D$10:$DR$60,9+$I302,0))))</f>
        <v>0.47660500544069639</v>
      </c>
      <c r="N302" s="259">
        <f>(IF($J302-$I302=0,VLOOKUP($C302,'(C.) Private owners, 6 estates'!$D$10:$DR$60,45+$I302,0),IF($J302-$I302=1,VLOOKUP($C302,'(C.) Private owners, 6 estates'!$D$10:$DR$60,45+$I302,0)+VLOOKUP($C302,'(C.) Private owners, 6 estates'!$D$10:$DR$60,46+$I302,0),VLOOKUP($C302,'(C.) Private owners, 6 estates'!$D$10:$DR$60,45+$I302,0)+VLOOKUP($C302,'(C.) Private owners, 6 estates'!$D$10:$DR$60,46+$I302,0)+VLOOKUP($C302,'(C.) Private owners, 6 estates'!$D$10:$DR$60,47+$I302,0)))) /(IF($J302-$I302=0,VLOOKUP($C302,'(C.) Private owners, 6 estates'!$D$10:$DR$60,7+$I302,0),IF($J302-$I302=1,VLOOKUP($C302,'(C.) Private owners, 6 estates'!$D$10:$DR$60,7+$I302,0)+VLOOKUP($C302,'(C.) Private owners, 6 estates'!$D$10:$DR$60,8+$I302,0),VLOOKUP($C302,'(C.) Private owners, 6 estates'!$D$10:$DR$60,7+$I302,0)+VLOOKUP($C302,'(C.) Private owners, 6 estates'!$D$10:$DR$60,8+$I302,0)+VLOOKUP($C302,'(C.) Private owners, 6 estates'!$D$10:$DR$60,9+$I302,0))))</f>
        <v>2.176278563656148E-3</v>
      </c>
      <c r="O302" s="259">
        <f>(IF($J302-$I302=0,VLOOKUP($C302,'(C.) Private owners, 6 estates'!$D$10:$DR$60,64+$I302,0),IF($J302-$I302=1,VLOOKUP($C302,'(C.) Private owners, 6 estates'!$D$10:$DR$60,64+$I302,0)+VLOOKUP($C302,'(C.) Private owners, 6 estates'!$D$10:$DR$60,65+$I302,0),VLOOKUP($C302,'(C.) Private owners, 6 estates'!$D$10:$DR$60,64+$I302,0)+VLOOKUP($C302,'(C.) Private owners, 6 estates'!$D$10:$DR$60,65+$I302,0)+VLOOKUP($C302,'(C.) Private owners, 6 estates'!$D$10:$DR$60,66+$I302,0)))) /(IF($J302-$I302=0,VLOOKUP($C302,'(C.) Private owners, 6 estates'!$D$10:$DR$60,7+$I302,0),IF($J302-$I302=1,VLOOKUP($C302,'(C.) Private owners, 6 estates'!$D$10:$DR$60,7+$I302,0)+VLOOKUP($C302,'(C.) Private owners, 6 estates'!$D$10:$DR$60,8+$I302,0),VLOOKUP($C302,'(C.) Private owners, 6 estates'!$D$10:$DR$60,7+$I302,0)+VLOOKUP($C302,'(C.) Private owners, 6 estates'!$D$10:$DR$60,8+$I302,0)+VLOOKUP($C302,'(C.) Private owners, 6 estates'!$D$10:$DR$60,9+$I302,0))))</f>
        <v>0.12731229597388466</v>
      </c>
      <c r="P302" s="259">
        <f>(IF($J302-$I302=0,VLOOKUP($C302,'(C.) Private owners, 6 estates'!$D$10:$DR$60,83+$I302,0),IF($J302-$I302=1,VLOOKUP($C302,'(C.) Private owners, 6 estates'!$D$10:$DR$60,83+$I302,0)+VLOOKUP($C302,'(C.) Private owners, 6 estates'!$D$10:$DR$60,84+$I302,0),VLOOKUP($C302,'(C.) Private owners, 6 estates'!$D$10:$DR$60,83+$I302,0)+VLOOKUP($C302,'(C.) Private owners, 6 estates'!$D$10:$DR$60,84+$I302,0)+VLOOKUP($C302,'(C.) Private owners, 6 estates'!$D$10:$DR$60,85+$I302,0)))) /(IF($J302-$I302=0,VLOOKUP($C302,'(C.) Private owners, 6 estates'!$D$10:$DR$60,7+$I302,0),IF($J302-$I302=1,VLOOKUP($C302,'(C.) Private owners, 6 estates'!$D$10:$DR$60,7+$I302,0)+VLOOKUP($C302,'(C.) Private owners, 6 estates'!$D$10:$DR$60,8+$I302,0),VLOOKUP($C302,'(C.) Private owners, 6 estates'!$D$10:$DR$60,7+$I302,0)+VLOOKUP($C302,'(C.) Private owners, 6 estates'!$D$10:$DR$60,8+$I302,0)+VLOOKUP($C302,'(C.) Private owners, 6 estates'!$D$10:$DR$60,9+$I302,0))))</f>
        <v>6.5288356909684445E-2</v>
      </c>
      <c r="Q302" s="259">
        <f>(IF($J302-$I302=0,VLOOKUP($C302,'(C.) Private owners, 6 estates'!$D$10:$DR$60,102+$I302,0),IF($J302-$I302=1,VLOOKUP($C302,'(C.) Private owners, 6 estates'!$D$10:$DR$60,102+$I302,0)+VLOOKUP($C302,'(C.) Private owners, 6 estates'!$D$10:$DR$60,103+$I302,0),VLOOKUP($C302,'(C.) Private owners, 6 estates'!$D$10:$DR$60,102+$I302,0)+VLOOKUP($C302,'(C.) Private owners, 6 estates'!$D$10:$DR$60,103+$I302,0)+VLOOKUP($C302,'(C.) Private owners, 6 estates'!$D$10:$DR$60,104+$I302,0)))) /(IF($J302-$I302=0,VLOOKUP($C302,'(C.) Private owners, 6 estates'!$D$10:$DR$60,7+$I302,0),IF($J302-$I302=1,VLOOKUP($C302,'(C.) Private owners, 6 estates'!$D$10:$DR$60,7+$I302,0)+VLOOKUP($C302,'(C.) Private owners, 6 estates'!$D$10:$DR$60,8+$I302,0),VLOOKUP($C302,'(C.) Private owners, 6 estates'!$D$10:$DR$60,7+$I302,0)+VLOOKUP($C302,'(C.) Private owners, 6 estates'!$D$10:$DR$60,8+$I302,0)+VLOOKUP($C302,'(C.) Private owners, 6 estates'!$D$10:$DR$60,9+$I302,0))))</f>
        <v>0.32861806311207836</v>
      </c>
      <c r="R302" s="414">
        <f t="shared" si="62"/>
        <v>0</v>
      </c>
      <c r="T302" s="210">
        <f t="shared" si="63"/>
        <v>460.40043525571269</v>
      </c>
      <c r="U302" s="210">
        <f t="shared" si="64"/>
        <v>1474440.4987731087</v>
      </c>
      <c r="V302" s="281">
        <f t="shared" si="65"/>
        <v>2.1022850924918388</v>
      </c>
      <c r="W302" s="281">
        <f t="shared" si="66"/>
        <v>6732.6050172288069</v>
      </c>
      <c r="X302" s="210">
        <f t="shared" si="67"/>
        <v>122.98367791077258</v>
      </c>
      <c r="Y302" s="210">
        <f t="shared" si="68"/>
        <v>393857.39350788528</v>
      </c>
      <c r="Z302" s="210">
        <f t="shared" si="69"/>
        <v>63.068552774755176</v>
      </c>
      <c r="AA302" s="210">
        <f t="shared" si="70"/>
        <v>201978.15051686426</v>
      </c>
      <c r="AB302" s="210">
        <f t="shared" si="71"/>
        <v>317.44504896626768</v>
      </c>
      <c r="AC302" s="210">
        <f t="shared" si="72"/>
        <v>1016623.3576015499</v>
      </c>
      <c r="AD302" s="369">
        <f>SUM(AD252:AD300)</f>
        <v>0</v>
      </c>
      <c r="AE302" s="369">
        <f>SUM(AE252:AE300)</f>
        <v>0</v>
      </c>
    </row>
    <row r="303" spans="1:31">
      <c r="A303" s="49">
        <v>41</v>
      </c>
      <c r="B303" s="279">
        <v>9</v>
      </c>
      <c r="C303" s="28" t="s">
        <v>1096</v>
      </c>
      <c r="D303" s="210">
        <f>'(B.) Opyt'' non-urb lands'!AM60</f>
        <v>710</v>
      </c>
      <c r="E303" s="267"/>
      <c r="F303" s="210">
        <f>'(B.) Opyt'' non-urb lands'!AQ60</f>
        <v>2233247.709799841</v>
      </c>
      <c r="G303" s="212">
        <f t="shared" si="61"/>
        <v>3145.4193095772407</v>
      </c>
      <c r="I303" s="210">
        <v>10</v>
      </c>
      <c r="J303" s="210">
        <v>11</v>
      </c>
      <c r="M303" s="259">
        <f>(IF($J303-$I303=0,VLOOKUP($C303,'(C.) Private owners, 6 estates'!$D$10:$DR$60,26+$I303,0),IF($J303-$I303=1,VLOOKUP($C303,'(C.) Private owners, 6 estates'!$D$10:$DR$60,26+$I303,0)+VLOOKUP($C303,'(C.) Private owners, 6 estates'!$D$10:$DR$60,27+$I303,0),VLOOKUP($C303,'(C.) Private owners, 6 estates'!$D$10:$DR$60,26+$I303,0)+VLOOKUP($C303,'(C.) Private owners, 6 estates'!$D$10:$DR$60,27+$I303,0)+VLOOKUP($C303,'(C.) Private owners, 6 estates'!$D$10:$DR$60,28+$I303,0)))) /(IF($J303-$I303=0,VLOOKUP($C303,'(C.) Private owners, 6 estates'!$D$10:$DR$60,7+$I303,0),IF($J303-$I303=1,VLOOKUP($C303,'(C.) Private owners, 6 estates'!$D$10:$DR$60,7+$I303,0)+VLOOKUP($C303,'(C.) Private owners, 6 estates'!$D$10:$DR$60,8+$I303,0),VLOOKUP($C303,'(C.) Private owners, 6 estates'!$D$10:$DR$60,7+$I303,0)+VLOOKUP($C303,'(C.) Private owners, 6 estates'!$D$10:$DR$60,8+$I303,0)+VLOOKUP($C303,'(C.) Private owners, 6 estates'!$D$10:$DR$60,9+$I303,0))))</f>
        <v>0.299645390070922</v>
      </c>
      <c r="N303" s="259">
        <f>(IF($J303-$I303=0,VLOOKUP($C303,'(C.) Private owners, 6 estates'!$D$10:$DR$60,45+$I303,0),IF($J303-$I303=1,VLOOKUP($C303,'(C.) Private owners, 6 estates'!$D$10:$DR$60,45+$I303,0)+VLOOKUP($C303,'(C.) Private owners, 6 estates'!$D$10:$DR$60,46+$I303,0),VLOOKUP($C303,'(C.) Private owners, 6 estates'!$D$10:$DR$60,45+$I303,0)+VLOOKUP($C303,'(C.) Private owners, 6 estates'!$D$10:$DR$60,46+$I303,0)+VLOOKUP($C303,'(C.) Private owners, 6 estates'!$D$10:$DR$60,47+$I303,0)))) /(IF($J303-$I303=0,VLOOKUP($C303,'(C.) Private owners, 6 estates'!$D$10:$DR$60,7+$I303,0),IF($J303-$I303=1,VLOOKUP($C303,'(C.) Private owners, 6 estates'!$D$10:$DR$60,7+$I303,0)+VLOOKUP($C303,'(C.) Private owners, 6 estates'!$D$10:$DR$60,8+$I303,0),VLOOKUP($C303,'(C.) Private owners, 6 estates'!$D$10:$DR$60,7+$I303,0)+VLOOKUP($C303,'(C.) Private owners, 6 estates'!$D$10:$DR$60,8+$I303,0)+VLOOKUP($C303,'(C.) Private owners, 6 estates'!$D$10:$DR$60,9+$I303,0))))</f>
        <v>5.3191489361702128E-2</v>
      </c>
      <c r="O303" s="259">
        <f>(IF($J303-$I303=0,VLOOKUP($C303,'(C.) Private owners, 6 estates'!$D$10:$DR$60,64+$I303,0),IF($J303-$I303=1,VLOOKUP($C303,'(C.) Private owners, 6 estates'!$D$10:$DR$60,64+$I303,0)+VLOOKUP($C303,'(C.) Private owners, 6 estates'!$D$10:$DR$60,65+$I303,0),VLOOKUP($C303,'(C.) Private owners, 6 estates'!$D$10:$DR$60,64+$I303,0)+VLOOKUP($C303,'(C.) Private owners, 6 estates'!$D$10:$DR$60,65+$I303,0)+VLOOKUP($C303,'(C.) Private owners, 6 estates'!$D$10:$DR$60,66+$I303,0)))) /(IF($J303-$I303=0,VLOOKUP($C303,'(C.) Private owners, 6 estates'!$D$10:$DR$60,7+$I303,0),IF($J303-$I303=1,VLOOKUP($C303,'(C.) Private owners, 6 estates'!$D$10:$DR$60,7+$I303,0)+VLOOKUP($C303,'(C.) Private owners, 6 estates'!$D$10:$DR$60,8+$I303,0),VLOOKUP($C303,'(C.) Private owners, 6 estates'!$D$10:$DR$60,7+$I303,0)+VLOOKUP($C303,'(C.) Private owners, 6 estates'!$D$10:$DR$60,8+$I303,0)+VLOOKUP($C303,'(C.) Private owners, 6 estates'!$D$10:$DR$60,9+$I303,0))))</f>
        <v>0.13297872340425532</v>
      </c>
      <c r="P303" s="259">
        <f>(IF($J303-$I303=0,VLOOKUP($C303,'(C.) Private owners, 6 estates'!$D$10:$DR$60,83+$I303,0),IF($J303-$I303=1,VLOOKUP($C303,'(C.) Private owners, 6 estates'!$D$10:$DR$60,83+$I303,0)+VLOOKUP($C303,'(C.) Private owners, 6 estates'!$D$10:$DR$60,84+$I303,0),VLOOKUP($C303,'(C.) Private owners, 6 estates'!$D$10:$DR$60,83+$I303,0)+VLOOKUP($C303,'(C.) Private owners, 6 estates'!$D$10:$DR$60,84+$I303,0)+VLOOKUP($C303,'(C.) Private owners, 6 estates'!$D$10:$DR$60,85+$I303,0)))) /(IF($J303-$I303=0,VLOOKUP($C303,'(C.) Private owners, 6 estates'!$D$10:$DR$60,7+$I303,0),IF($J303-$I303=1,VLOOKUP($C303,'(C.) Private owners, 6 estates'!$D$10:$DR$60,7+$I303,0)+VLOOKUP($C303,'(C.) Private owners, 6 estates'!$D$10:$DR$60,8+$I303,0),VLOOKUP($C303,'(C.) Private owners, 6 estates'!$D$10:$DR$60,7+$I303,0)+VLOOKUP($C303,'(C.) Private owners, 6 estates'!$D$10:$DR$60,8+$I303,0)+VLOOKUP($C303,'(C.) Private owners, 6 estates'!$D$10:$DR$60,9+$I303,0))))</f>
        <v>0.1276595744680851</v>
      </c>
      <c r="Q303" s="259">
        <f>(IF($J303-$I303=0,VLOOKUP($C303,'(C.) Private owners, 6 estates'!$D$10:$DR$60,102+$I303,0),IF($J303-$I303=1,VLOOKUP($C303,'(C.) Private owners, 6 estates'!$D$10:$DR$60,102+$I303,0)+VLOOKUP($C303,'(C.) Private owners, 6 estates'!$D$10:$DR$60,103+$I303,0),VLOOKUP($C303,'(C.) Private owners, 6 estates'!$D$10:$DR$60,102+$I303,0)+VLOOKUP($C303,'(C.) Private owners, 6 estates'!$D$10:$DR$60,103+$I303,0)+VLOOKUP($C303,'(C.) Private owners, 6 estates'!$D$10:$DR$60,104+$I303,0)))) /(IF($J303-$I303=0,VLOOKUP($C303,'(C.) Private owners, 6 estates'!$D$10:$DR$60,7+$I303,0),IF($J303-$I303=1,VLOOKUP($C303,'(C.) Private owners, 6 estates'!$D$10:$DR$60,7+$I303,0)+VLOOKUP($C303,'(C.) Private owners, 6 estates'!$D$10:$DR$60,8+$I303,0),VLOOKUP($C303,'(C.) Private owners, 6 estates'!$D$10:$DR$60,7+$I303,0)+VLOOKUP($C303,'(C.) Private owners, 6 estates'!$D$10:$DR$60,8+$I303,0)+VLOOKUP($C303,'(C.) Private owners, 6 estates'!$D$10:$DR$60,9+$I303,0))))</f>
        <v>0.38652482269503546</v>
      </c>
      <c r="R303" s="414">
        <f t="shared" si="62"/>
        <v>0</v>
      </c>
      <c r="T303" s="210">
        <f t="shared" si="63"/>
        <v>212.74822695035462</v>
      </c>
      <c r="U303" s="210">
        <f t="shared" si="64"/>
        <v>669182.38112796657</v>
      </c>
      <c r="V303" s="281">
        <f t="shared" si="65"/>
        <v>37.765957446808514</v>
      </c>
      <c r="W303" s="281">
        <f t="shared" si="66"/>
        <v>118789.77179786388</v>
      </c>
      <c r="X303" s="210">
        <f t="shared" si="67"/>
        <v>94.414893617021278</v>
      </c>
      <c r="Y303" s="210">
        <f t="shared" si="68"/>
        <v>296974.42949465971</v>
      </c>
      <c r="Z303" s="210">
        <f t="shared" si="69"/>
        <v>90.638297872340416</v>
      </c>
      <c r="AA303" s="210">
        <f t="shared" si="70"/>
        <v>285095.45231487328</v>
      </c>
      <c r="AB303" s="210">
        <f t="shared" si="71"/>
        <v>274.43262411347519</v>
      </c>
      <c r="AC303" s="210">
        <f t="shared" si="72"/>
        <v>863205.67506447749</v>
      </c>
      <c r="AD303" s="369">
        <f t="shared" si="73"/>
        <v>0</v>
      </c>
      <c r="AE303" s="369">
        <f t="shared" si="74"/>
        <v>0</v>
      </c>
    </row>
    <row r="304" spans="1:31">
      <c r="A304" s="49">
        <v>47</v>
      </c>
      <c r="B304" s="279">
        <v>9</v>
      </c>
      <c r="C304" s="29" t="s">
        <v>501</v>
      </c>
      <c r="D304" s="210">
        <f>'(B.) Opyt'' non-urb lands'!AM61</f>
        <v>1141</v>
      </c>
      <c r="E304" s="267"/>
      <c r="F304" s="210">
        <f>'(B.) Opyt'' non-urb lands'!AQ61</f>
        <v>3743815.939445796</v>
      </c>
      <c r="G304" s="212">
        <f t="shared" si="61"/>
        <v>3281.1708496457459</v>
      </c>
      <c r="I304" s="210">
        <v>9</v>
      </c>
      <c r="J304" s="210">
        <v>10</v>
      </c>
      <c r="M304" s="259">
        <f>(IF($J304-$I304=0,VLOOKUP($C304,'(C.) Private owners, 6 estates'!$D$10:$DR$60,26+$I304,0),IF($J304-$I304=1,VLOOKUP($C304,'(C.) Private owners, 6 estates'!$D$10:$DR$60,26+$I304,0)+VLOOKUP($C304,'(C.) Private owners, 6 estates'!$D$10:$DR$60,27+$I304,0),VLOOKUP($C304,'(C.) Private owners, 6 estates'!$D$10:$DR$60,26+$I304,0)+VLOOKUP($C304,'(C.) Private owners, 6 estates'!$D$10:$DR$60,27+$I304,0)+VLOOKUP($C304,'(C.) Private owners, 6 estates'!$D$10:$DR$60,28+$I304,0)))) /(IF($J304-$I304=0,VLOOKUP($C304,'(C.) Private owners, 6 estates'!$D$10:$DR$60,7+$I304,0),IF($J304-$I304=1,VLOOKUP($C304,'(C.) Private owners, 6 estates'!$D$10:$DR$60,7+$I304,0)+VLOOKUP($C304,'(C.) Private owners, 6 estates'!$D$10:$DR$60,8+$I304,0),VLOOKUP($C304,'(C.) Private owners, 6 estates'!$D$10:$DR$60,7+$I304,0)+VLOOKUP($C304,'(C.) Private owners, 6 estates'!$D$10:$DR$60,8+$I304,0)+VLOOKUP($C304,'(C.) Private owners, 6 estates'!$D$10:$DR$60,9+$I304,0))))</f>
        <v>0.37520391517128876</v>
      </c>
      <c r="N304" s="259">
        <f>(IF($J304-$I304=0,VLOOKUP($C304,'(C.) Private owners, 6 estates'!$D$10:$DR$60,45+$I304,0),IF($J304-$I304=1,VLOOKUP($C304,'(C.) Private owners, 6 estates'!$D$10:$DR$60,45+$I304,0)+VLOOKUP($C304,'(C.) Private owners, 6 estates'!$D$10:$DR$60,46+$I304,0),VLOOKUP($C304,'(C.) Private owners, 6 estates'!$D$10:$DR$60,45+$I304,0)+VLOOKUP($C304,'(C.) Private owners, 6 estates'!$D$10:$DR$60,46+$I304,0)+VLOOKUP($C304,'(C.) Private owners, 6 estates'!$D$10:$DR$60,47+$I304,0)))) /(IF($J304-$I304=0,VLOOKUP($C304,'(C.) Private owners, 6 estates'!$D$10:$DR$60,7+$I304,0),IF($J304-$I304=1,VLOOKUP($C304,'(C.) Private owners, 6 estates'!$D$10:$DR$60,7+$I304,0)+VLOOKUP($C304,'(C.) Private owners, 6 estates'!$D$10:$DR$60,8+$I304,0),VLOOKUP($C304,'(C.) Private owners, 6 estates'!$D$10:$DR$60,7+$I304,0)+VLOOKUP($C304,'(C.) Private owners, 6 estates'!$D$10:$DR$60,8+$I304,0)+VLOOKUP($C304,'(C.) Private owners, 6 estates'!$D$10:$DR$60,9+$I304,0))))</f>
        <v>4.8939641109298528E-3</v>
      </c>
      <c r="O304" s="259">
        <f>(IF($J304-$I304=0,VLOOKUP($C304,'(C.) Private owners, 6 estates'!$D$10:$DR$60,64+$I304,0),IF($J304-$I304=1,VLOOKUP($C304,'(C.) Private owners, 6 estates'!$D$10:$DR$60,64+$I304,0)+VLOOKUP($C304,'(C.) Private owners, 6 estates'!$D$10:$DR$60,65+$I304,0),VLOOKUP($C304,'(C.) Private owners, 6 estates'!$D$10:$DR$60,64+$I304,0)+VLOOKUP($C304,'(C.) Private owners, 6 estates'!$D$10:$DR$60,65+$I304,0)+VLOOKUP($C304,'(C.) Private owners, 6 estates'!$D$10:$DR$60,66+$I304,0)))) /(IF($J304-$I304=0,VLOOKUP($C304,'(C.) Private owners, 6 estates'!$D$10:$DR$60,7+$I304,0),IF($J304-$I304=1,VLOOKUP($C304,'(C.) Private owners, 6 estates'!$D$10:$DR$60,7+$I304,0)+VLOOKUP($C304,'(C.) Private owners, 6 estates'!$D$10:$DR$60,8+$I304,0),VLOOKUP($C304,'(C.) Private owners, 6 estates'!$D$10:$DR$60,7+$I304,0)+VLOOKUP($C304,'(C.) Private owners, 6 estates'!$D$10:$DR$60,8+$I304,0)+VLOOKUP($C304,'(C.) Private owners, 6 estates'!$D$10:$DR$60,9+$I304,0))))</f>
        <v>8.3197389885807507E-2</v>
      </c>
      <c r="P304" s="259">
        <f>(IF($J304-$I304=0,VLOOKUP($C304,'(C.) Private owners, 6 estates'!$D$10:$DR$60,83+$I304,0),IF($J304-$I304=1,VLOOKUP($C304,'(C.) Private owners, 6 estates'!$D$10:$DR$60,83+$I304,0)+VLOOKUP($C304,'(C.) Private owners, 6 estates'!$D$10:$DR$60,84+$I304,0),VLOOKUP($C304,'(C.) Private owners, 6 estates'!$D$10:$DR$60,83+$I304,0)+VLOOKUP($C304,'(C.) Private owners, 6 estates'!$D$10:$DR$60,84+$I304,0)+VLOOKUP($C304,'(C.) Private owners, 6 estates'!$D$10:$DR$60,85+$I304,0)))) /(IF($J304-$I304=0,VLOOKUP($C304,'(C.) Private owners, 6 estates'!$D$10:$DR$60,7+$I304,0),IF($J304-$I304=1,VLOOKUP($C304,'(C.) Private owners, 6 estates'!$D$10:$DR$60,7+$I304,0)+VLOOKUP($C304,'(C.) Private owners, 6 estates'!$D$10:$DR$60,8+$I304,0),VLOOKUP($C304,'(C.) Private owners, 6 estates'!$D$10:$DR$60,7+$I304,0)+VLOOKUP($C304,'(C.) Private owners, 6 estates'!$D$10:$DR$60,8+$I304,0)+VLOOKUP($C304,'(C.) Private owners, 6 estates'!$D$10:$DR$60,9+$I304,0))))</f>
        <v>0.20554649265905384</v>
      </c>
      <c r="Q304" s="259">
        <f>(IF($J304-$I304=0,VLOOKUP($C304,'(C.) Private owners, 6 estates'!$D$10:$DR$60,102+$I304,0),IF($J304-$I304=1,VLOOKUP($C304,'(C.) Private owners, 6 estates'!$D$10:$DR$60,102+$I304,0)+VLOOKUP($C304,'(C.) Private owners, 6 estates'!$D$10:$DR$60,103+$I304,0),VLOOKUP($C304,'(C.) Private owners, 6 estates'!$D$10:$DR$60,102+$I304,0)+VLOOKUP($C304,'(C.) Private owners, 6 estates'!$D$10:$DR$60,103+$I304,0)+VLOOKUP($C304,'(C.) Private owners, 6 estates'!$D$10:$DR$60,104+$I304,0)))) /(IF($J304-$I304=0,VLOOKUP($C304,'(C.) Private owners, 6 estates'!$D$10:$DR$60,7+$I304,0),IF($J304-$I304=1,VLOOKUP($C304,'(C.) Private owners, 6 estates'!$D$10:$DR$60,7+$I304,0)+VLOOKUP($C304,'(C.) Private owners, 6 estates'!$D$10:$DR$60,8+$I304,0),VLOOKUP($C304,'(C.) Private owners, 6 estates'!$D$10:$DR$60,7+$I304,0)+VLOOKUP($C304,'(C.) Private owners, 6 estates'!$D$10:$DR$60,8+$I304,0)+VLOOKUP($C304,'(C.) Private owners, 6 estates'!$D$10:$DR$60,9+$I304,0))))</f>
        <v>0.33115823817292006</v>
      </c>
      <c r="R304" s="414">
        <f t="shared" si="62"/>
        <v>0</v>
      </c>
      <c r="T304" s="210">
        <f t="shared" si="63"/>
        <v>428.10766721044047</v>
      </c>
      <c r="U304" s="210">
        <f t="shared" si="64"/>
        <v>1404694.3981607391</v>
      </c>
      <c r="V304" s="281">
        <f t="shared" si="65"/>
        <v>5.5840130505709622</v>
      </c>
      <c r="W304" s="281">
        <f t="shared" si="66"/>
        <v>18322.100845574856</v>
      </c>
      <c r="X304" s="210">
        <f t="shared" si="67"/>
        <v>94.928221859706369</v>
      </c>
      <c r="Y304" s="210">
        <f t="shared" si="68"/>
        <v>311475.71437477262</v>
      </c>
      <c r="Z304" s="210">
        <f t="shared" si="69"/>
        <v>234.52854812398041</v>
      </c>
      <c r="AA304" s="210">
        <f t="shared" si="70"/>
        <v>769528.23551414406</v>
      </c>
      <c r="AB304" s="210">
        <f t="shared" si="71"/>
        <v>377.85154975530179</v>
      </c>
      <c r="AC304" s="210">
        <f t="shared" si="72"/>
        <v>1239795.4905505653</v>
      </c>
      <c r="AD304" s="369">
        <f t="shared" si="73"/>
        <v>0</v>
      </c>
      <c r="AE304" s="369">
        <f t="shared" si="74"/>
        <v>0</v>
      </c>
    </row>
    <row r="305" spans="1:37" s="151" customFormat="1">
      <c r="A305" s="160">
        <v>51</v>
      </c>
      <c r="B305" s="152"/>
      <c r="C305" s="331" t="s">
        <v>226</v>
      </c>
      <c r="D305" s="214">
        <f>SUM(D255:D304)</f>
        <v>17774</v>
      </c>
      <c r="E305" s="267"/>
      <c r="F305" s="214">
        <v>55466356.889099799</v>
      </c>
      <c r="G305" s="363">
        <f t="shared" si="61"/>
        <v>3120.6457122257116</v>
      </c>
      <c r="I305" s="214"/>
      <c r="J305" s="214"/>
      <c r="K305" s="214"/>
      <c r="L305" s="214"/>
      <c r="M305" s="390">
        <f>T305/$D305</f>
        <v>0.63482124673571072</v>
      </c>
      <c r="N305" s="390">
        <f>V305/$D305</f>
        <v>5.3673102964765743E-3</v>
      </c>
      <c r="O305" s="390">
        <f>X305/$D305</f>
        <v>0.14968366768344618</v>
      </c>
      <c r="P305" s="390">
        <f>Z305/$D305</f>
        <v>6.2630870703387784E-2</v>
      </c>
      <c r="Q305" s="390">
        <f>AB305/$D305</f>
        <v>0.14749690458097892</v>
      </c>
      <c r="R305" s="430">
        <f>SUM(M305:Q305)-1</f>
        <v>0</v>
      </c>
      <c r="S305" s="214"/>
      <c r="T305" s="210">
        <f>SUM(T255:T304)</f>
        <v>11283.312839480523</v>
      </c>
      <c r="U305" s="210">
        <f>T305*$G305</f>
        <v>35211221.832226209</v>
      </c>
      <c r="V305" s="210">
        <f>SUM(V255:V304)</f>
        <v>95.398573209574636</v>
      </c>
      <c r="W305" s="210">
        <f>V305*$G305</f>
        <v>297705.14843890973</v>
      </c>
      <c r="X305" s="210">
        <f>SUM(X255:X304)</f>
        <v>2660.4775094055726</v>
      </c>
      <c r="Y305" s="210">
        <f>X305*$G305</f>
        <v>8302407.7321994407</v>
      </c>
      <c r="Z305" s="210">
        <f>SUM(Z255:Z304)</f>
        <v>1113.2010958820144</v>
      </c>
      <c r="AA305" s="210">
        <f>Z305*$G305</f>
        <v>3473906.2267091717</v>
      </c>
      <c r="AB305" s="210">
        <f>SUM(AB255:AB304)</f>
        <v>2621.6099820223194</v>
      </c>
      <c r="AC305" s="210">
        <f>AB305*$G305</f>
        <v>8181115.9495260762</v>
      </c>
      <c r="AD305" s="369">
        <f>D305-(T305+V305+X305+Z305+AB305)</f>
        <v>0</v>
      </c>
      <c r="AE305" s="369">
        <f>F305-(U305+W305+Y305+AA305+AC305)</f>
        <v>0</v>
      </c>
      <c r="AF305" s="28"/>
    </row>
    <row r="306" spans="1:37">
      <c r="F306" s="281" t="s">
        <v>934</v>
      </c>
      <c r="G306" s="624">
        <f>(G305-2000)/3000</f>
        <v>0.37354857074190384</v>
      </c>
      <c r="M306" s="210"/>
      <c r="R306" s="394" t="s">
        <v>230</v>
      </c>
      <c r="T306" s="214">
        <f>SUM(T255:T304)</f>
        <v>11283.312839480523</v>
      </c>
      <c r="U306" s="214">
        <f>SUM(U255:U304)</f>
        <v>35284565.409649186</v>
      </c>
      <c r="V306" s="214">
        <f t="shared" ref="V306:AC306" si="75">SUM(V255:V304)</f>
        <v>95.398573209574636</v>
      </c>
      <c r="W306" s="214">
        <f t="shared" si="75"/>
        <v>297860.81480945909</v>
      </c>
      <c r="X306" s="214">
        <f t="shared" si="75"/>
        <v>2660.4775094055726</v>
      </c>
      <c r="Y306" s="214">
        <f t="shared" si="75"/>
        <v>8262932.6768323667</v>
      </c>
      <c r="Z306" s="214">
        <f t="shared" si="75"/>
        <v>1113.2010958820144</v>
      </c>
      <c r="AA306" s="214">
        <f t="shared" si="75"/>
        <v>3484039.3320387695</v>
      </c>
      <c r="AB306" s="214">
        <f t="shared" si="75"/>
        <v>2621.6099820223194</v>
      </c>
      <c r="AC306" s="214">
        <f t="shared" si="75"/>
        <v>8136958.6557700243</v>
      </c>
      <c r="AD306" s="369">
        <f>SUM(AD256:AD304)</f>
        <v>0</v>
      </c>
      <c r="AE306" s="369">
        <f>SUM(AE256:AE304)</f>
        <v>0</v>
      </c>
    </row>
    <row r="307" spans="1:37" ht="16" thickBot="1">
      <c r="E307" s="446"/>
    </row>
    <row r="308" spans="1:37" ht="16" thickBot="1">
      <c r="D308" s="349" t="s">
        <v>566</v>
      </c>
      <c r="E308" s="343"/>
      <c r="F308" s="343"/>
      <c r="G308" s="343"/>
      <c r="H308" s="344"/>
      <c r="I308" s="343"/>
      <c r="J308" s="343"/>
      <c r="K308" s="343"/>
      <c r="L308" s="343"/>
      <c r="M308" s="398"/>
      <c r="N308" s="398"/>
      <c r="O308" s="398"/>
      <c r="P308" s="398"/>
      <c r="Q308" s="398"/>
      <c r="R308" s="419"/>
      <c r="S308" s="343"/>
      <c r="T308" s="343"/>
      <c r="U308" s="343"/>
      <c r="V308" s="343"/>
      <c r="W308" s="383" t="s">
        <v>1134</v>
      </c>
      <c r="X308" s="343"/>
      <c r="Y308" s="343"/>
      <c r="Z308" s="343"/>
      <c r="AA308" s="343"/>
      <c r="AB308" s="383" t="s">
        <v>1134</v>
      </c>
      <c r="AC308" s="343"/>
      <c r="AD308" s="344"/>
      <c r="AE308" s="345"/>
    </row>
    <row r="309" spans="1:37">
      <c r="D309" s="432" t="s">
        <v>590</v>
      </c>
      <c r="E309" s="404"/>
      <c r="F309" s="214" t="s">
        <v>232</v>
      </c>
      <c r="I309" s="367" t="s">
        <v>97</v>
      </c>
      <c r="J309" s="364"/>
      <c r="T309" s="210" t="s">
        <v>388</v>
      </c>
      <c r="AD309" s="42" t="s">
        <v>763</v>
      </c>
    </row>
    <row r="310" spans="1:37" ht="16" thickBot="1">
      <c r="A310" s="37" t="s">
        <v>594</v>
      </c>
      <c r="B310" s="37"/>
      <c r="D310" s="217" t="s">
        <v>252</v>
      </c>
      <c r="E310" s="404"/>
      <c r="F310" s="217" t="s">
        <v>252</v>
      </c>
      <c r="G310" s="217" t="s">
        <v>253</v>
      </c>
      <c r="H310" s="130"/>
      <c r="I310" s="161" t="s">
        <v>962</v>
      </c>
      <c r="J310" s="364"/>
      <c r="T310" s="210" t="s">
        <v>905</v>
      </c>
      <c r="AG310" s="28" t="s">
        <v>327</v>
      </c>
    </row>
    <row r="311" spans="1:37" ht="16" thickBot="1">
      <c r="A311" s="37" t="s">
        <v>595</v>
      </c>
      <c r="B311" s="37" t="s">
        <v>596</v>
      </c>
      <c r="D311" s="281" t="s">
        <v>619</v>
      </c>
      <c r="E311" s="404"/>
      <c r="F311" s="281" t="s">
        <v>918</v>
      </c>
      <c r="G311" s="281" t="s">
        <v>254</v>
      </c>
      <c r="H311" s="37"/>
      <c r="I311" s="365" t="s">
        <v>961</v>
      </c>
      <c r="J311" s="364"/>
      <c r="O311" s="259" t="s">
        <v>1156</v>
      </c>
      <c r="P311" s="259" t="s">
        <v>1250</v>
      </c>
      <c r="T311" s="372" t="s">
        <v>227</v>
      </c>
      <c r="U311" s="373"/>
      <c r="V311" s="374" t="s">
        <v>228</v>
      </c>
      <c r="W311" s="375"/>
      <c r="X311" s="376" t="s">
        <v>546</v>
      </c>
      <c r="Y311" s="377"/>
      <c r="Z311" s="378" t="s">
        <v>547</v>
      </c>
      <c r="AA311" s="379"/>
      <c r="AB311" s="380" t="s">
        <v>548</v>
      </c>
      <c r="AC311" s="381"/>
      <c r="AD311" s="336" t="s">
        <v>9</v>
      </c>
      <c r="AE311" s="250"/>
      <c r="AG311" s="28" t="s">
        <v>328</v>
      </c>
      <c r="AH311" s="28" t="s">
        <v>103</v>
      </c>
      <c r="AI311" s="28" t="s">
        <v>104</v>
      </c>
      <c r="AJ311" s="28" t="s">
        <v>329</v>
      </c>
      <c r="AK311" s="28" t="s">
        <v>330</v>
      </c>
    </row>
    <row r="312" spans="1:37">
      <c r="A312" s="37" t="s">
        <v>444</v>
      </c>
      <c r="B312" s="37" t="s">
        <v>710</v>
      </c>
      <c r="C312" s="171" t="s">
        <v>1045</v>
      </c>
      <c r="D312" s="335" t="s">
        <v>591</v>
      </c>
      <c r="E312" s="404"/>
      <c r="F312" s="335" t="s">
        <v>919</v>
      </c>
      <c r="G312" s="335" t="s">
        <v>612</v>
      </c>
      <c r="H312" s="129"/>
      <c r="I312" s="366" t="s">
        <v>1152</v>
      </c>
      <c r="J312" s="366" t="s">
        <v>1153</v>
      </c>
      <c r="K312" s="335"/>
      <c r="L312" s="335"/>
      <c r="M312" s="391" t="s">
        <v>227</v>
      </c>
      <c r="N312" s="392" t="s">
        <v>228</v>
      </c>
      <c r="O312" s="393" t="s">
        <v>1157</v>
      </c>
      <c r="P312" s="408" t="s">
        <v>787</v>
      </c>
      <c r="Q312" s="393" t="s">
        <v>548</v>
      </c>
      <c r="R312" s="413"/>
      <c r="S312" s="335"/>
      <c r="T312" s="335" t="s">
        <v>39</v>
      </c>
      <c r="U312" s="335" t="s">
        <v>40</v>
      </c>
      <c r="V312" s="335" t="s">
        <v>39</v>
      </c>
      <c r="W312" s="335" t="s">
        <v>40</v>
      </c>
      <c r="X312" s="335" t="s">
        <v>39</v>
      </c>
      <c r="Y312" s="335" t="s">
        <v>40</v>
      </c>
      <c r="Z312" s="335" t="s">
        <v>39</v>
      </c>
      <c r="AA312" s="335" t="s">
        <v>40</v>
      </c>
      <c r="AB312" s="335" t="s">
        <v>39</v>
      </c>
      <c r="AC312" s="335" t="s">
        <v>40</v>
      </c>
      <c r="AD312" s="337" t="s">
        <v>39</v>
      </c>
      <c r="AE312" s="338" t="s">
        <v>40</v>
      </c>
    </row>
    <row r="313" spans="1:37">
      <c r="A313" s="37">
        <v>1</v>
      </c>
      <c r="B313" s="37">
        <v>1</v>
      </c>
      <c r="C313" s="28" t="s">
        <v>685</v>
      </c>
      <c r="D313" s="210">
        <f>'(B.) Opyt'' non-urb lands'!AD12</f>
        <v>0</v>
      </c>
      <c r="E313" s="404"/>
      <c r="F313" s="210">
        <f>'(B.) Opyt'' non-urb lands'!AH12</f>
        <v>0</v>
      </c>
      <c r="G313" s="212"/>
      <c r="I313" s="281" t="s">
        <v>828</v>
      </c>
      <c r="J313" s="281" t="s">
        <v>828</v>
      </c>
      <c r="M313" s="394" t="s">
        <v>828</v>
      </c>
      <c r="N313" s="394" t="s">
        <v>828</v>
      </c>
      <c r="O313" s="394" t="s">
        <v>828</v>
      </c>
      <c r="P313" s="394" t="s">
        <v>828</v>
      </c>
      <c r="Q313" s="394" t="s">
        <v>828</v>
      </c>
      <c r="R313" s="412"/>
      <c r="T313" s="210">
        <v>0</v>
      </c>
      <c r="U313" s="210">
        <v>0</v>
      </c>
      <c r="V313" s="210">
        <v>0</v>
      </c>
      <c r="W313" s="210">
        <v>0</v>
      </c>
      <c r="X313" s="210">
        <v>0</v>
      </c>
      <c r="Y313" s="210">
        <v>0</v>
      </c>
      <c r="Z313" s="210">
        <v>0</v>
      </c>
      <c r="AA313" s="210">
        <v>0</v>
      </c>
      <c r="AB313" s="210">
        <v>0</v>
      </c>
      <c r="AC313" s="210">
        <v>0</v>
      </c>
      <c r="AG313" s="210"/>
      <c r="AH313" s="210"/>
      <c r="AI313" s="210"/>
      <c r="AJ313" s="210"/>
      <c r="AK313" s="210"/>
    </row>
    <row r="314" spans="1:37">
      <c r="A314" s="37">
        <v>7</v>
      </c>
      <c r="B314" s="37">
        <v>1</v>
      </c>
      <c r="C314" s="28" t="s">
        <v>426</v>
      </c>
      <c r="D314" s="210">
        <f>'(B.) Opyt'' non-urb lands'!AD13</f>
        <v>61</v>
      </c>
      <c r="E314" s="404"/>
      <c r="F314" s="210">
        <f>'(B.) Opyt'' non-urb lands'!AH13</f>
        <v>87486.917891156467</v>
      </c>
      <c r="G314" s="212">
        <f>F314/D314</f>
        <v>1434.2117687074831</v>
      </c>
      <c r="I314" s="28">
        <v>12</v>
      </c>
      <c r="J314" s="210">
        <v>13</v>
      </c>
      <c r="M314" s="259">
        <f>(IF($J314-$I314=0,VLOOKUP($C314,'(C.) Private owners, 6 estates'!$D$10:$DR$60,26+$I314,0),IF($J314-$I314=1,VLOOKUP($C314,'(C.) Private owners, 6 estates'!$D$10:$DR$60,26+$I314,0)+VLOOKUP($C314,'(C.) Private owners, 6 estates'!$D$10:$DR$60,27+$I314,0),VLOOKUP($C314,'(C.) Private owners, 6 estates'!$D$10:$DR$60,26+$I314,0)+VLOOKUP($C314,'(C.) Private owners, 6 estates'!$D$10:$DR$60,27+$I314,0)+VLOOKUP($C314,'(C.) Private owners, 6 estates'!$D$10:$DR$60,28+$I314,0)))) /(IF($J314-$I314=0,VLOOKUP($C314,'(C.) Private owners, 6 estates'!$D$10:$DR$60,7+$I314,0),IF($J314-$I314=1,VLOOKUP($C314,'(C.) Private owners, 6 estates'!$D$10:$DR$60,7+$I314,0)+VLOOKUP($C314,'(C.) Private owners, 6 estates'!$D$10:$DR$60,8+$I314,0),VLOOKUP($C314,'(C.) Private owners, 6 estates'!$D$10:$DR$60,7+$I314,0)+VLOOKUP($C314,'(C.) Private owners, 6 estates'!$D$10:$DR$60,8+$I314,0)+VLOOKUP($C314,'(C.) Private owners, 6 estates'!$D$10:$DR$60,9+$I314,0))))</f>
        <v>0.21929824561403508</v>
      </c>
      <c r="N314" s="259">
        <f>(IF($J314-$I314=0,VLOOKUP($C314,'(C.) Private owners, 6 estates'!$D$10:$DR$60,45+$I314,0),IF($J314-$I314=1,VLOOKUP($C314,'(C.) Private owners, 6 estates'!$D$10:$DR$60,45+$I314,0)+VLOOKUP($C314,'(C.) Private owners, 6 estates'!$D$10:$DR$60,46+$I314,0),VLOOKUP($C314,'(C.) Private owners, 6 estates'!$D$10:$DR$60,45+$I314,0)+VLOOKUP($C314,'(C.) Private owners, 6 estates'!$D$10:$DR$60,46+$I314,0)+VLOOKUP($C314,'(C.) Private owners, 6 estates'!$D$10:$DR$60,47+$I314,0)))) /(IF($J314-$I314=0,VLOOKUP($C314,'(C.) Private owners, 6 estates'!$D$10:$DR$60,7+$I314,0),IF($J314-$I314=1,VLOOKUP($C314,'(C.) Private owners, 6 estates'!$D$10:$DR$60,7+$I314,0)+VLOOKUP($C314,'(C.) Private owners, 6 estates'!$D$10:$DR$60,8+$I314,0),VLOOKUP($C314,'(C.) Private owners, 6 estates'!$D$10:$DR$60,7+$I314,0)+VLOOKUP($C314,'(C.) Private owners, 6 estates'!$D$10:$DR$60,8+$I314,0)+VLOOKUP($C314,'(C.) Private owners, 6 estates'!$D$10:$DR$60,9+$I314,0))))</f>
        <v>0</v>
      </c>
      <c r="O314" s="259">
        <f>(IF($J314-$I314=0,VLOOKUP($C314,'(C.) Private owners, 6 estates'!$D$10:$DR$60,64+$I314,0),IF($J314-$I314=1,VLOOKUP($C314,'(C.) Private owners, 6 estates'!$D$10:$DR$60,64+$I314,0)+VLOOKUP($C314,'(C.) Private owners, 6 estates'!$D$10:$DR$60,65+$I314,0),VLOOKUP($C314,'(C.) Private owners, 6 estates'!$D$10:$DR$60,64+$I314,0)+VLOOKUP($C314,'(C.) Private owners, 6 estates'!$D$10:$DR$60,65+$I314,0)+VLOOKUP($C314,'(C.) Private owners, 6 estates'!$D$10:$DR$60,66+$I314,0)))) /(IF($J314-$I314=0,VLOOKUP($C314,'(C.) Private owners, 6 estates'!$D$10:$DR$60,7+$I314,0),IF($J314-$I314=1,VLOOKUP($C314,'(C.) Private owners, 6 estates'!$D$10:$DR$60,7+$I314,0)+VLOOKUP($C314,'(C.) Private owners, 6 estates'!$D$10:$DR$60,8+$I314,0),VLOOKUP($C314,'(C.) Private owners, 6 estates'!$D$10:$DR$60,7+$I314,0)+VLOOKUP($C314,'(C.) Private owners, 6 estates'!$D$10:$DR$60,8+$I314,0)+VLOOKUP($C314,'(C.) Private owners, 6 estates'!$D$10:$DR$60,9+$I314,0))))</f>
        <v>0.42982456140350878</v>
      </c>
      <c r="P314" s="259">
        <f>(IF($J314-$I314=0,VLOOKUP($C314,'(C.) Private owners, 6 estates'!$D$10:$DR$60,83+$I314,0),IF($J314-$I314=1,VLOOKUP($C314,'(C.) Private owners, 6 estates'!$D$10:$DR$60,83+$I314,0)+VLOOKUP($C314,'(C.) Private owners, 6 estates'!$D$10:$DR$60,84+$I314,0),VLOOKUP($C314,'(C.) Private owners, 6 estates'!$D$10:$DR$60,83+$I314,0)+VLOOKUP($C314,'(C.) Private owners, 6 estates'!$D$10:$DR$60,84+$I314,0)+VLOOKUP($C314,'(C.) Private owners, 6 estates'!$D$10:$DR$60,85+$I314,0)))) /(IF($J314-$I314=0,VLOOKUP($C314,'(C.) Private owners, 6 estates'!$D$10:$DR$60,7+$I314,0),IF($J314-$I314=1,VLOOKUP($C314,'(C.) Private owners, 6 estates'!$D$10:$DR$60,7+$I314,0)+VLOOKUP($C314,'(C.) Private owners, 6 estates'!$D$10:$DR$60,8+$I314,0),VLOOKUP($C314,'(C.) Private owners, 6 estates'!$D$10:$DR$60,7+$I314,0)+VLOOKUP($C314,'(C.) Private owners, 6 estates'!$D$10:$DR$60,8+$I314,0)+VLOOKUP($C314,'(C.) Private owners, 6 estates'!$D$10:$DR$60,9+$I314,0))))</f>
        <v>2.6315789473684209E-2</v>
      </c>
      <c r="Q314" s="259">
        <f>(IF($J314-$I314=0,VLOOKUP($C314,'(C.) Private owners, 6 estates'!$D$10:$DR$60,102+$I314,0),IF($J314-$I314=1,VLOOKUP($C314,'(C.) Private owners, 6 estates'!$D$10:$DR$60,102+$I314,0)+VLOOKUP($C314,'(C.) Private owners, 6 estates'!$D$10:$DR$60,103+$I314,0),VLOOKUP($C314,'(C.) Private owners, 6 estates'!$D$10:$DR$60,102+$I314,0)+VLOOKUP($C314,'(C.) Private owners, 6 estates'!$D$10:$DR$60,103+$I314,0)+VLOOKUP($C314,'(C.) Private owners, 6 estates'!$D$10:$DR$60,104+$I314,0)))) /(IF($J314-$I314=0,VLOOKUP($C314,'(C.) Private owners, 6 estates'!$D$10:$DR$60,7+$I314,0),IF($J314-$I314=1,VLOOKUP($C314,'(C.) Private owners, 6 estates'!$D$10:$DR$60,7+$I314,0)+VLOOKUP($C314,'(C.) Private owners, 6 estates'!$D$10:$DR$60,8+$I314,0),VLOOKUP($C314,'(C.) Private owners, 6 estates'!$D$10:$DR$60,7+$I314,0)+VLOOKUP($C314,'(C.) Private owners, 6 estates'!$D$10:$DR$60,8+$I314,0)+VLOOKUP($C314,'(C.) Private owners, 6 estates'!$D$10:$DR$60,9+$I314,0))))</f>
        <v>0.32456140350877194</v>
      </c>
      <c r="R314" s="414">
        <f t="shared" ref="R314:R362" si="76">R256</f>
        <v>0</v>
      </c>
      <c r="T314" s="210">
        <f t="shared" ref="T314:T362" si="77">M314*$D314</f>
        <v>13.37719298245614</v>
      </c>
      <c r="U314" s="210">
        <f t="shared" ref="U314:U362" si="78">T314*$G314</f>
        <v>19185.727607709752</v>
      </c>
      <c r="V314" s="281">
        <f t="shared" ref="V314:V362" si="79">N314*$D314</f>
        <v>0</v>
      </c>
      <c r="W314" s="281">
        <f t="shared" ref="W314:W362" si="80">V314*$G314</f>
        <v>0</v>
      </c>
      <c r="X314" s="210">
        <f t="shared" ref="X314:X362" si="81">O314*$D314</f>
        <v>26.219298245614034</v>
      </c>
      <c r="Y314" s="210">
        <f t="shared" ref="Y314:Y362" si="82">X314*$G314</f>
        <v>37604.02611111111</v>
      </c>
      <c r="Z314" s="210">
        <f t="shared" ref="Z314:Z362" si="83">P314*$D314</f>
        <v>1.6052631578947367</v>
      </c>
      <c r="AA314" s="210">
        <f t="shared" ref="AA314:AA362" si="84">Z314*$G314</f>
        <v>2302.2873129251702</v>
      </c>
      <c r="AB314" s="210">
        <f t="shared" ref="AB314:AB362" si="85">Q314*$D314</f>
        <v>19.798245614035089</v>
      </c>
      <c r="AC314" s="210">
        <f t="shared" ref="AC314:AC362" si="86">AB314*$G314</f>
        <v>28394.876859410433</v>
      </c>
      <c r="AD314" s="369">
        <f t="shared" ref="AD314:AD362" si="87">D314-(T314+V314+X314+Z314+AB314)</f>
        <v>0</v>
      </c>
      <c r="AE314" s="369">
        <f t="shared" ref="AE314:AE362" si="88">F314-(U314+W314+Y314+AA314+AC314)</f>
        <v>0</v>
      </c>
      <c r="AG314" s="210">
        <v>1434.2117687074831</v>
      </c>
      <c r="AH314" s="210"/>
      <c r="AI314" s="210">
        <v>1434.2117687074831</v>
      </c>
      <c r="AJ314" s="210">
        <v>1434.2117687074831</v>
      </c>
      <c r="AK314" s="210">
        <v>1434.2117687074831</v>
      </c>
    </row>
    <row r="315" spans="1:37">
      <c r="A315" s="37">
        <v>26</v>
      </c>
      <c r="B315" s="37">
        <v>1</v>
      </c>
      <c r="C315" s="28" t="s">
        <v>726</v>
      </c>
      <c r="D315" s="210">
        <f>'(B.) Opyt'' non-urb lands'!AD14</f>
        <v>425</v>
      </c>
      <c r="E315" s="404"/>
      <c r="F315" s="210">
        <f>'(B.) Opyt'' non-urb lands'!AH14</f>
        <v>582613.08412335021</v>
      </c>
      <c r="G315" s="212">
        <f t="shared" ref="G315:G365" si="89">F315/D315</f>
        <v>1370.8543155843533</v>
      </c>
      <c r="I315" s="210">
        <v>8</v>
      </c>
      <c r="J315" s="210">
        <v>10</v>
      </c>
      <c r="M315" s="259">
        <f>(IF($J315-$I315=0,VLOOKUP($C315,'(C.) Private owners, 6 estates'!$D$10:$DR$60,26+$I315,0),IF($J315-$I315=1,VLOOKUP($C315,'(C.) Private owners, 6 estates'!$D$10:$DR$60,26+$I315,0)+VLOOKUP($C315,'(C.) Private owners, 6 estates'!$D$10:$DR$60,27+$I315,0),VLOOKUP($C315,'(C.) Private owners, 6 estates'!$D$10:$DR$60,26+$I315,0)+VLOOKUP($C315,'(C.) Private owners, 6 estates'!$D$10:$DR$60,27+$I315,0)+VLOOKUP($C315,'(C.) Private owners, 6 estates'!$D$10:$DR$60,28+$I315,0)))) /(IF($J315-$I315=0,VLOOKUP($C315,'(C.) Private owners, 6 estates'!$D$10:$DR$60,7+$I315,0),IF($J315-$I315=1,VLOOKUP($C315,'(C.) Private owners, 6 estates'!$D$10:$DR$60,7+$I315,0)+VLOOKUP($C315,'(C.) Private owners, 6 estates'!$D$10:$DR$60,8+$I315,0),VLOOKUP($C315,'(C.) Private owners, 6 estates'!$D$10:$DR$60,7+$I315,0)+VLOOKUP($C315,'(C.) Private owners, 6 estates'!$D$10:$DR$60,8+$I315,0)+VLOOKUP($C315,'(C.) Private owners, 6 estates'!$D$10:$DR$60,9+$I315,0))))</f>
        <v>0.41033925686591277</v>
      </c>
      <c r="N315" s="259">
        <f>(IF($J315-$I315=0,VLOOKUP($C315,'(C.) Private owners, 6 estates'!$D$10:$DR$60,45+$I315,0),IF($J315-$I315=1,VLOOKUP($C315,'(C.) Private owners, 6 estates'!$D$10:$DR$60,45+$I315,0)+VLOOKUP($C315,'(C.) Private owners, 6 estates'!$D$10:$DR$60,46+$I315,0),VLOOKUP($C315,'(C.) Private owners, 6 estates'!$D$10:$DR$60,45+$I315,0)+VLOOKUP($C315,'(C.) Private owners, 6 estates'!$D$10:$DR$60,46+$I315,0)+VLOOKUP($C315,'(C.) Private owners, 6 estates'!$D$10:$DR$60,47+$I315,0)))) /(IF($J315-$I315=0,VLOOKUP($C315,'(C.) Private owners, 6 estates'!$D$10:$DR$60,7+$I315,0),IF($J315-$I315=1,VLOOKUP($C315,'(C.) Private owners, 6 estates'!$D$10:$DR$60,7+$I315,0)+VLOOKUP($C315,'(C.) Private owners, 6 estates'!$D$10:$DR$60,8+$I315,0),VLOOKUP($C315,'(C.) Private owners, 6 estates'!$D$10:$DR$60,7+$I315,0)+VLOOKUP($C315,'(C.) Private owners, 6 estates'!$D$10:$DR$60,8+$I315,0)+VLOOKUP($C315,'(C.) Private owners, 6 estates'!$D$10:$DR$60,9+$I315,0))))</f>
        <v>2.4232633279483036E-3</v>
      </c>
      <c r="O315" s="259">
        <f>(IF($J315-$I315=0,VLOOKUP($C315,'(C.) Private owners, 6 estates'!$D$10:$DR$60,64+$I315,0),IF($J315-$I315=1,VLOOKUP($C315,'(C.) Private owners, 6 estates'!$D$10:$DR$60,64+$I315,0)+VLOOKUP($C315,'(C.) Private owners, 6 estates'!$D$10:$DR$60,65+$I315,0),VLOOKUP($C315,'(C.) Private owners, 6 estates'!$D$10:$DR$60,64+$I315,0)+VLOOKUP($C315,'(C.) Private owners, 6 estates'!$D$10:$DR$60,65+$I315,0)+VLOOKUP($C315,'(C.) Private owners, 6 estates'!$D$10:$DR$60,66+$I315,0)))) /(IF($J315-$I315=0,VLOOKUP($C315,'(C.) Private owners, 6 estates'!$D$10:$DR$60,7+$I315,0),IF($J315-$I315=1,VLOOKUP($C315,'(C.) Private owners, 6 estates'!$D$10:$DR$60,7+$I315,0)+VLOOKUP($C315,'(C.) Private owners, 6 estates'!$D$10:$DR$60,8+$I315,0),VLOOKUP($C315,'(C.) Private owners, 6 estates'!$D$10:$DR$60,7+$I315,0)+VLOOKUP($C315,'(C.) Private owners, 6 estates'!$D$10:$DR$60,8+$I315,0)+VLOOKUP($C315,'(C.) Private owners, 6 estates'!$D$10:$DR$60,9+$I315,0))))</f>
        <v>0.14943457189014539</v>
      </c>
      <c r="P315" s="259">
        <f>(IF($J315-$I315=0,VLOOKUP($C315,'(C.) Private owners, 6 estates'!$D$10:$DR$60,83+$I315,0),IF($J315-$I315=1,VLOOKUP($C315,'(C.) Private owners, 6 estates'!$D$10:$DR$60,83+$I315,0)+VLOOKUP($C315,'(C.) Private owners, 6 estates'!$D$10:$DR$60,84+$I315,0),VLOOKUP($C315,'(C.) Private owners, 6 estates'!$D$10:$DR$60,83+$I315,0)+VLOOKUP($C315,'(C.) Private owners, 6 estates'!$D$10:$DR$60,84+$I315,0)+VLOOKUP($C315,'(C.) Private owners, 6 estates'!$D$10:$DR$60,85+$I315,0)))) /(IF($J315-$I315=0,VLOOKUP($C315,'(C.) Private owners, 6 estates'!$D$10:$DR$60,7+$I315,0),IF($J315-$I315=1,VLOOKUP($C315,'(C.) Private owners, 6 estates'!$D$10:$DR$60,7+$I315,0)+VLOOKUP($C315,'(C.) Private owners, 6 estates'!$D$10:$DR$60,8+$I315,0),VLOOKUP($C315,'(C.) Private owners, 6 estates'!$D$10:$DR$60,7+$I315,0)+VLOOKUP($C315,'(C.) Private owners, 6 estates'!$D$10:$DR$60,8+$I315,0)+VLOOKUP($C315,'(C.) Private owners, 6 estates'!$D$10:$DR$60,9+$I315,0))))</f>
        <v>7.9159935379644594E-2</v>
      </c>
      <c r="Q315" s="259">
        <f>(IF($J315-$I315=0,VLOOKUP($C315,'(C.) Private owners, 6 estates'!$D$10:$DR$60,102+$I315,0),IF($J315-$I315=1,VLOOKUP($C315,'(C.) Private owners, 6 estates'!$D$10:$DR$60,102+$I315,0)+VLOOKUP($C315,'(C.) Private owners, 6 estates'!$D$10:$DR$60,103+$I315,0),VLOOKUP($C315,'(C.) Private owners, 6 estates'!$D$10:$DR$60,102+$I315,0)+VLOOKUP($C315,'(C.) Private owners, 6 estates'!$D$10:$DR$60,103+$I315,0)+VLOOKUP($C315,'(C.) Private owners, 6 estates'!$D$10:$DR$60,104+$I315,0)))) /(IF($J315-$I315=0,VLOOKUP($C315,'(C.) Private owners, 6 estates'!$D$10:$DR$60,7+$I315,0),IF($J315-$I315=1,VLOOKUP($C315,'(C.) Private owners, 6 estates'!$D$10:$DR$60,7+$I315,0)+VLOOKUP($C315,'(C.) Private owners, 6 estates'!$D$10:$DR$60,8+$I315,0),VLOOKUP($C315,'(C.) Private owners, 6 estates'!$D$10:$DR$60,7+$I315,0)+VLOOKUP($C315,'(C.) Private owners, 6 estates'!$D$10:$DR$60,8+$I315,0)+VLOOKUP($C315,'(C.) Private owners, 6 estates'!$D$10:$DR$60,9+$I315,0))))</f>
        <v>0.35864297253634897</v>
      </c>
      <c r="R315" s="414">
        <f t="shared" si="76"/>
        <v>0</v>
      </c>
      <c r="T315" s="210">
        <f t="shared" si="77"/>
        <v>174.39418416801294</v>
      </c>
      <c r="U315" s="210">
        <f t="shared" si="78"/>
        <v>239069.01997953304</v>
      </c>
      <c r="V315" s="281">
        <f t="shared" si="79"/>
        <v>1.0298869143780292</v>
      </c>
      <c r="W315" s="281">
        <f t="shared" si="80"/>
        <v>1411.8249211389746</v>
      </c>
      <c r="X315" s="210">
        <f t="shared" si="81"/>
        <v>63.509693053311793</v>
      </c>
      <c r="Y315" s="210">
        <f t="shared" si="82"/>
        <v>87062.536803570096</v>
      </c>
      <c r="Z315" s="210">
        <f t="shared" si="83"/>
        <v>33.64297253634895</v>
      </c>
      <c r="AA315" s="210">
        <f t="shared" si="84"/>
        <v>46119.614090539835</v>
      </c>
      <c r="AB315" s="210">
        <f t="shared" si="85"/>
        <v>152.42326332794832</v>
      </c>
      <c r="AC315" s="210">
        <f t="shared" si="86"/>
        <v>208950.08832856826</v>
      </c>
      <c r="AD315" s="369">
        <f t="shared" si="87"/>
        <v>0</v>
      </c>
      <c r="AE315" s="369">
        <f t="shared" si="88"/>
        <v>0</v>
      </c>
      <c r="AG315" s="210">
        <v>1370.8543155843533</v>
      </c>
      <c r="AH315" s="210">
        <v>1370.8543155843533</v>
      </c>
      <c r="AI315" s="210">
        <v>1370.8543155843533</v>
      </c>
      <c r="AJ315" s="210">
        <v>1370.8543155843533</v>
      </c>
      <c r="AK315" s="210">
        <v>1370.8543155843533</v>
      </c>
    </row>
    <row r="316" spans="1:37">
      <c r="A316" s="37">
        <v>27</v>
      </c>
      <c r="B316" s="37">
        <v>1</v>
      </c>
      <c r="C316" s="28" t="s">
        <v>916</v>
      </c>
      <c r="D316" s="210">
        <f>'(B.) Opyt'' non-urb lands'!AD15</f>
        <v>24</v>
      </c>
      <c r="E316" s="404"/>
      <c r="F316" s="210">
        <f>'(B.) Opyt'' non-urb lands'!AH15</f>
        <v>31802.76</v>
      </c>
      <c r="G316" s="212">
        <f t="shared" si="89"/>
        <v>1325.115</v>
      </c>
      <c r="I316" s="210">
        <v>12</v>
      </c>
      <c r="J316" s="210">
        <v>13</v>
      </c>
      <c r="M316" s="259">
        <f>(IF($J316-$I316=0,VLOOKUP($C316,'(C.) Private owners, 6 estates'!$D$10:$DR$60,26+$I316,0),IF($J316-$I316=1,VLOOKUP($C316,'(C.) Private owners, 6 estates'!$D$10:$DR$60,26+$I316,0)+VLOOKUP($C316,'(C.) Private owners, 6 estates'!$D$10:$DR$60,27+$I316,0),VLOOKUP($C316,'(C.) Private owners, 6 estates'!$D$10:$DR$60,26+$I316,0)+VLOOKUP($C316,'(C.) Private owners, 6 estates'!$D$10:$DR$60,27+$I316,0)+VLOOKUP($C316,'(C.) Private owners, 6 estates'!$D$10:$DR$60,28+$I316,0)))) /(IF($J316-$I316=0,VLOOKUP($C316,'(C.) Private owners, 6 estates'!$D$10:$DR$60,7+$I316,0),IF($J316-$I316=1,VLOOKUP($C316,'(C.) Private owners, 6 estates'!$D$10:$DR$60,7+$I316,0)+VLOOKUP($C316,'(C.) Private owners, 6 estates'!$D$10:$DR$60,8+$I316,0),VLOOKUP($C316,'(C.) Private owners, 6 estates'!$D$10:$DR$60,7+$I316,0)+VLOOKUP($C316,'(C.) Private owners, 6 estates'!$D$10:$DR$60,8+$I316,0)+VLOOKUP($C316,'(C.) Private owners, 6 estates'!$D$10:$DR$60,9+$I316,0))))</f>
        <v>0.18181818181818182</v>
      </c>
      <c r="N316" s="259">
        <f>(IF($J316-$I316=0,VLOOKUP($C316,'(C.) Private owners, 6 estates'!$D$10:$DR$60,45+$I316,0),IF($J316-$I316=1,VLOOKUP($C316,'(C.) Private owners, 6 estates'!$D$10:$DR$60,45+$I316,0)+VLOOKUP($C316,'(C.) Private owners, 6 estates'!$D$10:$DR$60,46+$I316,0),VLOOKUP($C316,'(C.) Private owners, 6 estates'!$D$10:$DR$60,45+$I316,0)+VLOOKUP($C316,'(C.) Private owners, 6 estates'!$D$10:$DR$60,46+$I316,0)+VLOOKUP($C316,'(C.) Private owners, 6 estates'!$D$10:$DR$60,47+$I316,0)))) /(IF($J316-$I316=0,VLOOKUP($C316,'(C.) Private owners, 6 estates'!$D$10:$DR$60,7+$I316,0),IF($J316-$I316=1,VLOOKUP($C316,'(C.) Private owners, 6 estates'!$D$10:$DR$60,7+$I316,0)+VLOOKUP($C316,'(C.) Private owners, 6 estates'!$D$10:$DR$60,8+$I316,0),VLOOKUP($C316,'(C.) Private owners, 6 estates'!$D$10:$DR$60,7+$I316,0)+VLOOKUP($C316,'(C.) Private owners, 6 estates'!$D$10:$DR$60,8+$I316,0)+VLOOKUP($C316,'(C.) Private owners, 6 estates'!$D$10:$DR$60,9+$I316,0))))</f>
        <v>0</v>
      </c>
      <c r="O316" s="259">
        <f>(IF($J316-$I316=0,VLOOKUP($C316,'(C.) Private owners, 6 estates'!$D$10:$DR$60,64+$I316,0),IF($J316-$I316=1,VLOOKUP($C316,'(C.) Private owners, 6 estates'!$D$10:$DR$60,64+$I316,0)+VLOOKUP($C316,'(C.) Private owners, 6 estates'!$D$10:$DR$60,65+$I316,0),VLOOKUP($C316,'(C.) Private owners, 6 estates'!$D$10:$DR$60,64+$I316,0)+VLOOKUP($C316,'(C.) Private owners, 6 estates'!$D$10:$DR$60,65+$I316,0)+VLOOKUP($C316,'(C.) Private owners, 6 estates'!$D$10:$DR$60,66+$I316,0)))) /(IF($J316-$I316=0,VLOOKUP($C316,'(C.) Private owners, 6 estates'!$D$10:$DR$60,7+$I316,0),IF($J316-$I316=1,VLOOKUP($C316,'(C.) Private owners, 6 estates'!$D$10:$DR$60,7+$I316,0)+VLOOKUP($C316,'(C.) Private owners, 6 estates'!$D$10:$DR$60,8+$I316,0),VLOOKUP($C316,'(C.) Private owners, 6 estates'!$D$10:$DR$60,7+$I316,0)+VLOOKUP($C316,'(C.) Private owners, 6 estates'!$D$10:$DR$60,8+$I316,0)+VLOOKUP($C316,'(C.) Private owners, 6 estates'!$D$10:$DR$60,9+$I316,0))))</f>
        <v>0.30909090909090908</v>
      </c>
      <c r="P316" s="259">
        <f>(IF($J316-$I316=0,VLOOKUP($C316,'(C.) Private owners, 6 estates'!$D$10:$DR$60,83+$I316,0),IF($J316-$I316=1,VLOOKUP($C316,'(C.) Private owners, 6 estates'!$D$10:$DR$60,83+$I316,0)+VLOOKUP($C316,'(C.) Private owners, 6 estates'!$D$10:$DR$60,84+$I316,0),VLOOKUP($C316,'(C.) Private owners, 6 estates'!$D$10:$DR$60,83+$I316,0)+VLOOKUP($C316,'(C.) Private owners, 6 estates'!$D$10:$DR$60,84+$I316,0)+VLOOKUP($C316,'(C.) Private owners, 6 estates'!$D$10:$DR$60,85+$I316,0)))) /(IF($J316-$I316=0,VLOOKUP($C316,'(C.) Private owners, 6 estates'!$D$10:$DR$60,7+$I316,0),IF($J316-$I316=1,VLOOKUP($C316,'(C.) Private owners, 6 estates'!$D$10:$DR$60,7+$I316,0)+VLOOKUP($C316,'(C.) Private owners, 6 estates'!$D$10:$DR$60,8+$I316,0),VLOOKUP($C316,'(C.) Private owners, 6 estates'!$D$10:$DR$60,7+$I316,0)+VLOOKUP($C316,'(C.) Private owners, 6 estates'!$D$10:$DR$60,8+$I316,0)+VLOOKUP($C316,'(C.) Private owners, 6 estates'!$D$10:$DR$60,9+$I316,0))))</f>
        <v>1.8181818181818181E-2</v>
      </c>
      <c r="Q316" s="259">
        <f>(IF($J316-$I316=0,VLOOKUP($C316,'(C.) Private owners, 6 estates'!$D$10:$DR$60,102+$I316,0),IF($J316-$I316=1,VLOOKUP($C316,'(C.) Private owners, 6 estates'!$D$10:$DR$60,102+$I316,0)+VLOOKUP($C316,'(C.) Private owners, 6 estates'!$D$10:$DR$60,103+$I316,0),VLOOKUP($C316,'(C.) Private owners, 6 estates'!$D$10:$DR$60,102+$I316,0)+VLOOKUP($C316,'(C.) Private owners, 6 estates'!$D$10:$DR$60,103+$I316,0)+VLOOKUP($C316,'(C.) Private owners, 6 estates'!$D$10:$DR$60,104+$I316,0)))) /(IF($J316-$I316=0,VLOOKUP($C316,'(C.) Private owners, 6 estates'!$D$10:$DR$60,7+$I316,0),IF($J316-$I316=1,VLOOKUP($C316,'(C.) Private owners, 6 estates'!$D$10:$DR$60,7+$I316,0)+VLOOKUP($C316,'(C.) Private owners, 6 estates'!$D$10:$DR$60,8+$I316,0),VLOOKUP($C316,'(C.) Private owners, 6 estates'!$D$10:$DR$60,7+$I316,0)+VLOOKUP($C316,'(C.) Private owners, 6 estates'!$D$10:$DR$60,8+$I316,0)+VLOOKUP($C316,'(C.) Private owners, 6 estates'!$D$10:$DR$60,9+$I316,0))))</f>
        <v>0.49090909090909091</v>
      </c>
      <c r="R316" s="414">
        <f t="shared" si="76"/>
        <v>0</v>
      </c>
      <c r="T316" s="210">
        <f t="shared" si="77"/>
        <v>4.3636363636363633</v>
      </c>
      <c r="U316" s="210">
        <f t="shared" si="78"/>
        <v>5782.32</v>
      </c>
      <c r="V316" s="281">
        <f t="shared" si="79"/>
        <v>0</v>
      </c>
      <c r="W316" s="281">
        <f t="shared" si="80"/>
        <v>0</v>
      </c>
      <c r="X316" s="210">
        <f t="shared" si="81"/>
        <v>7.418181818181818</v>
      </c>
      <c r="Y316" s="210">
        <f t="shared" si="82"/>
        <v>9829.9439999999995</v>
      </c>
      <c r="Z316" s="405">
        <f t="shared" si="83"/>
        <v>0.43636363636363634</v>
      </c>
      <c r="AA316" s="210">
        <f t="shared" si="84"/>
        <v>578.23199999999997</v>
      </c>
      <c r="AB316" s="210">
        <f t="shared" si="85"/>
        <v>11.781818181818181</v>
      </c>
      <c r="AC316" s="210">
        <f t="shared" si="86"/>
        <v>15612.263999999999</v>
      </c>
      <c r="AD316" s="369">
        <f t="shared" si="87"/>
        <v>0</v>
      </c>
      <c r="AE316" s="369">
        <f t="shared" si="88"/>
        <v>0</v>
      </c>
      <c r="AG316" s="210">
        <v>1325.115</v>
      </c>
      <c r="AH316" s="210"/>
      <c r="AI316" s="210">
        <v>1325.115</v>
      </c>
      <c r="AJ316" s="210">
        <v>1325.115</v>
      </c>
      <c r="AK316" s="210">
        <v>1325.115</v>
      </c>
    </row>
    <row r="317" spans="1:37">
      <c r="A317" s="37">
        <v>34</v>
      </c>
      <c r="B317" s="37">
        <v>1</v>
      </c>
      <c r="C317" s="28" t="s">
        <v>727</v>
      </c>
      <c r="D317" s="210">
        <f>'(B.) Opyt'' non-urb lands'!AD16</f>
        <v>320</v>
      </c>
      <c r="E317" s="404"/>
      <c r="F317" s="210">
        <f>'(B.) Opyt'' non-urb lands'!AH16</f>
        <v>435382.69875058712</v>
      </c>
      <c r="G317" s="212">
        <f t="shared" si="89"/>
        <v>1360.5709335955848</v>
      </c>
      <c r="I317" s="210">
        <v>11</v>
      </c>
      <c r="J317" s="210">
        <v>11</v>
      </c>
      <c r="M317" s="259">
        <f>(IF($J317-$I317=0,VLOOKUP($C317,'(C.) Private owners, 6 estates'!$D$10:$DR$60,26+$I317,0),IF($J317-$I317=1,VLOOKUP($C317,'(C.) Private owners, 6 estates'!$D$10:$DR$60,26+$I317,0)+VLOOKUP($C317,'(C.) Private owners, 6 estates'!$D$10:$DR$60,27+$I317,0),VLOOKUP($C317,'(C.) Private owners, 6 estates'!$D$10:$DR$60,26+$I317,0)+VLOOKUP($C317,'(C.) Private owners, 6 estates'!$D$10:$DR$60,27+$I317,0)+VLOOKUP($C317,'(C.) Private owners, 6 estates'!$D$10:$DR$60,28+$I317,0)))) /(IF($J317-$I317=0,VLOOKUP($C317,'(C.) Private owners, 6 estates'!$D$10:$DR$60,7+$I317,0),IF($J317-$I317=1,VLOOKUP($C317,'(C.) Private owners, 6 estates'!$D$10:$DR$60,7+$I317,0)+VLOOKUP($C317,'(C.) Private owners, 6 estates'!$D$10:$DR$60,8+$I317,0),VLOOKUP($C317,'(C.) Private owners, 6 estates'!$D$10:$DR$60,7+$I317,0)+VLOOKUP($C317,'(C.) Private owners, 6 estates'!$D$10:$DR$60,8+$I317,0)+VLOOKUP($C317,'(C.) Private owners, 6 estates'!$D$10:$DR$60,9+$I317,0))))</f>
        <v>0.56088560885608851</v>
      </c>
      <c r="N317" s="259">
        <f>(IF($J317-$I317=0,VLOOKUP($C317,'(C.) Private owners, 6 estates'!$D$10:$DR$60,45+$I317,0),IF($J317-$I317=1,VLOOKUP($C317,'(C.) Private owners, 6 estates'!$D$10:$DR$60,45+$I317,0)+VLOOKUP($C317,'(C.) Private owners, 6 estates'!$D$10:$DR$60,46+$I317,0),VLOOKUP($C317,'(C.) Private owners, 6 estates'!$D$10:$DR$60,45+$I317,0)+VLOOKUP($C317,'(C.) Private owners, 6 estates'!$D$10:$DR$60,46+$I317,0)+VLOOKUP($C317,'(C.) Private owners, 6 estates'!$D$10:$DR$60,47+$I317,0)))) /(IF($J317-$I317=0,VLOOKUP($C317,'(C.) Private owners, 6 estates'!$D$10:$DR$60,7+$I317,0),IF($J317-$I317=1,VLOOKUP($C317,'(C.) Private owners, 6 estates'!$D$10:$DR$60,7+$I317,0)+VLOOKUP($C317,'(C.) Private owners, 6 estates'!$D$10:$DR$60,8+$I317,0),VLOOKUP($C317,'(C.) Private owners, 6 estates'!$D$10:$DR$60,7+$I317,0)+VLOOKUP($C317,'(C.) Private owners, 6 estates'!$D$10:$DR$60,8+$I317,0)+VLOOKUP($C317,'(C.) Private owners, 6 estates'!$D$10:$DR$60,9+$I317,0))))</f>
        <v>3.6900369003690036E-3</v>
      </c>
      <c r="O317" s="259">
        <f>(IF($J317-$I317=0,VLOOKUP($C317,'(C.) Private owners, 6 estates'!$D$10:$DR$60,64+$I317,0),IF($J317-$I317=1,VLOOKUP($C317,'(C.) Private owners, 6 estates'!$D$10:$DR$60,64+$I317,0)+VLOOKUP($C317,'(C.) Private owners, 6 estates'!$D$10:$DR$60,65+$I317,0),VLOOKUP($C317,'(C.) Private owners, 6 estates'!$D$10:$DR$60,64+$I317,0)+VLOOKUP($C317,'(C.) Private owners, 6 estates'!$D$10:$DR$60,65+$I317,0)+VLOOKUP($C317,'(C.) Private owners, 6 estates'!$D$10:$DR$60,66+$I317,0)))) /(IF($J317-$I317=0,VLOOKUP($C317,'(C.) Private owners, 6 estates'!$D$10:$DR$60,7+$I317,0),IF($J317-$I317=1,VLOOKUP($C317,'(C.) Private owners, 6 estates'!$D$10:$DR$60,7+$I317,0)+VLOOKUP($C317,'(C.) Private owners, 6 estates'!$D$10:$DR$60,8+$I317,0),VLOOKUP($C317,'(C.) Private owners, 6 estates'!$D$10:$DR$60,7+$I317,0)+VLOOKUP($C317,'(C.) Private owners, 6 estates'!$D$10:$DR$60,8+$I317,0)+VLOOKUP($C317,'(C.) Private owners, 6 estates'!$D$10:$DR$60,9+$I317,0))))</f>
        <v>0.23985239852398524</v>
      </c>
      <c r="P317" s="259">
        <f>(IF($J317-$I317=0,VLOOKUP($C317,'(C.) Private owners, 6 estates'!$D$10:$DR$60,83+$I317,0),IF($J317-$I317=1,VLOOKUP($C317,'(C.) Private owners, 6 estates'!$D$10:$DR$60,83+$I317,0)+VLOOKUP($C317,'(C.) Private owners, 6 estates'!$D$10:$DR$60,84+$I317,0),VLOOKUP($C317,'(C.) Private owners, 6 estates'!$D$10:$DR$60,83+$I317,0)+VLOOKUP($C317,'(C.) Private owners, 6 estates'!$D$10:$DR$60,84+$I317,0)+VLOOKUP($C317,'(C.) Private owners, 6 estates'!$D$10:$DR$60,85+$I317,0)))) /(IF($J317-$I317=0,VLOOKUP($C317,'(C.) Private owners, 6 estates'!$D$10:$DR$60,7+$I317,0),IF($J317-$I317=1,VLOOKUP($C317,'(C.) Private owners, 6 estates'!$D$10:$DR$60,7+$I317,0)+VLOOKUP($C317,'(C.) Private owners, 6 estates'!$D$10:$DR$60,8+$I317,0),VLOOKUP($C317,'(C.) Private owners, 6 estates'!$D$10:$DR$60,7+$I317,0)+VLOOKUP($C317,'(C.) Private owners, 6 estates'!$D$10:$DR$60,8+$I317,0)+VLOOKUP($C317,'(C.) Private owners, 6 estates'!$D$10:$DR$60,9+$I317,0))))</f>
        <v>5.1660516605166053E-2</v>
      </c>
      <c r="Q317" s="259">
        <f>(IF($J317-$I317=0,VLOOKUP($C317,'(C.) Private owners, 6 estates'!$D$10:$DR$60,102+$I317,0),IF($J317-$I317=1,VLOOKUP($C317,'(C.) Private owners, 6 estates'!$D$10:$DR$60,102+$I317,0)+VLOOKUP($C317,'(C.) Private owners, 6 estates'!$D$10:$DR$60,103+$I317,0),VLOOKUP($C317,'(C.) Private owners, 6 estates'!$D$10:$DR$60,102+$I317,0)+VLOOKUP($C317,'(C.) Private owners, 6 estates'!$D$10:$DR$60,103+$I317,0)+VLOOKUP($C317,'(C.) Private owners, 6 estates'!$D$10:$DR$60,104+$I317,0)))) /(IF($J317-$I317=0,VLOOKUP($C317,'(C.) Private owners, 6 estates'!$D$10:$DR$60,7+$I317,0),IF($J317-$I317=1,VLOOKUP($C317,'(C.) Private owners, 6 estates'!$D$10:$DR$60,7+$I317,0)+VLOOKUP($C317,'(C.) Private owners, 6 estates'!$D$10:$DR$60,8+$I317,0),VLOOKUP($C317,'(C.) Private owners, 6 estates'!$D$10:$DR$60,7+$I317,0)+VLOOKUP($C317,'(C.) Private owners, 6 estates'!$D$10:$DR$60,8+$I317,0)+VLOOKUP($C317,'(C.) Private owners, 6 estates'!$D$10:$DR$60,9+$I317,0))))</f>
        <v>0.14391143911439114</v>
      </c>
      <c r="R317" s="414">
        <f t="shared" si="76"/>
        <v>0</v>
      </c>
      <c r="T317" s="210">
        <f t="shared" si="77"/>
        <v>179.48339483394832</v>
      </c>
      <c r="U317" s="210">
        <f t="shared" si="78"/>
        <v>244199.89007413003</v>
      </c>
      <c r="V317" s="281">
        <f t="shared" si="79"/>
        <v>1.1808118081180812</v>
      </c>
      <c r="W317" s="281">
        <f t="shared" si="80"/>
        <v>1606.5782241719082</v>
      </c>
      <c r="X317" s="210">
        <f t="shared" si="81"/>
        <v>76.752767527675275</v>
      </c>
      <c r="Y317" s="210">
        <f t="shared" si="82"/>
        <v>104427.58457117404</v>
      </c>
      <c r="Z317" s="210">
        <f t="shared" si="83"/>
        <v>16.531365313653136</v>
      </c>
      <c r="AA317" s="210">
        <f t="shared" si="84"/>
        <v>22492.095138406716</v>
      </c>
      <c r="AB317" s="210">
        <f t="shared" si="85"/>
        <v>46.051660516605168</v>
      </c>
      <c r="AC317" s="210">
        <f t="shared" si="86"/>
        <v>62656.550742704429</v>
      </c>
      <c r="AD317" s="369">
        <f t="shared" si="87"/>
        <v>0</v>
      </c>
      <c r="AE317" s="369">
        <f t="shared" si="88"/>
        <v>0</v>
      </c>
      <c r="AG317" s="210">
        <v>1360.5709335955848</v>
      </c>
      <c r="AH317" s="210">
        <v>1360.5709335955848</v>
      </c>
      <c r="AI317" s="210">
        <v>1360.5709335955848</v>
      </c>
      <c r="AJ317" s="210">
        <v>1360.5709335955848</v>
      </c>
      <c r="AK317" s="210">
        <v>1360.5709335955848</v>
      </c>
    </row>
    <row r="318" spans="1:37">
      <c r="A318" s="37">
        <v>37</v>
      </c>
      <c r="B318" s="37">
        <v>1</v>
      </c>
      <c r="C318" s="30" t="s">
        <v>917</v>
      </c>
      <c r="D318" s="210">
        <f>'(B.) Opyt'' non-urb lands'!AD17</f>
        <v>347</v>
      </c>
      <c r="E318" s="404"/>
      <c r="F318" s="210">
        <f>'(B.) Opyt'' non-urb lands'!AH17</f>
        <v>459137.79143554688</v>
      </c>
      <c r="G318" s="212">
        <f t="shared" si="89"/>
        <v>1323.1636640793859</v>
      </c>
      <c r="I318" s="210">
        <v>9</v>
      </c>
      <c r="J318" s="210">
        <v>11</v>
      </c>
      <c r="M318" s="259">
        <f>(IF($J318-$I318=0,VLOOKUP($C318,'(C.) Private owners, 6 estates'!$D$10:$DR$60,26+$I318,0),IF($J318-$I318=1,VLOOKUP($C318,'(C.) Private owners, 6 estates'!$D$10:$DR$60,26+$I318,0)+VLOOKUP($C318,'(C.) Private owners, 6 estates'!$D$10:$DR$60,27+$I318,0),VLOOKUP($C318,'(C.) Private owners, 6 estates'!$D$10:$DR$60,26+$I318,0)+VLOOKUP($C318,'(C.) Private owners, 6 estates'!$D$10:$DR$60,27+$I318,0)+VLOOKUP($C318,'(C.) Private owners, 6 estates'!$D$10:$DR$60,28+$I318,0)))) /(IF($J318-$I318=0,VLOOKUP($C318,'(C.) Private owners, 6 estates'!$D$10:$DR$60,7+$I318,0),IF($J318-$I318=1,VLOOKUP($C318,'(C.) Private owners, 6 estates'!$D$10:$DR$60,7+$I318,0)+VLOOKUP($C318,'(C.) Private owners, 6 estates'!$D$10:$DR$60,8+$I318,0),VLOOKUP($C318,'(C.) Private owners, 6 estates'!$D$10:$DR$60,7+$I318,0)+VLOOKUP($C318,'(C.) Private owners, 6 estates'!$D$10:$DR$60,8+$I318,0)+VLOOKUP($C318,'(C.) Private owners, 6 estates'!$D$10:$DR$60,9+$I318,0))))</f>
        <v>0.53132250580046403</v>
      </c>
      <c r="N318" s="259">
        <f>(IF($J318-$I318=0,VLOOKUP($C318,'(C.) Private owners, 6 estates'!$D$10:$DR$60,45+$I318,0),IF($J318-$I318=1,VLOOKUP($C318,'(C.) Private owners, 6 estates'!$D$10:$DR$60,45+$I318,0)+VLOOKUP($C318,'(C.) Private owners, 6 estates'!$D$10:$DR$60,46+$I318,0),VLOOKUP($C318,'(C.) Private owners, 6 estates'!$D$10:$DR$60,45+$I318,0)+VLOOKUP($C318,'(C.) Private owners, 6 estates'!$D$10:$DR$60,46+$I318,0)+VLOOKUP($C318,'(C.) Private owners, 6 estates'!$D$10:$DR$60,47+$I318,0)))) /(IF($J318-$I318=0,VLOOKUP($C318,'(C.) Private owners, 6 estates'!$D$10:$DR$60,7+$I318,0),IF($J318-$I318=1,VLOOKUP($C318,'(C.) Private owners, 6 estates'!$D$10:$DR$60,7+$I318,0)+VLOOKUP($C318,'(C.) Private owners, 6 estates'!$D$10:$DR$60,8+$I318,0),VLOOKUP($C318,'(C.) Private owners, 6 estates'!$D$10:$DR$60,7+$I318,0)+VLOOKUP($C318,'(C.) Private owners, 6 estates'!$D$10:$DR$60,8+$I318,0)+VLOOKUP($C318,'(C.) Private owners, 6 estates'!$D$10:$DR$60,9+$I318,0))))</f>
        <v>9.2807424593967514E-3</v>
      </c>
      <c r="O318" s="259">
        <f>(IF($J318-$I318=0,VLOOKUP($C318,'(C.) Private owners, 6 estates'!$D$10:$DR$60,64+$I318,0),IF($J318-$I318=1,VLOOKUP($C318,'(C.) Private owners, 6 estates'!$D$10:$DR$60,64+$I318,0)+VLOOKUP($C318,'(C.) Private owners, 6 estates'!$D$10:$DR$60,65+$I318,0),VLOOKUP($C318,'(C.) Private owners, 6 estates'!$D$10:$DR$60,64+$I318,0)+VLOOKUP($C318,'(C.) Private owners, 6 estates'!$D$10:$DR$60,65+$I318,0)+VLOOKUP($C318,'(C.) Private owners, 6 estates'!$D$10:$DR$60,66+$I318,0)))) /(IF($J318-$I318=0,VLOOKUP($C318,'(C.) Private owners, 6 estates'!$D$10:$DR$60,7+$I318,0),IF($J318-$I318=1,VLOOKUP($C318,'(C.) Private owners, 6 estates'!$D$10:$DR$60,7+$I318,0)+VLOOKUP($C318,'(C.) Private owners, 6 estates'!$D$10:$DR$60,8+$I318,0),VLOOKUP($C318,'(C.) Private owners, 6 estates'!$D$10:$DR$60,7+$I318,0)+VLOOKUP($C318,'(C.) Private owners, 6 estates'!$D$10:$DR$60,8+$I318,0)+VLOOKUP($C318,'(C.) Private owners, 6 estates'!$D$10:$DR$60,9+$I318,0))))</f>
        <v>0.16705336426914152</v>
      </c>
      <c r="P318" s="259">
        <f>(IF($J318-$I318=0,VLOOKUP($C318,'(C.) Private owners, 6 estates'!$D$10:$DR$60,83+$I318,0),IF($J318-$I318=1,VLOOKUP($C318,'(C.) Private owners, 6 estates'!$D$10:$DR$60,83+$I318,0)+VLOOKUP($C318,'(C.) Private owners, 6 estates'!$D$10:$DR$60,84+$I318,0),VLOOKUP($C318,'(C.) Private owners, 6 estates'!$D$10:$DR$60,83+$I318,0)+VLOOKUP($C318,'(C.) Private owners, 6 estates'!$D$10:$DR$60,84+$I318,0)+VLOOKUP($C318,'(C.) Private owners, 6 estates'!$D$10:$DR$60,85+$I318,0)))) /(IF($J318-$I318=0,VLOOKUP($C318,'(C.) Private owners, 6 estates'!$D$10:$DR$60,7+$I318,0),IF($J318-$I318=1,VLOOKUP($C318,'(C.) Private owners, 6 estates'!$D$10:$DR$60,7+$I318,0)+VLOOKUP($C318,'(C.) Private owners, 6 estates'!$D$10:$DR$60,8+$I318,0),VLOOKUP($C318,'(C.) Private owners, 6 estates'!$D$10:$DR$60,7+$I318,0)+VLOOKUP($C318,'(C.) Private owners, 6 estates'!$D$10:$DR$60,8+$I318,0)+VLOOKUP($C318,'(C.) Private owners, 6 estates'!$D$10:$DR$60,9+$I318,0))))</f>
        <v>6.9605568445475635E-2</v>
      </c>
      <c r="Q318" s="259">
        <f>(IF($J318-$I318=0,VLOOKUP($C318,'(C.) Private owners, 6 estates'!$D$10:$DR$60,102+$I318,0),IF($J318-$I318=1,VLOOKUP($C318,'(C.) Private owners, 6 estates'!$D$10:$DR$60,102+$I318,0)+VLOOKUP($C318,'(C.) Private owners, 6 estates'!$D$10:$DR$60,103+$I318,0),VLOOKUP($C318,'(C.) Private owners, 6 estates'!$D$10:$DR$60,102+$I318,0)+VLOOKUP($C318,'(C.) Private owners, 6 estates'!$D$10:$DR$60,103+$I318,0)+VLOOKUP($C318,'(C.) Private owners, 6 estates'!$D$10:$DR$60,104+$I318,0)))) /(IF($J318-$I318=0,VLOOKUP($C318,'(C.) Private owners, 6 estates'!$D$10:$DR$60,7+$I318,0),IF($J318-$I318=1,VLOOKUP($C318,'(C.) Private owners, 6 estates'!$D$10:$DR$60,7+$I318,0)+VLOOKUP($C318,'(C.) Private owners, 6 estates'!$D$10:$DR$60,8+$I318,0),VLOOKUP($C318,'(C.) Private owners, 6 estates'!$D$10:$DR$60,7+$I318,0)+VLOOKUP($C318,'(C.) Private owners, 6 estates'!$D$10:$DR$60,8+$I318,0)+VLOOKUP($C318,'(C.) Private owners, 6 estates'!$D$10:$DR$60,9+$I318,0))))</f>
        <v>0.22273781902552203</v>
      </c>
      <c r="R318" s="414">
        <f t="shared" si="76"/>
        <v>0</v>
      </c>
      <c r="T318" s="210">
        <f t="shared" si="77"/>
        <v>184.36890951276101</v>
      </c>
      <c r="U318" s="210">
        <f t="shared" si="78"/>
        <v>243950.2418532256</v>
      </c>
      <c r="V318" s="281">
        <f t="shared" si="79"/>
        <v>3.2204176334106727</v>
      </c>
      <c r="W318" s="281">
        <f t="shared" si="80"/>
        <v>4261.1395956895303</v>
      </c>
      <c r="X318" s="210">
        <f t="shared" si="81"/>
        <v>57.967517401392108</v>
      </c>
      <c r="Y318" s="210">
        <f t="shared" si="82"/>
        <v>76700.512722411542</v>
      </c>
      <c r="Z318" s="210">
        <f t="shared" si="83"/>
        <v>24.153132250580047</v>
      </c>
      <c r="AA318" s="210">
        <f t="shared" si="84"/>
        <v>31958.546967671478</v>
      </c>
      <c r="AB318" s="210">
        <f t="shared" si="85"/>
        <v>77.290023201856144</v>
      </c>
      <c r="AC318" s="210">
        <f t="shared" si="86"/>
        <v>102267.35029654873</v>
      </c>
      <c r="AD318" s="369">
        <f t="shared" si="87"/>
        <v>0</v>
      </c>
      <c r="AE318" s="369">
        <f t="shared" si="88"/>
        <v>0</v>
      </c>
      <c r="AG318" s="210">
        <v>1323.1636640793859</v>
      </c>
      <c r="AH318" s="210">
        <v>1323.1636640793859</v>
      </c>
      <c r="AI318" s="210">
        <v>1323.1636640793859</v>
      </c>
      <c r="AJ318" s="210">
        <v>1323.1636640793859</v>
      </c>
      <c r="AK318" s="210">
        <v>1323.1636640793859</v>
      </c>
    </row>
    <row r="319" spans="1:37">
      <c r="A319" s="37">
        <v>10</v>
      </c>
      <c r="B319" s="37">
        <v>2</v>
      </c>
      <c r="C319" s="28" t="s">
        <v>736</v>
      </c>
      <c r="D319" s="210">
        <f>'(B.) Opyt'' non-urb lands'!AD18</f>
        <v>25</v>
      </c>
      <c r="E319" s="404"/>
      <c r="F319" s="210">
        <f>'(B.) Opyt'' non-urb lands'!AH18</f>
        <v>33925.139223021579</v>
      </c>
      <c r="G319" s="212">
        <f t="shared" si="89"/>
        <v>1357.0055689208632</v>
      </c>
      <c r="I319" s="210">
        <v>11</v>
      </c>
      <c r="J319" s="210">
        <v>11</v>
      </c>
      <c r="M319" s="259">
        <f>(IF($J319-$I319=0,VLOOKUP($C319,'(C.) Private owners, 6 estates'!$D$10:$DR$60,26+$I319,0),IF($J319-$I319=1,VLOOKUP($C319,'(C.) Private owners, 6 estates'!$D$10:$DR$60,26+$I319,0)+VLOOKUP($C319,'(C.) Private owners, 6 estates'!$D$10:$DR$60,27+$I319,0),VLOOKUP($C319,'(C.) Private owners, 6 estates'!$D$10:$DR$60,26+$I319,0)+VLOOKUP($C319,'(C.) Private owners, 6 estates'!$D$10:$DR$60,27+$I319,0)+VLOOKUP($C319,'(C.) Private owners, 6 estates'!$D$10:$DR$60,28+$I319,0)))) /(IF($J319-$I319=0,VLOOKUP($C319,'(C.) Private owners, 6 estates'!$D$10:$DR$60,7+$I319,0),IF($J319-$I319=1,VLOOKUP($C319,'(C.) Private owners, 6 estates'!$D$10:$DR$60,7+$I319,0)+VLOOKUP($C319,'(C.) Private owners, 6 estates'!$D$10:$DR$60,8+$I319,0),VLOOKUP($C319,'(C.) Private owners, 6 estates'!$D$10:$DR$60,7+$I319,0)+VLOOKUP($C319,'(C.) Private owners, 6 estates'!$D$10:$DR$60,8+$I319,0)+VLOOKUP($C319,'(C.) Private owners, 6 estates'!$D$10:$DR$60,9+$I319,0))))</f>
        <v>0.3</v>
      </c>
      <c r="N319" s="259">
        <f>(IF($J319-$I319=0,VLOOKUP($C319,'(C.) Private owners, 6 estates'!$D$10:$DR$60,45+$I319,0),IF($J319-$I319=1,VLOOKUP($C319,'(C.) Private owners, 6 estates'!$D$10:$DR$60,45+$I319,0)+VLOOKUP($C319,'(C.) Private owners, 6 estates'!$D$10:$DR$60,46+$I319,0),VLOOKUP($C319,'(C.) Private owners, 6 estates'!$D$10:$DR$60,45+$I319,0)+VLOOKUP($C319,'(C.) Private owners, 6 estates'!$D$10:$DR$60,46+$I319,0)+VLOOKUP($C319,'(C.) Private owners, 6 estates'!$D$10:$DR$60,47+$I319,0)))) /(IF($J319-$I319=0,VLOOKUP($C319,'(C.) Private owners, 6 estates'!$D$10:$DR$60,7+$I319,0),IF($J319-$I319=1,VLOOKUP($C319,'(C.) Private owners, 6 estates'!$D$10:$DR$60,7+$I319,0)+VLOOKUP($C319,'(C.) Private owners, 6 estates'!$D$10:$DR$60,8+$I319,0),VLOOKUP($C319,'(C.) Private owners, 6 estates'!$D$10:$DR$60,7+$I319,0)+VLOOKUP($C319,'(C.) Private owners, 6 estates'!$D$10:$DR$60,8+$I319,0)+VLOOKUP($C319,'(C.) Private owners, 6 estates'!$D$10:$DR$60,9+$I319,0))))</f>
        <v>2.5000000000000001E-2</v>
      </c>
      <c r="O319" s="259">
        <f>(IF($J319-$I319=0,VLOOKUP($C319,'(C.) Private owners, 6 estates'!$D$10:$DR$60,64+$I319,0),IF($J319-$I319=1,VLOOKUP($C319,'(C.) Private owners, 6 estates'!$D$10:$DR$60,64+$I319,0)+VLOOKUP($C319,'(C.) Private owners, 6 estates'!$D$10:$DR$60,65+$I319,0),VLOOKUP($C319,'(C.) Private owners, 6 estates'!$D$10:$DR$60,64+$I319,0)+VLOOKUP($C319,'(C.) Private owners, 6 estates'!$D$10:$DR$60,65+$I319,0)+VLOOKUP($C319,'(C.) Private owners, 6 estates'!$D$10:$DR$60,66+$I319,0)))) /(IF($J319-$I319=0,VLOOKUP($C319,'(C.) Private owners, 6 estates'!$D$10:$DR$60,7+$I319,0),IF($J319-$I319=1,VLOOKUP($C319,'(C.) Private owners, 6 estates'!$D$10:$DR$60,7+$I319,0)+VLOOKUP($C319,'(C.) Private owners, 6 estates'!$D$10:$DR$60,8+$I319,0),VLOOKUP($C319,'(C.) Private owners, 6 estates'!$D$10:$DR$60,7+$I319,0)+VLOOKUP($C319,'(C.) Private owners, 6 estates'!$D$10:$DR$60,8+$I319,0)+VLOOKUP($C319,'(C.) Private owners, 6 estates'!$D$10:$DR$60,9+$I319,0))))</f>
        <v>0.42499999999999999</v>
      </c>
      <c r="P319" s="259">
        <f>(IF($J319-$I319=0,VLOOKUP($C319,'(C.) Private owners, 6 estates'!$D$10:$DR$60,83+$I319,0),IF($J319-$I319=1,VLOOKUP($C319,'(C.) Private owners, 6 estates'!$D$10:$DR$60,83+$I319,0)+VLOOKUP($C319,'(C.) Private owners, 6 estates'!$D$10:$DR$60,84+$I319,0),VLOOKUP($C319,'(C.) Private owners, 6 estates'!$D$10:$DR$60,83+$I319,0)+VLOOKUP($C319,'(C.) Private owners, 6 estates'!$D$10:$DR$60,84+$I319,0)+VLOOKUP($C319,'(C.) Private owners, 6 estates'!$D$10:$DR$60,85+$I319,0)))) /(IF($J319-$I319=0,VLOOKUP($C319,'(C.) Private owners, 6 estates'!$D$10:$DR$60,7+$I319,0),IF($J319-$I319=1,VLOOKUP($C319,'(C.) Private owners, 6 estates'!$D$10:$DR$60,7+$I319,0)+VLOOKUP($C319,'(C.) Private owners, 6 estates'!$D$10:$DR$60,8+$I319,0),VLOOKUP($C319,'(C.) Private owners, 6 estates'!$D$10:$DR$60,7+$I319,0)+VLOOKUP($C319,'(C.) Private owners, 6 estates'!$D$10:$DR$60,8+$I319,0)+VLOOKUP($C319,'(C.) Private owners, 6 estates'!$D$10:$DR$60,9+$I319,0))))</f>
        <v>0.1</v>
      </c>
      <c r="Q319" s="259">
        <f>(IF($J319-$I319=0,VLOOKUP($C319,'(C.) Private owners, 6 estates'!$D$10:$DR$60,102+$I319,0),IF($J319-$I319=1,VLOOKUP($C319,'(C.) Private owners, 6 estates'!$D$10:$DR$60,102+$I319,0)+VLOOKUP($C319,'(C.) Private owners, 6 estates'!$D$10:$DR$60,103+$I319,0),VLOOKUP($C319,'(C.) Private owners, 6 estates'!$D$10:$DR$60,102+$I319,0)+VLOOKUP($C319,'(C.) Private owners, 6 estates'!$D$10:$DR$60,103+$I319,0)+VLOOKUP($C319,'(C.) Private owners, 6 estates'!$D$10:$DR$60,104+$I319,0)))) /(IF($J319-$I319=0,VLOOKUP($C319,'(C.) Private owners, 6 estates'!$D$10:$DR$60,7+$I319,0),IF($J319-$I319=1,VLOOKUP($C319,'(C.) Private owners, 6 estates'!$D$10:$DR$60,7+$I319,0)+VLOOKUP($C319,'(C.) Private owners, 6 estates'!$D$10:$DR$60,8+$I319,0),VLOOKUP($C319,'(C.) Private owners, 6 estates'!$D$10:$DR$60,7+$I319,0)+VLOOKUP($C319,'(C.) Private owners, 6 estates'!$D$10:$DR$60,8+$I319,0)+VLOOKUP($C319,'(C.) Private owners, 6 estates'!$D$10:$DR$60,9+$I319,0))))</f>
        <v>0.15</v>
      </c>
      <c r="R319" s="414">
        <f t="shared" si="76"/>
        <v>0</v>
      </c>
      <c r="T319" s="210">
        <f t="shared" si="77"/>
        <v>7.5</v>
      </c>
      <c r="U319" s="210">
        <f t="shared" si="78"/>
        <v>10177.541766906474</v>
      </c>
      <c r="V319" s="281">
        <f t="shared" si="79"/>
        <v>0.625</v>
      </c>
      <c r="W319" s="281">
        <f t="shared" si="80"/>
        <v>848.12848057553947</v>
      </c>
      <c r="X319" s="210">
        <f t="shared" si="81"/>
        <v>10.625</v>
      </c>
      <c r="Y319" s="210">
        <f t="shared" si="82"/>
        <v>14418.184169784172</v>
      </c>
      <c r="Z319" s="210">
        <f t="shared" si="83"/>
        <v>2.5</v>
      </c>
      <c r="AA319" s="210">
        <f t="shared" si="84"/>
        <v>3392.5139223021579</v>
      </c>
      <c r="AB319" s="210">
        <f t="shared" si="85"/>
        <v>3.75</v>
      </c>
      <c r="AC319" s="210">
        <f t="shared" si="86"/>
        <v>5088.7708834532368</v>
      </c>
      <c r="AD319" s="369">
        <f t="shared" si="87"/>
        <v>0</v>
      </c>
      <c r="AE319" s="369">
        <f t="shared" si="88"/>
        <v>0</v>
      </c>
      <c r="AG319" s="210">
        <v>1357.0055689208632</v>
      </c>
      <c r="AH319" s="210">
        <v>1357.0055689208632</v>
      </c>
      <c r="AI319" s="210">
        <v>1357.0055689208632</v>
      </c>
      <c r="AJ319" s="210">
        <v>1357.0055689208632</v>
      </c>
      <c r="AK319" s="210">
        <v>1357.0055689208632</v>
      </c>
    </row>
    <row r="320" spans="1:37">
      <c r="A320" s="37">
        <v>14</v>
      </c>
      <c r="B320" s="37">
        <v>2</v>
      </c>
      <c r="C320" s="28" t="s">
        <v>992</v>
      </c>
      <c r="D320" s="210">
        <f>'(B.) Opyt'' non-urb lands'!AD19</f>
        <v>183</v>
      </c>
      <c r="E320" s="404"/>
      <c r="F320" s="210">
        <f>'(B.) Opyt'' non-urb lands'!AH19</f>
        <v>260995.1262573328</v>
      </c>
      <c r="G320" s="212">
        <f t="shared" si="89"/>
        <v>1426.2028757231301</v>
      </c>
      <c r="I320" s="210">
        <v>10</v>
      </c>
      <c r="J320" s="210">
        <v>10</v>
      </c>
      <c r="M320" s="259">
        <f>(IF($J320-$I320=0,VLOOKUP($C320,'(C.) Private owners, 6 estates'!$D$10:$DR$60,26+$I320,0),IF($J320-$I320=1,VLOOKUP($C320,'(C.) Private owners, 6 estates'!$D$10:$DR$60,26+$I320,0)+VLOOKUP($C320,'(C.) Private owners, 6 estates'!$D$10:$DR$60,27+$I320,0),VLOOKUP($C320,'(C.) Private owners, 6 estates'!$D$10:$DR$60,26+$I320,0)+VLOOKUP($C320,'(C.) Private owners, 6 estates'!$D$10:$DR$60,27+$I320,0)+VLOOKUP($C320,'(C.) Private owners, 6 estates'!$D$10:$DR$60,28+$I320,0)))) /(IF($J320-$I320=0,VLOOKUP($C320,'(C.) Private owners, 6 estates'!$D$10:$DR$60,7+$I320,0),IF($J320-$I320=1,VLOOKUP($C320,'(C.) Private owners, 6 estates'!$D$10:$DR$60,7+$I320,0)+VLOOKUP($C320,'(C.) Private owners, 6 estates'!$D$10:$DR$60,8+$I320,0),VLOOKUP($C320,'(C.) Private owners, 6 estates'!$D$10:$DR$60,7+$I320,0)+VLOOKUP($C320,'(C.) Private owners, 6 estates'!$D$10:$DR$60,8+$I320,0)+VLOOKUP($C320,'(C.) Private owners, 6 estates'!$D$10:$DR$60,9+$I320,0))))</f>
        <v>0.67241379310344829</v>
      </c>
      <c r="N320" s="259">
        <f>(IF($J320-$I320=0,VLOOKUP($C320,'(C.) Private owners, 6 estates'!$D$10:$DR$60,45+$I320,0),IF($J320-$I320=1,VLOOKUP($C320,'(C.) Private owners, 6 estates'!$D$10:$DR$60,45+$I320,0)+VLOOKUP($C320,'(C.) Private owners, 6 estates'!$D$10:$DR$60,46+$I320,0),VLOOKUP($C320,'(C.) Private owners, 6 estates'!$D$10:$DR$60,45+$I320,0)+VLOOKUP($C320,'(C.) Private owners, 6 estates'!$D$10:$DR$60,46+$I320,0)+VLOOKUP($C320,'(C.) Private owners, 6 estates'!$D$10:$DR$60,47+$I320,0)))) /(IF($J320-$I320=0,VLOOKUP($C320,'(C.) Private owners, 6 estates'!$D$10:$DR$60,7+$I320,0),IF($J320-$I320=1,VLOOKUP($C320,'(C.) Private owners, 6 estates'!$D$10:$DR$60,7+$I320,0)+VLOOKUP($C320,'(C.) Private owners, 6 estates'!$D$10:$DR$60,8+$I320,0),VLOOKUP($C320,'(C.) Private owners, 6 estates'!$D$10:$DR$60,7+$I320,0)+VLOOKUP($C320,'(C.) Private owners, 6 estates'!$D$10:$DR$60,8+$I320,0)+VLOOKUP($C320,'(C.) Private owners, 6 estates'!$D$10:$DR$60,9+$I320,0))))</f>
        <v>0</v>
      </c>
      <c r="O320" s="259">
        <f>(IF($J320-$I320=0,VLOOKUP($C320,'(C.) Private owners, 6 estates'!$D$10:$DR$60,64+$I320,0),IF($J320-$I320=1,VLOOKUP($C320,'(C.) Private owners, 6 estates'!$D$10:$DR$60,64+$I320,0)+VLOOKUP($C320,'(C.) Private owners, 6 estates'!$D$10:$DR$60,65+$I320,0),VLOOKUP($C320,'(C.) Private owners, 6 estates'!$D$10:$DR$60,64+$I320,0)+VLOOKUP($C320,'(C.) Private owners, 6 estates'!$D$10:$DR$60,65+$I320,0)+VLOOKUP($C320,'(C.) Private owners, 6 estates'!$D$10:$DR$60,66+$I320,0)))) /(IF($J320-$I320=0,VLOOKUP($C320,'(C.) Private owners, 6 estates'!$D$10:$DR$60,7+$I320,0),IF($J320-$I320=1,VLOOKUP($C320,'(C.) Private owners, 6 estates'!$D$10:$DR$60,7+$I320,0)+VLOOKUP($C320,'(C.) Private owners, 6 estates'!$D$10:$DR$60,8+$I320,0),VLOOKUP($C320,'(C.) Private owners, 6 estates'!$D$10:$DR$60,7+$I320,0)+VLOOKUP($C320,'(C.) Private owners, 6 estates'!$D$10:$DR$60,8+$I320,0)+VLOOKUP($C320,'(C.) Private owners, 6 estates'!$D$10:$DR$60,9+$I320,0))))</f>
        <v>0.15517241379310345</v>
      </c>
      <c r="P320" s="259">
        <f>(IF($J320-$I320=0,VLOOKUP($C320,'(C.) Private owners, 6 estates'!$D$10:$DR$60,83+$I320,0),IF($J320-$I320=1,VLOOKUP($C320,'(C.) Private owners, 6 estates'!$D$10:$DR$60,83+$I320,0)+VLOOKUP($C320,'(C.) Private owners, 6 estates'!$D$10:$DR$60,84+$I320,0),VLOOKUP($C320,'(C.) Private owners, 6 estates'!$D$10:$DR$60,83+$I320,0)+VLOOKUP($C320,'(C.) Private owners, 6 estates'!$D$10:$DR$60,84+$I320,0)+VLOOKUP($C320,'(C.) Private owners, 6 estates'!$D$10:$DR$60,85+$I320,0)))) /(IF($J320-$I320=0,VLOOKUP($C320,'(C.) Private owners, 6 estates'!$D$10:$DR$60,7+$I320,0),IF($J320-$I320=1,VLOOKUP($C320,'(C.) Private owners, 6 estates'!$D$10:$DR$60,7+$I320,0)+VLOOKUP($C320,'(C.) Private owners, 6 estates'!$D$10:$DR$60,8+$I320,0),VLOOKUP($C320,'(C.) Private owners, 6 estates'!$D$10:$DR$60,7+$I320,0)+VLOOKUP($C320,'(C.) Private owners, 6 estates'!$D$10:$DR$60,8+$I320,0)+VLOOKUP($C320,'(C.) Private owners, 6 estates'!$D$10:$DR$60,9+$I320,0))))</f>
        <v>3.4482758620689655E-2</v>
      </c>
      <c r="Q320" s="259">
        <f>(IF($J320-$I320=0,VLOOKUP($C320,'(C.) Private owners, 6 estates'!$D$10:$DR$60,102+$I320,0),IF($J320-$I320=1,VLOOKUP($C320,'(C.) Private owners, 6 estates'!$D$10:$DR$60,102+$I320,0)+VLOOKUP($C320,'(C.) Private owners, 6 estates'!$D$10:$DR$60,103+$I320,0),VLOOKUP($C320,'(C.) Private owners, 6 estates'!$D$10:$DR$60,102+$I320,0)+VLOOKUP($C320,'(C.) Private owners, 6 estates'!$D$10:$DR$60,103+$I320,0)+VLOOKUP($C320,'(C.) Private owners, 6 estates'!$D$10:$DR$60,104+$I320,0)))) /(IF($J320-$I320=0,VLOOKUP($C320,'(C.) Private owners, 6 estates'!$D$10:$DR$60,7+$I320,0),IF($J320-$I320=1,VLOOKUP($C320,'(C.) Private owners, 6 estates'!$D$10:$DR$60,7+$I320,0)+VLOOKUP($C320,'(C.) Private owners, 6 estates'!$D$10:$DR$60,8+$I320,0),VLOOKUP($C320,'(C.) Private owners, 6 estates'!$D$10:$DR$60,7+$I320,0)+VLOOKUP($C320,'(C.) Private owners, 6 estates'!$D$10:$DR$60,8+$I320,0)+VLOOKUP($C320,'(C.) Private owners, 6 estates'!$D$10:$DR$60,9+$I320,0))))</f>
        <v>0.13793103448275862</v>
      </c>
      <c r="R320" s="414">
        <f t="shared" si="76"/>
        <v>0</v>
      </c>
      <c r="T320" s="210">
        <f t="shared" si="77"/>
        <v>123.05172413793103</v>
      </c>
      <c r="U320" s="210">
        <f t="shared" si="78"/>
        <v>175496.72282820655</v>
      </c>
      <c r="V320" s="281">
        <f t="shared" si="79"/>
        <v>0</v>
      </c>
      <c r="W320" s="281">
        <f t="shared" si="80"/>
        <v>0</v>
      </c>
      <c r="X320" s="210">
        <f t="shared" si="81"/>
        <v>28.396551724137932</v>
      </c>
      <c r="Y320" s="210">
        <f t="shared" si="82"/>
        <v>40499.243729586124</v>
      </c>
      <c r="Z320" s="210">
        <f t="shared" si="83"/>
        <v>6.3103448275862064</v>
      </c>
      <c r="AA320" s="210">
        <f t="shared" si="84"/>
        <v>8999.8319399080265</v>
      </c>
      <c r="AB320" s="210">
        <f t="shared" si="85"/>
        <v>25.241379310344826</v>
      </c>
      <c r="AC320" s="210">
        <f t="shared" si="86"/>
        <v>35999.327759632106</v>
      </c>
      <c r="AD320" s="369">
        <f t="shared" si="87"/>
        <v>0</v>
      </c>
      <c r="AE320" s="369">
        <f t="shared" si="88"/>
        <v>0</v>
      </c>
      <c r="AG320" s="210">
        <v>1426.2028757231301</v>
      </c>
      <c r="AH320" s="210"/>
      <c r="AI320" s="210">
        <v>1426.2028757231299</v>
      </c>
      <c r="AJ320" s="210">
        <v>1426.2028757231301</v>
      </c>
      <c r="AK320" s="210">
        <v>1426.2028757231301</v>
      </c>
    </row>
    <row r="321" spans="1:37">
      <c r="A321" s="37">
        <v>28</v>
      </c>
      <c r="B321" s="37">
        <v>2</v>
      </c>
      <c r="C321" s="28" t="s">
        <v>885</v>
      </c>
      <c r="D321" s="210">
        <f>'(B.) Opyt'' non-urb lands'!AD20</f>
        <v>125</v>
      </c>
      <c r="E321" s="404"/>
      <c r="F321" s="210">
        <f>'(B.) Opyt'' non-urb lands'!AH20</f>
        <v>167911.52631849909</v>
      </c>
      <c r="G321" s="212">
        <f t="shared" si="89"/>
        <v>1343.2922105479927</v>
      </c>
      <c r="I321" s="210">
        <v>12</v>
      </c>
      <c r="J321" s="210">
        <v>12</v>
      </c>
      <c r="M321" s="259">
        <f>(IF($J321-$I321=0,VLOOKUP($C321,'(C.) Private owners, 6 estates'!$D$10:$DR$60,26+$I321,0),IF($J321-$I321=1,VLOOKUP($C321,'(C.) Private owners, 6 estates'!$D$10:$DR$60,26+$I321,0)+VLOOKUP($C321,'(C.) Private owners, 6 estates'!$D$10:$DR$60,27+$I321,0),VLOOKUP($C321,'(C.) Private owners, 6 estates'!$D$10:$DR$60,26+$I321,0)+VLOOKUP($C321,'(C.) Private owners, 6 estates'!$D$10:$DR$60,27+$I321,0)+VLOOKUP($C321,'(C.) Private owners, 6 estates'!$D$10:$DR$60,28+$I321,0)))) /(IF($J321-$I321=0,VLOOKUP($C321,'(C.) Private owners, 6 estates'!$D$10:$DR$60,7+$I321,0),IF($J321-$I321=1,VLOOKUP($C321,'(C.) Private owners, 6 estates'!$D$10:$DR$60,7+$I321,0)+VLOOKUP($C321,'(C.) Private owners, 6 estates'!$D$10:$DR$60,8+$I321,0),VLOOKUP($C321,'(C.) Private owners, 6 estates'!$D$10:$DR$60,7+$I321,0)+VLOOKUP($C321,'(C.) Private owners, 6 estates'!$D$10:$DR$60,8+$I321,0)+VLOOKUP($C321,'(C.) Private owners, 6 estates'!$D$10:$DR$60,9+$I321,0))))</f>
        <v>0.30681818181818182</v>
      </c>
      <c r="N321" s="259">
        <f>(IF($J321-$I321=0,VLOOKUP($C321,'(C.) Private owners, 6 estates'!$D$10:$DR$60,45+$I321,0),IF($J321-$I321=1,VLOOKUP($C321,'(C.) Private owners, 6 estates'!$D$10:$DR$60,45+$I321,0)+VLOOKUP($C321,'(C.) Private owners, 6 estates'!$D$10:$DR$60,46+$I321,0),VLOOKUP($C321,'(C.) Private owners, 6 estates'!$D$10:$DR$60,45+$I321,0)+VLOOKUP($C321,'(C.) Private owners, 6 estates'!$D$10:$DR$60,46+$I321,0)+VLOOKUP($C321,'(C.) Private owners, 6 estates'!$D$10:$DR$60,47+$I321,0)))) /(IF($J321-$I321=0,VLOOKUP($C321,'(C.) Private owners, 6 estates'!$D$10:$DR$60,7+$I321,0),IF($J321-$I321=1,VLOOKUP($C321,'(C.) Private owners, 6 estates'!$D$10:$DR$60,7+$I321,0)+VLOOKUP($C321,'(C.) Private owners, 6 estates'!$D$10:$DR$60,8+$I321,0),VLOOKUP($C321,'(C.) Private owners, 6 estates'!$D$10:$DR$60,7+$I321,0)+VLOOKUP($C321,'(C.) Private owners, 6 estates'!$D$10:$DR$60,8+$I321,0)+VLOOKUP($C321,'(C.) Private owners, 6 estates'!$D$10:$DR$60,9+$I321,0))))</f>
        <v>1.1363636363636364E-2</v>
      </c>
      <c r="O321" s="259">
        <f>(IF($J321-$I321=0,VLOOKUP($C321,'(C.) Private owners, 6 estates'!$D$10:$DR$60,64+$I321,0),IF($J321-$I321=1,VLOOKUP($C321,'(C.) Private owners, 6 estates'!$D$10:$DR$60,64+$I321,0)+VLOOKUP($C321,'(C.) Private owners, 6 estates'!$D$10:$DR$60,65+$I321,0),VLOOKUP($C321,'(C.) Private owners, 6 estates'!$D$10:$DR$60,64+$I321,0)+VLOOKUP($C321,'(C.) Private owners, 6 estates'!$D$10:$DR$60,65+$I321,0)+VLOOKUP($C321,'(C.) Private owners, 6 estates'!$D$10:$DR$60,66+$I321,0)))) /(IF($J321-$I321=0,VLOOKUP($C321,'(C.) Private owners, 6 estates'!$D$10:$DR$60,7+$I321,0),IF($J321-$I321=1,VLOOKUP($C321,'(C.) Private owners, 6 estates'!$D$10:$DR$60,7+$I321,0)+VLOOKUP($C321,'(C.) Private owners, 6 estates'!$D$10:$DR$60,8+$I321,0),VLOOKUP($C321,'(C.) Private owners, 6 estates'!$D$10:$DR$60,7+$I321,0)+VLOOKUP($C321,'(C.) Private owners, 6 estates'!$D$10:$DR$60,8+$I321,0)+VLOOKUP($C321,'(C.) Private owners, 6 estates'!$D$10:$DR$60,9+$I321,0))))</f>
        <v>0.29545454545454547</v>
      </c>
      <c r="P321" s="259">
        <f>(IF($J321-$I321=0,VLOOKUP($C321,'(C.) Private owners, 6 estates'!$D$10:$DR$60,83+$I321,0),IF($J321-$I321=1,VLOOKUP($C321,'(C.) Private owners, 6 estates'!$D$10:$DR$60,83+$I321,0)+VLOOKUP($C321,'(C.) Private owners, 6 estates'!$D$10:$DR$60,84+$I321,0),VLOOKUP($C321,'(C.) Private owners, 6 estates'!$D$10:$DR$60,83+$I321,0)+VLOOKUP($C321,'(C.) Private owners, 6 estates'!$D$10:$DR$60,84+$I321,0)+VLOOKUP($C321,'(C.) Private owners, 6 estates'!$D$10:$DR$60,85+$I321,0)))) /(IF($J321-$I321=0,VLOOKUP($C321,'(C.) Private owners, 6 estates'!$D$10:$DR$60,7+$I321,0),IF($J321-$I321=1,VLOOKUP($C321,'(C.) Private owners, 6 estates'!$D$10:$DR$60,7+$I321,0)+VLOOKUP($C321,'(C.) Private owners, 6 estates'!$D$10:$DR$60,8+$I321,0),VLOOKUP($C321,'(C.) Private owners, 6 estates'!$D$10:$DR$60,7+$I321,0)+VLOOKUP($C321,'(C.) Private owners, 6 estates'!$D$10:$DR$60,8+$I321,0)+VLOOKUP($C321,'(C.) Private owners, 6 estates'!$D$10:$DR$60,9+$I321,0))))</f>
        <v>5.6818181818181816E-2</v>
      </c>
      <c r="Q321" s="259">
        <f>(IF($J321-$I321=0,VLOOKUP($C321,'(C.) Private owners, 6 estates'!$D$10:$DR$60,102+$I321,0),IF($J321-$I321=1,VLOOKUP($C321,'(C.) Private owners, 6 estates'!$D$10:$DR$60,102+$I321,0)+VLOOKUP($C321,'(C.) Private owners, 6 estates'!$D$10:$DR$60,103+$I321,0),VLOOKUP($C321,'(C.) Private owners, 6 estates'!$D$10:$DR$60,102+$I321,0)+VLOOKUP($C321,'(C.) Private owners, 6 estates'!$D$10:$DR$60,103+$I321,0)+VLOOKUP($C321,'(C.) Private owners, 6 estates'!$D$10:$DR$60,104+$I321,0)))) /(IF($J321-$I321=0,VLOOKUP($C321,'(C.) Private owners, 6 estates'!$D$10:$DR$60,7+$I321,0),IF($J321-$I321=1,VLOOKUP($C321,'(C.) Private owners, 6 estates'!$D$10:$DR$60,7+$I321,0)+VLOOKUP($C321,'(C.) Private owners, 6 estates'!$D$10:$DR$60,8+$I321,0),VLOOKUP($C321,'(C.) Private owners, 6 estates'!$D$10:$DR$60,7+$I321,0)+VLOOKUP($C321,'(C.) Private owners, 6 estates'!$D$10:$DR$60,8+$I321,0)+VLOOKUP($C321,'(C.) Private owners, 6 estates'!$D$10:$DR$60,9+$I321,0))))</f>
        <v>0.32954545454545453</v>
      </c>
      <c r="R321" s="414">
        <f t="shared" si="76"/>
        <v>0</v>
      </c>
      <c r="T321" s="210">
        <f t="shared" si="77"/>
        <v>38.352272727272727</v>
      </c>
      <c r="U321" s="210">
        <f t="shared" si="78"/>
        <v>51518.309211357671</v>
      </c>
      <c r="V321" s="281">
        <f t="shared" si="79"/>
        <v>1.4204545454545454</v>
      </c>
      <c r="W321" s="281">
        <f t="shared" si="80"/>
        <v>1908.0855263465805</v>
      </c>
      <c r="X321" s="210">
        <f t="shared" si="81"/>
        <v>36.931818181818187</v>
      </c>
      <c r="Y321" s="210">
        <f t="shared" si="82"/>
        <v>49610.2236850111</v>
      </c>
      <c r="Z321" s="210">
        <f t="shared" si="83"/>
        <v>7.1022727272727266</v>
      </c>
      <c r="AA321" s="210">
        <f t="shared" si="84"/>
        <v>9540.4276317329022</v>
      </c>
      <c r="AB321" s="210">
        <f t="shared" si="85"/>
        <v>41.193181818181813</v>
      </c>
      <c r="AC321" s="210">
        <f t="shared" si="86"/>
        <v>55334.480264050828</v>
      </c>
      <c r="AD321" s="369">
        <f t="shared" si="87"/>
        <v>0</v>
      </c>
      <c r="AE321" s="369">
        <f t="shared" si="88"/>
        <v>0</v>
      </c>
      <c r="AG321" s="210">
        <v>1343.2922105479927</v>
      </c>
      <c r="AH321" s="210">
        <v>1343.2922105479927</v>
      </c>
      <c r="AI321" s="210">
        <v>1343.2922105479927</v>
      </c>
      <c r="AJ321" s="210">
        <v>1343.2922105479927</v>
      </c>
      <c r="AK321" s="210">
        <v>1343.2922105479927</v>
      </c>
    </row>
    <row r="322" spans="1:37">
      <c r="A322" s="37">
        <v>31</v>
      </c>
      <c r="B322" s="37">
        <v>2</v>
      </c>
      <c r="C322" s="28" t="s">
        <v>886</v>
      </c>
      <c r="D322" s="210">
        <f>'(B.) Opyt'' non-urb lands'!AD21</f>
        <v>6</v>
      </c>
      <c r="E322" s="404"/>
      <c r="F322" s="210">
        <f>'(B.) Opyt'' non-urb lands'!AH21</f>
        <v>9185.4415906543964</v>
      </c>
      <c r="G322" s="212">
        <f t="shared" si="89"/>
        <v>1530.9069317757328</v>
      </c>
      <c r="I322" s="210">
        <v>17</v>
      </c>
      <c r="J322" s="210">
        <v>17</v>
      </c>
      <c r="M322" s="259">
        <f>(IF($J322-$I322=0,VLOOKUP($C322,'(C.) Private owners, 6 estates'!$D$10:$DR$60,26+$I322,0),IF($J322-$I322=1,VLOOKUP($C322,'(C.) Private owners, 6 estates'!$D$10:$DR$60,26+$I322,0)+VLOOKUP($C322,'(C.) Private owners, 6 estates'!$D$10:$DR$60,27+$I322,0),VLOOKUP($C322,'(C.) Private owners, 6 estates'!$D$10:$DR$60,26+$I322,0)+VLOOKUP($C322,'(C.) Private owners, 6 estates'!$D$10:$DR$60,27+$I322,0)+VLOOKUP($C322,'(C.) Private owners, 6 estates'!$D$10:$DR$60,28+$I322,0)))) /(IF($J322-$I322=0,VLOOKUP($C322,'(C.) Private owners, 6 estates'!$D$10:$DR$60,7+$I322,0),IF($J322-$I322=1,VLOOKUP($C322,'(C.) Private owners, 6 estates'!$D$10:$DR$60,7+$I322,0)+VLOOKUP($C322,'(C.) Private owners, 6 estates'!$D$10:$DR$60,8+$I322,0),VLOOKUP($C322,'(C.) Private owners, 6 estates'!$D$10:$DR$60,7+$I322,0)+VLOOKUP($C322,'(C.) Private owners, 6 estates'!$D$10:$DR$60,8+$I322,0)+VLOOKUP($C322,'(C.) Private owners, 6 estates'!$D$10:$DR$60,9+$I322,0))))</f>
        <v>0.88135593220338981</v>
      </c>
      <c r="N322" s="259">
        <f>(IF($J322-$I322=0,VLOOKUP($C322,'(C.) Private owners, 6 estates'!$D$10:$DR$60,45+$I322,0),IF($J322-$I322=1,VLOOKUP($C322,'(C.) Private owners, 6 estates'!$D$10:$DR$60,45+$I322,0)+VLOOKUP($C322,'(C.) Private owners, 6 estates'!$D$10:$DR$60,46+$I322,0),VLOOKUP($C322,'(C.) Private owners, 6 estates'!$D$10:$DR$60,45+$I322,0)+VLOOKUP($C322,'(C.) Private owners, 6 estates'!$D$10:$DR$60,46+$I322,0)+VLOOKUP($C322,'(C.) Private owners, 6 estates'!$D$10:$DR$60,47+$I322,0)))) /(IF($J322-$I322=0,VLOOKUP($C322,'(C.) Private owners, 6 estates'!$D$10:$DR$60,7+$I322,0),IF($J322-$I322=1,VLOOKUP($C322,'(C.) Private owners, 6 estates'!$D$10:$DR$60,7+$I322,0)+VLOOKUP($C322,'(C.) Private owners, 6 estates'!$D$10:$DR$60,8+$I322,0),VLOOKUP($C322,'(C.) Private owners, 6 estates'!$D$10:$DR$60,7+$I322,0)+VLOOKUP($C322,'(C.) Private owners, 6 estates'!$D$10:$DR$60,8+$I322,0)+VLOOKUP($C322,'(C.) Private owners, 6 estates'!$D$10:$DR$60,9+$I322,0))))</f>
        <v>0</v>
      </c>
      <c r="O322" s="259">
        <f>(IF($J322-$I322=0,VLOOKUP($C322,'(C.) Private owners, 6 estates'!$D$10:$DR$60,64+$I322,0),IF($J322-$I322=1,VLOOKUP($C322,'(C.) Private owners, 6 estates'!$D$10:$DR$60,64+$I322,0)+VLOOKUP($C322,'(C.) Private owners, 6 estates'!$D$10:$DR$60,65+$I322,0),VLOOKUP($C322,'(C.) Private owners, 6 estates'!$D$10:$DR$60,64+$I322,0)+VLOOKUP($C322,'(C.) Private owners, 6 estates'!$D$10:$DR$60,65+$I322,0)+VLOOKUP($C322,'(C.) Private owners, 6 estates'!$D$10:$DR$60,66+$I322,0)))) /(IF($J322-$I322=0,VLOOKUP($C322,'(C.) Private owners, 6 estates'!$D$10:$DR$60,7+$I322,0),IF($J322-$I322=1,VLOOKUP($C322,'(C.) Private owners, 6 estates'!$D$10:$DR$60,7+$I322,0)+VLOOKUP($C322,'(C.) Private owners, 6 estates'!$D$10:$DR$60,8+$I322,0),VLOOKUP($C322,'(C.) Private owners, 6 estates'!$D$10:$DR$60,7+$I322,0)+VLOOKUP($C322,'(C.) Private owners, 6 estates'!$D$10:$DR$60,8+$I322,0)+VLOOKUP($C322,'(C.) Private owners, 6 estates'!$D$10:$DR$60,9+$I322,0))))</f>
        <v>0.11864406779661017</v>
      </c>
      <c r="P322" s="259">
        <f>(IF($J322-$I322=0,VLOOKUP($C322,'(C.) Private owners, 6 estates'!$D$10:$DR$60,83+$I322,0),IF($J322-$I322=1,VLOOKUP($C322,'(C.) Private owners, 6 estates'!$D$10:$DR$60,83+$I322,0)+VLOOKUP($C322,'(C.) Private owners, 6 estates'!$D$10:$DR$60,84+$I322,0),VLOOKUP($C322,'(C.) Private owners, 6 estates'!$D$10:$DR$60,83+$I322,0)+VLOOKUP($C322,'(C.) Private owners, 6 estates'!$D$10:$DR$60,84+$I322,0)+VLOOKUP($C322,'(C.) Private owners, 6 estates'!$D$10:$DR$60,85+$I322,0)))) /(IF($J322-$I322=0,VLOOKUP($C322,'(C.) Private owners, 6 estates'!$D$10:$DR$60,7+$I322,0),IF($J322-$I322=1,VLOOKUP($C322,'(C.) Private owners, 6 estates'!$D$10:$DR$60,7+$I322,0)+VLOOKUP($C322,'(C.) Private owners, 6 estates'!$D$10:$DR$60,8+$I322,0),VLOOKUP($C322,'(C.) Private owners, 6 estates'!$D$10:$DR$60,7+$I322,0)+VLOOKUP($C322,'(C.) Private owners, 6 estates'!$D$10:$DR$60,8+$I322,0)+VLOOKUP($C322,'(C.) Private owners, 6 estates'!$D$10:$DR$60,9+$I322,0))))</f>
        <v>0</v>
      </c>
      <c r="Q322" s="259">
        <f>(IF($J322-$I322=0,VLOOKUP($C322,'(C.) Private owners, 6 estates'!$D$10:$DR$60,102+$I322,0),IF($J322-$I322=1,VLOOKUP($C322,'(C.) Private owners, 6 estates'!$D$10:$DR$60,102+$I322,0)+VLOOKUP($C322,'(C.) Private owners, 6 estates'!$D$10:$DR$60,103+$I322,0),VLOOKUP($C322,'(C.) Private owners, 6 estates'!$D$10:$DR$60,102+$I322,0)+VLOOKUP($C322,'(C.) Private owners, 6 estates'!$D$10:$DR$60,103+$I322,0)+VLOOKUP($C322,'(C.) Private owners, 6 estates'!$D$10:$DR$60,104+$I322,0)))) /(IF($J322-$I322=0,VLOOKUP($C322,'(C.) Private owners, 6 estates'!$D$10:$DR$60,7+$I322,0),IF($J322-$I322=1,VLOOKUP($C322,'(C.) Private owners, 6 estates'!$D$10:$DR$60,7+$I322,0)+VLOOKUP($C322,'(C.) Private owners, 6 estates'!$D$10:$DR$60,8+$I322,0),VLOOKUP($C322,'(C.) Private owners, 6 estates'!$D$10:$DR$60,7+$I322,0)+VLOOKUP($C322,'(C.) Private owners, 6 estates'!$D$10:$DR$60,8+$I322,0)+VLOOKUP($C322,'(C.) Private owners, 6 estates'!$D$10:$DR$60,9+$I322,0))))</f>
        <v>0</v>
      </c>
      <c r="R322" s="414">
        <f t="shared" si="76"/>
        <v>0</v>
      </c>
      <c r="T322" s="210">
        <f t="shared" si="77"/>
        <v>5.2881355932203391</v>
      </c>
      <c r="U322" s="210">
        <f t="shared" si="78"/>
        <v>8095.6434358309943</v>
      </c>
      <c r="V322" s="281">
        <f t="shared" si="79"/>
        <v>0</v>
      </c>
      <c r="W322" s="281">
        <f t="shared" si="80"/>
        <v>0</v>
      </c>
      <c r="X322" s="210">
        <f t="shared" si="81"/>
        <v>0.71186440677966101</v>
      </c>
      <c r="Y322" s="210">
        <f t="shared" si="82"/>
        <v>1089.7981548234029</v>
      </c>
      <c r="Z322" s="210">
        <f t="shared" si="83"/>
        <v>0</v>
      </c>
      <c r="AA322" s="210">
        <f t="shared" si="84"/>
        <v>0</v>
      </c>
      <c r="AB322" s="210">
        <f t="shared" si="85"/>
        <v>0</v>
      </c>
      <c r="AC322" s="210">
        <f t="shared" si="86"/>
        <v>0</v>
      </c>
      <c r="AD322" s="369">
        <f t="shared" si="87"/>
        <v>0</v>
      </c>
      <c r="AE322" s="369">
        <f t="shared" si="88"/>
        <v>0</v>
      </c>
      <c r="AG322" s="210">
        <v>1530.9069317757328</v>
      </c>
      <c r="AH322" s="210"/>
      <c r="AI322" s="210">
        <v>1530.9069317757326</v>
      </c>
      <c r="AJ322" s="210"/>
      <c r="AK322" s="210"/>
    </row>
    <row r="323" spans="1:37">
      <c r="A323" s="37">
        <v>36</v>
      </c>
      <c r="B323" s="37">
        <v>2</v>
      </c>
      <c r="C323" s="28" t="s">
        <v>887</v>
      </c>
      <c r="D323" s="210">
        <f>'(B.) Opyt'' non-urb lands'!AD22</f>
        <v>352</v>
      </c>
      <c r="E323" s="404"/>
      <c r="F323" s="210">
        <f>'(B.) Opyt'' non-urb lands'!AH22</f>
        <v>503573.85139189381</v>
      </c>
      <c r="G323" s="212">
        <f t="shared" si="89"/>
        <v>1430.6075323633347</v>
      </c>
      <c r="I323" s="210">
        <v>11</v>
      </c>
      <c r="J323" s="210">
        <v>11</v>
      </c>
      <c r="M323" s="259">
        <f>(IF($J323-$I323=0,VLOOKUP($C323,'(C.) Private owners, 6 estates'!$D$10:$DR$60,26+$I323,0),IF($J323-$I323=1,VLOOKUP($C323,'(C.) Private owners, 6 estates'!$D$10:$DR$60,26+$I323,0)+VLOOKUP($C323,'(C.) Private owners, 6 estates'!$D$10:$DR$60,27+$I323,0),VLOOKUP($C323,'(C.) Private owners, 6 estates'!$D$10:$DR$60,26+$I323,0)+VLOOKUP($C323,'(C.) Private owners, 6 estates'!$D$10:$DR$60,27+$I323,0)+VLOOKUP($C323,'(C.) Private owners, 6 estates'!$D$10:$DR$60,28+$I323,0)))) /(IF($J323-$I323=0,VLOOKUP($C323,'(C.) Private owners, 6 estates'!$D$10:$DR$60,7+$I323,0),IF($J323-$I323=1,VLOOKUP($C323,'(C.) Private owners, 6 estates'!$D$10:$DR$60,7+$I323,0)+VLOOKUP($C323,'(C.) Private owners, 6 estates'!$D$10:$DR$60,8+$I323,0),VLOOKUP($C323,'(C.) Private owners, 6 estates'!$D$10:$DR$60,7+$I323,0)+VLOOKUP($C323,'(C.) Private owners, 6 estates'!$D$10:$DR$60,8+$I323,0)+VLOOKUP($C323,'(C.) Private owners, 6 estates'!$D$10:$DR$60,9+$I323,0))))</f>
        <v>0.29022988505747127</v>
      </c>
      <c r="N323" s="259">
        <f>(IF($J323-$I323=0,VLOOKUP($C323,'(C.) Private owners, 6 estates'!$D$10:$DR$60,45+$I323,0),IF($J323-$I323=1,VLOOKUP($C323,'(C.) Private owners, 6 estates'!$D$10:$DR$60,45+$I323,0)+VLOOKUP($C323,'(C.) Private owners, 6 estates'!$D$10:$DR$60,46+$I323,0),VLOOKUP($C323,'(C.) Private owners, 6 estates'!$D$10:$DR$60,45+$I323,0)+VLOOKUP($C323,'(C.) Private owners, 6 estates'!$D$10:$DR$60,46+$I323,0)+VLOOKUP($C323,'(C.) Private owners, 6 estates'!$D$10:$DR$60,47+$I323,0)))) /(IF($J323-$I323=0,VLOOKUP($C323,'(C.) Private owners, 6 estates'!$D$10:$DR$60,7+$I323,0),IF($J323-$I323=1,VLOOKUP($C323,'(C.) Private owners, 6 estates'!$D$10:$DR$60,7+$I323,0)+VLOOKUP($C323,'(C.) Private owners, 6 estates'!$D$10:$DR$60,8+$I323,0),VLOOKUP($C323,'(C.) Private owners, 6 estates'!$D$10:$DR$60,7+$I323,0)+VLOOKUP($C323,'(C.) Private owners, 6 estates'!$D$10:$DR$60,8+$I323,0)+VLOOKUP($C323,'(C.) Private owners, 6 estates'!$D$10:$DR$60,9+$I323,0))))</f>
        <v>0</v>
      </c>
      <c r="O323" s="259">
        <f>(IF($J323-$I323=0,VLOOKUP($C323,'(C.) Private owners, 6 estates'!$D$10:$DR$60,64+$I323,0),IF($J323-$I323=1,VLOOKUP($C323,'(C.) Private owners, 6 estates'!$D$10:$DR$60,64+$I323,0)+VLOOKUP($C323,'(C.) Private owners, 6 estates'!$D$10:$DR$60,65+$I323,0),VLOOKUP($C323,'(C.) Private owners, 6 estates'!$D$10:$DR$60,64+$I323,0)+VLOOKUP($C323,'(C.) Private owners, 6 estates'!$D$10:$DR$60,65+$I323,0)+VLOOKUP($C323,'(C.) Private owners, 6 estates'!$D$10:$DR$60,66+$I323,0)))) /(IF($J323-$I323=0,VLOOKUP($C323,'(C.) Private owners, 6 estates'!$D$10:$DR$60,7+$I323,0),IF($J323-$I323=1,VLOOKUP($C323,'(C.) Private owners, 6 estates'!$D$10:$DR$60,7+$I323,0)+VLOOKUP($C323,'(C.) Private owners, 6 estates'!$D$10:$DR$60,8+$I323,0),VLOOKUP($C323,'(C.) Private owners, 6 estates'!$D$10:$DR$60,7+$I323,0)+VLOOKUP($C323,'(C.) Private owners, 6 estates'!$D$10:$DR$60,8+$I323,0)+VLOOKUP($C323,'(C.) Private owners, 6 estates'!$D$10:$DR$60,9+$I323,0))))</f>
        <v>0.14080459770114942</v>
      </c>
      <c r="P323" s="259">
        <f>(IF($J323-$I323=0,VLOOKUP($C323,'(C.) Private owners, 6 estates'!$D$10:$DR$60,83+$I323,0),IF($J323-$I323=1,VLOOKUP($C323,'(C.) Private owners, 6 estates'!$D$10:$DR$60,83+$I323,0)+VLOOKUP($C323,'(C.) Private owners, 6 estates'!$D$10:$DR$60,84+$I323,0),VLOOKUP($C323,'(C.) Private owners, 6 estates'!$D$10:$DR$60,83+$I323,0)+VLOOKUP($C323,'(C.) Private owners, 6 estates'!$D$10:$DR$60,84+$I323,0)+VLOOKUP($C323,'(C.) Private owners, 6 estates'!$D$10:$DR$60,85+$I323,0)))) /(IF($J323-$I323=0,VLOOKUP($C323,'(C.) Private owners, 6 estates'!$D$10:$DR$60,7+$I323,0),IF($J323-$I323=1,VLOOKUP($C323,'(C.) Private owners, 6 estates'!$D$10:$DR$60,7+$I323,0)+VLOOKUP($C323,'(C.) Private owners, 6 estates'!$D$10:$DR$60,8+$I323,0),VLOOKUP($C323,'(C.) Private owners, 6 estates'!$D$10:$DR$60,7+$I323,0)+VLOOKUP($C323,'(C.) Private owners, 6 estates'!$D$10:$DR$60,8+$I323,0)+VLOOKUP($C323,'(C.) Private owners, 6 estates'!$D$10:$DR$60,9+$I323,0))))</f>
        <v>8.6206896551724144E-2</v>
      </c>
      <c r="Q323" s="259">
        <f>(IF($J323-$I323=0,VLOOKUP($C323,'(C.) Private owners, 6 estates'!$D$10:$DR$60,102+$I323,0),IF($J323-$I323=1,VLOOKUP($C323,'(C.) Private owners, 6 estates'!$D$10:$DR$60,102+$I323,0)+VLOOKUP($C323,'(C.) Private owners, 6 estates'!$D$10:$DR$60,103+$I323,0),VLOOKUP($C323,'(C.) Private owners, 6 estates'!$D$10:$DR$60,102+$I323,0)+VLOOKUP($C323,'(C.) Private owners, 6 estates'!$D$10:$DR$60,103+$I323,0)+VLOOKUP($C323,'(C.) Private owners, 6 estates'!$D$10:$DR$60,104+$I323,0)))) /(IF($J323-$I323=0,VLOOKUP($C323,'(C.) Private owners, 6 estates'!$D$10:$DR$60,7+$I323,0),IF($J323-$I323=1,VLOOKUP($C323,'(C.) Private owners, 6 estates'!$D$10:$DR$60,7+$I323,0)+VLOOKUP($C323,'(C.) Private owners, 6 estates'!$D$10:$DR$60,8+$I323,0),VLOOKUP($C323,'(C.) Private owners, 6 estates'!$D$10:$DR$60,7+$I323,0)+VLOOKUP($C323,'(C.) Private owners, 6 estates'!$D$10:$DR$60,8+$I323,0)+VLOOKUP($C323,'(C.) Private owners, 6 estates'!$D$10:$DR$60,9+$I323,0))))</f>
        <v>0.48275862068965519</v>
      </c>
      <c r="R323" s="414">
        <f t="shared" si="76"/>
        <v>0</v>
      </c>
      <c r="T323" s="210">
        <f t="shared" si="77"/>
        <v>102.16091954022988</v>
      </c>
      <c r="U323" s="210">
        <f t="shared" si="78"/>
        <v>146152.18100741744</v>
      </c>
      <c r="V323" s="281">
        <f t="shared" si="79"/>
        <v>0</v>
      </c>
      <c r="W323" s="281">
        <f t="shared" si="80"/>
        <v>0</v>
      </c>
      <c r="X323" s="210">
        <f t="shared" si="81"/>
        <v>49.563218390804593</v>
      </c>
      <c r="Y323" s="210">
        <f t="shared" si="82"/>
        <v>70905.513558054008</v>
      </c>
      <c r="Z323" s="210">
        <f t="shared" si="83"/>
        <v>30.344827586206897</v>
      </c>
      <c r="AA323" s="210">
        <f t="shared" si="84"/>
        <v>43411.538913094293</v>
      </c>
      <c r="AB323" s="210">
        <f t="shared" si="85"/>
        <v>169.93103448275863</v>
      </c>
      <c r="AC323" s="210">
        <f t="shared" si="86"/>
        <v>243104.61791332808</v>
      </c>
      <c r="AD323" s="369">
        <f t="shared" si="87"/>
        <v>0</v>
      </c>
      <c r="AE323" s="369">
        <f t="shared" si="88"/>
        <v>0</v>
      </c>
      <c r="AG323" s="210">
        <v>1430.6075323633345</v>
      </c>
      <c r="AH323" s="210"/>
      <c r="AI323" s="210">
        <v>1430.6075323633347</v>
      </c>
      <c r="AJ323" s="210">
        <v>1430.6075323633347</v>
      </c>
      <c r="AK323" s="210">
        <v>1430.6075323633347</v>
      </c>
    </row>
    <row r="324" spans="1:37">
      <c r="A324" s="37">
        <v>45</v>
      </c>
      <c r="B324" s="37">
        <v>2</v>
      </c>
      <c r="C324" s="29" t="s">
        <v>755</v>
      </c>
      <c r="D324" s="210">
        <f>'(B.) Opyt'' non-urb lands'!AD23</f>
        <v>227</v>
      </c>
      <c r="E324" s="404"/>
      <c r="F324" s="210">
        <f>'(B.) Opyt'' non-urb lands'!AH23</f>
        <v>326946.47879336349</v>
      </c>
      <c r="G324" s="212">
        <f t="shared" si="89"/>
        <v>1440.292858120544</v>
      </c>
      <c r="I324" s="210">
        <v>12</v>
      </c>
      <c r="J324" s="210">
        <v>12</v>
      </c>
      <c r="M324" s="259">
        <f>(IF($J324-$I324=0,VLOOKUP($C324,'(C.) Private owners, 6 estates'!$D$10:$DR$60,26+$I324,0),IF($J324-$I324=1,VLOOKUP($C324,'(C.) Private owners, 6 estates'!$D$10:$DR$60,26+$I324,0)+VLOOKUP($C324,'(C.) Private owners, 6 estates'!$D$10:$DR$60,27+$I324,0),VLOOKUP($C324,'(C.) Private owners, 6 estates'!$D$10:$DR$60,26+$I324,0)+VLOOKUP($C324,'(C.) Private owners, 6 estates'!$D$10:$DR$60,27+$I324,0)+VLOOKUP($C324,'(C.) Private owners, 6 estates'!$D$10:$DR$60,28+$I324,0)))) /(IF($J324-$I324=0,VLOOKUP($C324,'(C.) Private owners, 6 estates'!$D$10:$DR$60,7+$I324,0),IF($J324-$I324=1,VLOOKUP($C324,'(C.) Private owners, 6 estates'!$D$10:$DR$60,7+$I324,0)+VLOOKUP($C324,'(C.) Private owners, 6 estates'!$D$10:$DR$60,8+$I324,0),VLOOKUP($C324,'(C.) Private owners, 6 estates'!$D$10:$DR$60,7+$I324,0)+VLOOKUP($C324,'(C.) Private owners, 6 estates'!$D$10:$DR$60,8+$I324,0)+VLOOKUP($C324,'(C.) Private owners, 6 estates'!$D$10:$DR$60,9+$I324,0))))</f>
        <v>0.660377358490566</v>
      </c>
      <c r="N324" s="259">
        <f>(IF($J324-$I324=0,VLOOKUP($C324,'(C.) Private owners, 6 estates'!$D$10:$DR$60,45+$I324,0),IF($J324-$I324=1,VLOOKUP($C324,'(C.) Private owners, 6 estates'!$D$10:$DR$60,45+$I324,0)+VLOOKUP($C324,'(C.) Private owners, 6 estates'!$D$10:$DR$60,46+$I324,0),VLOOKUP($C324,'(C.) Private owners, 6 estates'!$D$10:$DR$60,45+$I324,0)+VLOOKUP($C324,'(C.) Private owners, 6 estates'!$D$10:$DR$60,46+$I324,0)+VLOOKUP($C324,'(C.) Private owners, 6 estates'!$D$10:$DR$60,47+$I324,0)))) /(IF($J324-$I324=0,VLOOKUP($C324,'(C.) Private owners, 6 estates'!$D$10:$DR$60,7+$I324,0),IF($J324-$I324=1,VLOOKUP($C324,'(C.) Private owners, 6 estates'!$D$10:$DR$60,7+$I324,0)+VLOOKUP($C324,'(C.) Private owners, 6 estates'!$D$10:$DR$60,8+$I324,0),VLOOKUP($C324,'(C.) Private owners, 6 estates'!$D$10:$DR$60,7+$I324,0)+VLOOKUP($C324,'(C.) Private owners, 6 estates'!$D$10:$DR$60,8+$I324,0)+VLOOKUP($C324,'(C.) Private owners, 6 estates'!$D$10:$DR$60,9+$I324,0))))</f>
        <v>1.2578616352201259E-2</v>
      </c>
      <c r="O324" s="259">
        <f>(IF($J324-$I324=0,VLOOKUP($C324,'(C.) Private owners, 6 estates'!$D$10:$DR$60,64+$I324,0),IF($J324-$I324=1,VLOOKUP($C324,'(C.) Private owners, 6 estates'!$D$10:$DR$60,64+$I324,0)+VLOOKUP($C324,'(C.) Private owners, 6 estates'!$D$10:$DR$60,65+$I324,0),VLOOKUP($C324,'(C.) Private owners, 6 estates'!$D$10:$DR$60,64+$I324,0)+VLOOKUP($C324,'(C.) Private owners, 6 estates'!$D$10:$DR$60,65+$I324,0)+VLOOKUP($C324,'(C.) Private owners, 6 estates'!$D$10:$DR$60,66+$I324,0)))) /(IF($J324-$I324=0,VLOOKUP($C324,'(C.) Private owners, 6 estates'!$D$10:$DR$60,7+$I324,0),IF($J324-$I324=1,VLOOKUP($C324,'(C.) Private owners, 6 estates'!$D$10:$DR$60,7+$I324,0)+VLOOKUP($C324,'(C.) Private owners, 6 estates'!$D$10:$DR$60,8+$I324,0),VLOOKUP($C324,'(C.) Private owners, 6 estates'!$D$10:$DR$60,7+$I324,0)+VLOOKUP($C324,'(C.) Private owners, 6 estates'!$D$10:$DR$60,8+$I324,0)+VLOOKUP($C324,'(C.) Private owners, 6 estates'!$D$10:$DR$60,9+$I324,0))))</f>
        <v>0.18867924528301888</v>
      </c>
      <c r="P324" s="259">
        <f>(IF($J324-$I324=0,VLOOKUP($C324,'(C.) Private owners, 6 estates'!$D$10:$DR$60,83+$I324,0),IF($J324-$I324=1,VLOOKUP($C324,'(C.) Private owners, 6 estates'!$D$10:$DR$60,83+$I324,0)+VLOOKUP($C324,'(C.) Private owners, 6 estates'!$D$10:$DR$60,84+$I324,0),VLOOKUP($C324,'(C.) Private owners, 6 estates'!$D$10:$DR$60,83+$I324,0)+VLOOKUP($C324,'(C.) Private owners, 6 estates'!$D$10:$DR$60,84+$I324,0)+VLOOKUP($C324,'(C.) Private owners, 6 estates'!$D$10:$DR$60,85+$I324,0)))) /(IF($J324-$I324=0,VLOOKUP($C324,'(C.) Private owners, 6 estates'!$D$10:$DR$60,7+$I324,0),IF($J324-$I324=1,VLOOKUP($C324,'(C.) Private owners, 6 estates'!$D$10:$DR$60,7+$I324,0)+VLOOKUP($C324,'(C.) Private owners, 6 estates'!$D$10:$DR$60,8+$I324,0),VLOOKUP($C324,'(C.) Private owners, 6 estates'!$D$10:$DR$60,7+$I324,0)+VLOOKUP($C324,'(C.) Private owners, 6 estates'!$D$10:$DR$60,8+$I324,0)+VLOOKUP($C324,'(C.) Private owners, 6 estates'!$D$10:$DR$60,9+$I324,0))))</f>
        <v>3.1446540880503145E-2</v>
      </c>
      <c r="Q324" s="259">
        <f>(IF($J324-$I324=0,VLOOKUP($C324,'(C.) Private owners, 6 estates'!$D$10:$DR$60,102+$I324,0),IF($J324-$I324=1,VLOOKUP($C324,'(C.) Private owners, 6 estates'!$D$10:$DR$60,102+$I324,0)+VLOOKUP($C324,'(C.) Private owners, 6 estates'!$D$10:$DR$60,103+$I324,0),VLOOKUP($C324,'(C.) Private owners, 6 estates'!$D$10:$DR$60,102+$I324,0)+VLOOKUP($C324,'(C.) Private owners, 6 estates'!$D$10:$DR$60,103+$I324,0)+VLOOKUP($C324,'(C.) Private owners, 6 estates'!$D$10:$DR$60,104+$I324,0)))) /(IF($J324-$I324=0,VLOOKUP($C324,'(C.) Private owners, 6 estates'!$D$10:$DR$60,7+$I324,0),IF($J324-$I324=1,VLOOKUP($C324,'(C.) Private owners, 6 estates'!$D$10:$DR$60,7+$I324,0)+VLOOKUP($C324,'(C.) Private owners, 6 estates'!$D$10:$DR$60,8+$I324,0),VLOOKUP($C324,'(C.) Private owners, 6 estates'!$D$10:$DR$60,7+$I324,0)+VLOOKUP($C324,'(C.) Private owners, 6 estates'!$D$10:$DR$60,8+$I324,0)+VLOOKUP($C324,'(C.) Private owners, 6 estates'!$D$10:$DR$60,9+$I324,0))))</f>
        <v>0.1069182389937107</v>
      </c>
      <c r="R324" s="414">
        <f t="shared" si="76"/>
        <v>0</v>
      </c>
      <c r="T324" s="210">
        <f t="shared" si="77"/>
        <v>149.90566037735849</v>
      </c>
      <c r="U324" s="210">
        <f t="shared" si="78"/>
        <v>215908.05203335325</v>
      </c>
      <c r="V324" s="281">
        <f t="shared" si="79"/>
        <v>2.8553459119496858</v>
      </c>
      <c r="W324" s="281">
        <f t="shared" si="80"/>
        <v>4112.5343244448241</v>
      </c>
      <c r="X324" s="210">
        <f t="shared" si="81"/>
        <v>42.830188679245289</v>
      </c>
      <c r="Y324" s="210">
        <f t="shared" si="82"/>
        <v>61688.014866672362</v>
      </c>
      <c r="Z324" s="210">
        <f t="shared" si="83"/>
        <v>7.1383647798742142</v>
      </c>
      <c r="AA324" s="210">
        <f t="shared" si="84"/>
        <v>10281.33581111206</v>
      </c>
      <c r="AB324" s="210">
        <f t="shared" si="85"/>
        <v>24.270440251572328</v>
      </c>
      <c r="AC324" s="210">
        <f t="shared" si="86"/>
        <v>34956.541757781</v>
      </c>
      <c r="AD324" s="369">
        <f t="shared" si="87"/>
        <v>0</v>
      </c>
      <c r="AE324" s="369">
        <f t="shared" si="88"/>
        <v>0</v>
      </c>
      <c r="AG324" s="210">
        <v>1440.292858120544</v>
      </c>
      <c r="AH324" s="210">
        <v>1440.292858120544</v>
      </c>
      <c r="AI324" s="210">
        <v>1440.292858120544</v>
      </c>
      <c r="AJ324" s="210">
        <v>1440.292858120544</v>
      </c>
      <c r="AK324" s="210">
        <v>1440.2928581205438</v>
      </c>
    </row>
    <row r="325" spans="1:37">
      <c r="A325" s="37">
        <v>6</v>
      </c>
      <c r="B325" s="37">
        <v>3</v>
      </c>
      <c r="C325" s="28" t="s">
        <v>250</v>
      </c>
      <c r="D325" s="210">
        <f>'(B.) Opyt'' non-urb lands'!AD24</f>
        <v>374</v>
      </c>
      <c r="E325" s="404"/>
      <c r="F325" s="210">
        <f>'(B.) Opyt'' non-urb lands'!AH24</f>
        <v>526230.96951474785</v>
      </c>
      <c r="G325" s="212">
        <f t="shared" si="89"/>
        <v>1407.0346778469193</v>
      </c>
      <c r="I325" s="210">
        <v>9</v>
      </c>
      <c r="J325" s="210">
        <v>10</v>
      </c>
      <c r="M325" s="259">
        <f>(IF($J325-$I325=0,VLOOKUP($C325,'(C.) Private owners, 6 estates'!$D$10:$DR$60,26+$I325,0),IF($J325-$I325=1,VLOOKUP($C325,'(C.) Private owners, 6 estates'!$D$10:$DR$60,26+$I325,0)+VLOOKUP($C325,'(C.) Private owners, 6 estates'!$D$10:$DR$60,27+$I325,0),VLOOKUP($C325,'(C.) Private owners, 6 estates'!$D$10:$DR$60,26+$I325,0)+VLOOKUP($C325,'(C.) Private owners, 6 estates'!$D$10:$DR$60,27+$I325,0)+VLOOKUP($C325,'(C.) Private owners, 6 estates'!$D$10:$DR$60,28+$I325,0)))) /(IF($J325-$I325=0,VLOOKUP($C325,'(C.) Private owners, 6 estates'!$D$10:$DR$60,7+$I325,0),IF($J325-$I325=1,VLOOKUP($C325,'(C.) Private owners, 6 estates'!$D$10:$DR$60,7+$I325,0)+VLOOKUP($C325,'(C.) Private owners, 6 estates'!$D$10:$DR$60,8+$I325,0),VLOOKUP($C325,'(C.) Private owners, 6 estates'!$D$10:$DR$60,7+$I325,0)+VLOOKUP($C325,'(C.) Private owners, 6 estates'!$D$10:$DR$60,8+$I325,0)+VLOOKUP($C325,'(C.) Private owners, 6 estates'!$D$10:$DR$60,9+$I325,0))))</f>
        <v>0.36434108527131781</v>
      </c>
      <c r="N325" s="259">
        <f>(IF($J325-$I325=0,VLOOKUP($C325,'(C.) Private owners, 6 estates'!$D$10:$DR$60,45+$I325,0),IF($J325-$I325=1,VLOOKUP($C325,'(C.) Private owners, 6 estates'!$D$10:$DR$60,45+$I325,0)+VLOOKUP($C325,'(C.) Private owners, 6 estates'!$D$10:$DR$60,46+$I325,0),VLOOKUP($C325,'(C.) Private owners, 6 estates'!$D$10:$DR$60,45+$I325,0)+VLOOKUP($C325,'(C.) Private owners, 6 estates'!$D$10:$DR$60,46+$I325,0)+VLOOKUP($C325,'(C.) Private owners, 6 estates'!$D$10:$DR$60,47+$I325,0)))) /(IF($J325-$I325=0,VLOOKUP($C325,'(C.) Private owners, 6 estates'!$D$10:$DR$60,7+$I325,0),IF($J325-$I325=1,VLOOKUP($C325,'(C.) Private owners, 6 estates'!$D$10:$DR$60,7+$I325,0)+VLOOKUP($C325,'(C.) Private owners, 6 estates'!$D$10:$DR$60,8+$I325,0),VLOOKUP($C325,'(C.) Private owners, 6 estates'!$D$10:$DR$60,7+$I325,0)+VLOOKUP($C325,'(C.) Private owners, 6 estates'!$D$10:$DR$60,8+$I325,0)+VLOOKUP($C325,'(C.) Private owners, 6 estates'!$D$10:$DR$60,9+$I325,0))))</f>
        <v>1.937984496124031E-2</v>
      </c>
      <c r="O325" s="259">
        <f>(IF($J325-$I325=0,VLOOKUP($C325,'(C.) Private owners, 6 estates'!$D$10:$DR$60,64+$I325,0),IF($J325-$I325=1,VLOOKUP($C325,'(C.) Private owners, 6 estates'!$D$10:$DR$60,64+$I325,0)+VLOOKUP($C325,'(C.) Private owners, 6 estates'!$D$10:$DR$60,65+$I325,0),VLOOKUP($C325,'(C.) Private owners, 6 estates'!$D$10:$DR$60,64+$I325,0)+VLOOKUP($C325,'(C.) Private owners, 6 estates'!$D$10:$DR$60,65+$I325,0)+VLOOKUP($C325,'(C.) Private owners, 6 estates'!$D$10:$DR$60,66+$I325,0)))) /(IF($J325-$I325=0,VLOOKUP($C325,'(C.) Private owners, 6 estates'!$D$10:$DR$60,7+$I325,0),IF($J325-$I325=1,VLOOKUP($C325,'(C.) Private owners, 6 estates'!$D$10:$DR$60,7+$I325,0)+VLOOKUP($C325,'(C.) Private owners, 6 estates'!$D$10:$DR$60,8+$I325,0),VLOOKUP($C325,'(C.) Private owners, 6 estates'!$D$10:$DR$60,7+$I325,0)+VLOOKUP($C325,'(C.) Private owners, 6 estates'!$D$10:$DR$60,8+$I325,0)+VLOOKUP($C325,'(C.) Private owners, 6 estates'!$D$10:$DR$60,9+$I325,0))))</f>
        <v>0.36434108527131781</v>
      </c>
      <c r="P325" s="259">
        <f>(IF($J325-$I325=0,VLOOKUP($C325,'(C.) Private owners, 6 estates'!$D$10:$DR$60,83+$I325,0),IF($J325-$I325=1,VLOOKUP($C325,'(C.) Private owners, 6 estates'!$D$10:$DR$60,83+$I325,0)+VLOOKUP($C325,'(C.) Private owners, 6 estates'!$D$10:$DR$60,84+$I325,0),VLOOKUP($C325,'(C.) Private owners, 6 estates'!$D$10:$DR$60,83+$I325,0)+VLOOKUP($C325,'(C.) Private owners, 6 estates'!$D$10:$DR$60,84+$I325,0)+VLOOKUP($C325,'(C.) Private owners, 6 estates'!$D$10:$DR$60,85+$I325,0)))) /(IF($J325-$I325=0,VLOOKUP($C325,'(C.) Private owners, 6 estates'!$D$10:$DR$60,7+$I325,0),IF($J325-$I325=1,VLOOKUP($C325,'(C.) Private owners, 6 estates'!$D$10:$DR$60,7+$I325,0)+VLOOKUP($C325,'(C.) Private owners, 6 estates'!$D$10:$DR$60,8+$I325,0),VLOOKUP($C325,'(C.) Private owners, 6 estates'!$D$10:$DR$60,7+$I325,0)+VLOOKUP($C325,'(C.) Private owners, 6 estates'!$D$10:$DR$60,8+$I325,0)+VLOOKUP($C325,'(C.) Private owners, 6 estates'!$D$10:$DR$60,9+$I325,0))))</f>
        <v>6.2015503875968991E-2</v>
      </c>
      <c r="Q325" s="259">
        <f>(IF($J325-$I325=0,VLOOKUP($C325,'(C.) Private owners, 6 estates'!$D$10:$DR$60,102+$I325,0),IF($J325-$I325=1,VLOOKUP($C325,'(C.) Private owners, 6 estates'!$D$10:$DR$60,102+$I325,0)+VLOOKUP($C325,'(C.) Private owners, 6 estates'!$D$10:$DR$60,103+$I325,0),VLOOKUP($C325,'(C.) Private owners, 6 estates'!$D$10:$DR$60,102+$I325,0)+VLOOKUP($C325,'(C.) Private owners, 6 estates'!$D$10:$DR$60,103+$I325,0)+VLOOKUP($C325,'(C.) Private owners, 6 estates'!$D$10:$DR$60,104+$I325,0)))) /(IF($J325-$I325=0,VLOOKUP($C325,'(C.) Private owners, 6 estates'!$D$10:$DR$60,7+$I325,0),IF($J325-$I325=1,VLOOKUP($C325,'(C.) Private owners, 6 estates'!$D$10:$DR$60,7+$I325,0)+VLOOKUP($C325,'(C.) Private owners, 6 estates'!$D$10:$DR$60,8+$I325,0),VLOOKUP($C325,'(C.) Private owners, 6 estates'!$D$10:$DR$60,7+$I325,0)+VLOOKUP($C325,'(C.) Private owners, 6 estates'!$D$10:$DR$60,8+$I325,0)+VLOOKUP($C325,'(C.) Private owners, 6 estates'!$D$10:$DR$60,9+$I325,0))))</f>
        <v>0.18992248062015504</v>
      </c>
      <c r="R325" s="414">
        <f t="shared" si="76"/>
        <v>0</v>
      </c>
      <c r="T325" s="210">
        <f t="shared" si="77"/>
        <v>136.26356589147287</v>
      </c>
      <c r="U325" s="210">
        <f t="shared" si="78"/>
        <v>191727.56253638098</v>
      </c>
      <c r="V325" s="281">
        <f t="shared" si="79"/>
        <v>7.2480620155038755</v>
      </c>
      <c r="W325" s="281">
        <f t="shared" si="80"/>
        <v>10198.274602998988</v>
      </c>
      <c r="X325" s="210">
        <f t="shared" si="81"/>
        <v>136.26356589147287</v>
      </c>
      <c r="Y325" s="210">
        <f t="shared" si="82"/>
        <v>191727.56253638098</v>
      </c>
      <c r="Z325" s="210">
        <f t="shared" si="83"/>
        <v>23.193798449612402</v>
      </c>
      <c r="AA325" s="210">
        <f t="shared" si="84"/>
        <v>32634.478729596762</v>
      </c>
      <c r="AB325" s="210">
        <f t="shared" si="85"/>
        <v>71.031007751937992</v>
      </c>
      <c r="AC325" s="210">
        <f t="shared" si="86"/>
        <v>99943.091109390094</v>
      </c>
      <c r="AD325" s="369">
        <f t="shared" si="87"/>
        <v>0</v>
      </c>
      <c r="AE325" s="369">
        <f t="shared" si="88"/>
        <v>0</v>
      </c>
      <c r="AG325" s="210">
        <v>1407.0346778469193</v>
      </c>
      <c r="AH325" s="210">
        <v>1407.0346778469193</v>
      </c>
      <c r="AI325" s="210">
        <v>1407.0346778469193</v>
      </c>
      <c r="AJ325" s="210">
        <v>1407.0346778469193</v>
      </c>
      <c r="AK325" s="210">
        <v>1407.0346778469193</v>
      </c>
    </row>
    <row r="326" spans="1:37">
      <c r="A326" s="37">
        <v>15</v>
      </c>
      <c r="B326" s="37">
        <v>3</v>
      </c>
      <c r="C326" s="28" t="s">
        <v>737</v>
      </c>
      <c r="D326" s="210">
        <f>'(B.) Opyt'' non-urb lands'!AD25</f>
        <v>427</v>
      </c>
      <c r="E326" s="404"/>
      <c r="F326" s="210">
        <f>'(B.) Opyt'' non-urb lands'!AH25</f>
        <v>596655.7874047095</v>
      </c>
      <c r="G326" s="212">
        <f t="shared" si="89"/>
        <v>1397.3203452100925</v>
      </c>
      <c r="I326" s="210">
        <v>9</v>
      </c>
      <c r="J326" s="210">
        <v>10</v>
      </c>
      <c r="M326" s="259">
        <f>(IF($J326-$I326=0,VLOOKUP($C326,'(C.) Private owners, 6 estates'!$D$10:$DR$60,26+$I326,0),IF($J326-$I326=1,VLOOKUP($C326,'(C.) Private owners, 6 estates'!$D$10:$DR$60,26+$I326,0)+VLOOKUP($C326,'(C.) Private owners, 6 estates'!$D$10:$DR$60,27+$I326,0),VLOOKUP($C326,'(C.) Private owners, 6 estates'!$D$10:$DR$60,26+$I326,0)+VLOOKUP($C326,'(C.) Private owners, 6 estates'!$D$10:$DR$60,27+$I326,0)+VLOOKUP($C326,'(C.) Private owners, 6 estates'!$D$10:$DR$60,28+$I326,0)))) /(IF($J326-$I326=0,VLOOKUP($C326,'(C.) Private owners, 6 estates'!$D$10:$DR$60,7+$I326,0),IF($J326-$I326=1,VLOOKUP($C326,'(C.) Private owners, 6 estates'!$D$10:$DR$60,7+$I326,0)+VLOOKUP($C326,'(C.) Private owners, 6 estates'!$D$10:$DR$60,8+$I326,0),VLOOKUP($C326,'(C.) Private owners, 6 estates'!$D$10:$DR$60,7+$I326,0)+VLOOKUP($C326,'(C.) Private owners, 6 estates'!$D$10:$DR$60,8+$I326,0)+VLOOKUP($C326,'(C.) Private owners, 6 estates'!$D$10:$DR$60,9+$I326,0))))</f>
        <v>0.48339483394833949</v>
      </c>
      <c r="N326" s="259">
        <f>(IF($J326-$I326=0,VLOOKUP($C326,'(C.) Private owners, 6 estates'!$D$10:$DR$60,45+$I326,0),IF($J326-$I326=1,VLOOKUP($C326,'(C.) Private owners, 6 estates'!$D$10:$DR$60,45+$I326,0)+VLOOKUP($C326,'(C.) Private owners, 6 estates'!$D$10:$DR$60,46+$I326,0),VLOOKUP($C326,'(C.) Private owners, 6 estates'!$D$10:$DR$60,45+$I326,0)+VLOOKUP($C326,'(C.) Private owners, 6 estates'!$D$10:$DR$60,46+$I326,0)+VLOOKUP($C326,'(C.) Private owners, 6 estates'!$D$10:$DR$60,47+$I326,0)))) /(IF($J326-$I326=0,VLOOKUP($C326,'(C.) Private owners, 6 estates'!$D$10:$DR$60,7+$I326,0),IF($J326-$I326=1,VLOOKUP($C326,'(C.) Private owners, 6 estates'!$D$10:$DR$60,7+$I326,0)+VLOOKUP($C326,'(C.) Private owners, 6 estates'!$D$10:$DR$60,8+$I326,0),VLOOKUP($C326,'(C.) Private owners, 6 estates'!$D$10:$DR$60,7+$I326,0)+VLOOKUP($C326,'(C.) Private owners, 6 estates'!$D$10:$DR$60,8+$I326,0)+VLOOKUP($C326,'(C.) Private owners, 6 estates'!$D$10:$DR$60,9+$I326,0))))</f>
        <v>3.6900369003690036E-3</v>
      </c>
      <c r="O326" s="259">
        <f>(IF($J326-$I326=0,VLOOKUP($C326,'(C.) Private owners, 6 estates'!$D$10:$DR$60,64+$I326,0),IF($J326-$I326=1,VLOOKUP($C326,'(C.) Private owners, 6 estates'!$D$10:$DR$60,64+$I326,0)+VLOOKUP($C326,'(C.) Private owners, 6 estates'!$D$10:$DR$60,65+$I326,0),VLOOKUP($C326,'(C.) Private owners, 6 estates'!$D$10:$DR$60,64+$I326,0)+VLOOKUP($C326,'(C.) Private owners, 6 estates'!$D$10:$DR$60,65+$I326,0)+VLOOKUP($C326,'(C.) Private owners, 6 estates'!$D$10:$DR$60,66+$I326,0)))) /(IF($J326-$I326=0,VLOOKUP($C326,'(C.) Private owners, 6 estates'!$D$10:$DR$60,7+$I326,0),IF($J326-$I326=1,VLOOKUP($C326,'(C.) Private owners, 6 estates'!$D$10:$DR$60,7+$I326,0)+VLOOKUP($C326,'(C.) Private owners, 6 estates'!$D$10:$DR$60,8+$I326,0),VLOOKUP($C326,'(C.) Private owners, 6 estates'!$D$10:$DR$60,7+$I326,0)+VLOOKUP($C326,'(C.) Private owners, 6 estates'!$D$10:$DR$60,8+$I326,0)+VLOOKUP($C326,'(C.) Private owners, 6 estates'!$D$10:$DR$60,9+$I326,0))))</f>
        <v>0.25830258302583026</v>
      </c>
      <c r="P326" s="259">
        <f>(IF($J326-$I326=0,VLOOKUP($C326,'(C.) Private owners, 6 estates'!$D$10:$DR$60,83+$I326,0),IF($J326-$I326=1,VLOOKUP($C326,'(C.) Private owners, 6 estates'!$D$10:$DR$60,83+$I326,0)+VLOOKUP($C326,'(C.) Private owners, 6 estates'!$D$10:$DR$60,84+$I326,0),VLOOKUP($C326,'(C.) Private owners, 6 estates'!$D$10:$DR$60,83+$I326,0)+VLOOKUP($C326,'(C.) Private owners, 6 estates'!$D$10:$DR$60,84+$I326,0)+VLOOKUP($C326,'(C.) Private owners, 6 estates'!$D$10:$DR$60,85+$I326,0)))) /(IF($J326-$I326=0,VLOOKUP($C326,'(C.) Private owners, 6 estates'!$D$10:$DR$60,7+$I326,0),IF($J326-$I326=1,VLOOKUP($C326,'(C.) Private owners, 6 estates'!$D$10:$DR$60,7+$I326,0)+VLOOKUP($C326,'(C.) Private owners, 6 estates'!$D$10:$DR$60,8+$I326,0),VLOOKUP($C326,'(C.) Private owners, 6 estates'!$D$10:$DR$60,7+$I326,0)+VLOOKUP($C326,'(C.) Private owners, 6 estates'!$D$10:$DR$60,8+$I326,0)+VLOOKUP($C326,'(C.) Private owners, 6 estates'!$D$10:$DR$60,9+$I326,0))))</f>
        <v>9.9630996309963096E-2</v>
      </c>
      <c r="Q326" s="259">
        <f>(IF($J326-$I326=0,VLOOKUP($C326,'(C.) Private owners, 6 estates'!$D$10:$DR$60,102+$I326,0),IF($J326-$I326=1,VLOOKUP($C326,'(C.) Private owners, 6 estates'!$D$10:$DR$60,102+$I326,0)+VLOOKUP($C326,'(C.) Private owners, 6 estates'!$D$10:$DR$60,103+$I326,0),VLOOKUP($C326,'(C.) Private owners, 6 estates'!$D$10:$DR$60,102+$I326,0)+VLOOKUP($C326,'(C.) Private owners, 6 estates'!$D$10:$DR$60,103+$I326,0)+VLOOKUP($C326,'(C.) Private owners, 6 estates'!$D$10:$DR$60,104+$I326,0)))) /(IF($J326-$I326=0,VLOOKUP($C326,'(C.) Private owners, 6 estates'!$D$10:$DR$60,7+$I326,0),IF($J326-$I326=1,VLOOKUP($C326,'(C.) Private owners, 6 estates'!$D$10:$DR$60,7+$I326,0)+VLOOKUP($C326,'(C.) Private owners, 6 estates'!$D$10:$DR$60,8+$I326,0),VLOOKUP($C326,'(C.) Private owners, 6 estates'!$D$10:$DR$60,7+$I326,0)+VLOOKUP($C326,'(C.) Private owners, 6 estates'!$D$10:$DR$60,8+$I326,0)+VLOOKUP($C326,'(C.) Private owners, 6 estates'!$D$10:$DR$60,9+$I326,0))))</f>
        <v>0.15498154981549817</v>
      </c>
      <c r="R326" s="414">
        <f t="shared" si="76"/>
        <v>0</v>
      </c>
      <c r="T326" s="210">
        <f t="shared" si="77"/>
        <v>206.40959409594097</v>
      </c>
      <c r="U326" s="210">
        <f t="shared" si="78"/>
        <v>288420.32527681533</v>
      </c>
      <c r="V326" s="281">
        <f t="shared" si="79"/>
        <v>1.5756457564575646</v>
      </c>
      <c r="W326" s="281">
        <f t="shared" si="80"/>
        <v>2201.6818723421015</v>
      </c>
      <c r="X326" s="210">
        <f t="shared" si="81"/>
        <v>110.29520295202951</v>
      </c>
      <c r="Y326" s="210">
        <f t="shared" si="82"/>
        <v>154117.73106394708</v>
      </c>
      <c r="Z326" s="210">
        <f t="shared" si="83"/>
        <v>42.542435424354245</v>
      </c>
      <c r="AA326" s="210">
        <f t="shared" si="84"/>
        <v>59445.410553236739</v>
      </c>
      <c r="AB326" s="210">
        <f t="shared" si="85"/>
        <v>66.177121771217713</v>
      </c>
      <c r="AC326" s="210">
        <f t="shared" si="86"/>
        <v>92470.638638368255</v>
      </c>
      <c r="AD326" s="369">
        <f t="shared" si="87"/>
        <v>0</v>
      </c>
      <c r="AE326" s="369">
        <f t="shared" si="88"/>
        <v>0</v>
      </c>
      <c r="AG326" s="210">
        <v>1397.3203452100927</v>
      </c>
      <c r="AH326" s="210">
        <v>1397.3203452100927</v>
      </c>
      <c r="AI326" s="210">
        <v>1397.3203452100925</v>
      </c>
      <c r="AJ326" s="210">
        <v>1397.3203452100925</v>
      </c>
      <c r="AK326" s="210">
        <v>1397.3203452100925</v>
      </c>
    </row>
    <row r="327" spans="1:37">
      <c r="A327" s="37">
        <v>18</v>
      </c>
      <c r="B327" s="37">
        <v>3</v>
      </c>
      <c r="C327" s="28" t="s">
        <v>1007</v>
      </c>
      <c r="D327" s="210">
        <f>'(B.) Opyt'' non-urb lands'!AD26</f>
        <v>163</v>
      </c>
      <c r="E327" s="404"/>
      <c r="F327" s="210">
        <f>'(B.) Opyt'' non-urb lands'!AH26</f>
        <v>229450.90531966186</v>
      </c>
      <c r="G327" s="212">
        <f t="shared" si="89"/>
        <v>1407.6742657647967</v>
      </c>
      <c r="I327" s="210">
        <v>12</v>
      </c>
      <c r="J327" s="210">
        <v>12</v>
      </c>
      <c r="M327" s="259">
        <f>(IF($J327-$I327=0,VLOOKUP($C327,'(C.) Private owners, 6 estates'!$D$10:$DR$60,26+$I327,0),IF($J327-$I327=1,VLOOKUP($C327,'(C.) Private owners, 6 estates'!$D$10:$DR$60,26+$I327,0)+VLOOKUP($C327,'(C.) Private owners, 6 estates'!$D$10:$DR$60,27+$I327,0),VLOOKUP($C327,'(C.) Private owners, 6 estates'!$D$10:$DR$60,26+$I327,0)+VLOOKUP($C327,'(C.) Private owners, 6 estates'!$D$10:$DR$60,27+$I327,0)+VLOOKUP($C327,'(C.) Private owners, 6 estates'!$D$10:$DR$60,28+$I327,0)))) /(IF($J327-$I327=0,VLOOKUP($C327,'(C.) Private owners, 6 estates'!$D$10:$DR$60,7+$I327,0),IF($J327-$I327=1,VLOOKUP($C327,'(C.) Private owners, 6 estates'!$D$10:$DR$60,7+$I327,0)+VLOOKUP($C327,'(C.) Private owners, 6 estates'!$D$10:$DR$60,8+$I327,0),VLOOKUP($C327,'(C.) Private owners, 6 estates'!$D$10:$DR$60,7+$I327,0)+VLOOKUP($C327,'(C.) Private owners, 6 estates'!$D$10:$DR$60,8+$I327,0)+VLOOKUP($C327,'(C.) Private owners, 6 estates'!$D$10:$DR$60,9+$I327,0))))</f>
        <v>0.31125827814569534</v>
      </c>
      <c r="N327" s="259">
        <f>(IF($J327-$I327=0,VLOOKUP($C327,'(C.) Private owners, 6 estates'!$D$10:$DR$60,45+$I327,0),IF($J327-$I327=1,VLOOKUP($C327,'(C.) Private owners, 6 estates'!$D$10:$DR$60,45+$I327,0)+VLOOKUP($C327,'(C.) Private owners, 6 estates'!$D$10:$DR$60,46+$I327,0),VLOOKUP($C327,'(C.) Private owners, 6 estates'!$D$10:$DR$60,45+$I327,0)+VLOOKUP($C327,'(C.) Private owners, 6 estates'!$D$10:$DR$60,46+$I327,0)+VLOOKUP($C327,'(C.) Private owners, 6 estates'!$D$10:$DR$60,47+$I327,0)))) /(IF($J327-$I327=0,VLOOKUP($C327,'(C.) Private owners, 6 estates'!$D$10:$DR$60,7+$I327,0),IF($J327-$I327=1,VLOOKUP($C327,'(C.) Private owners, 6 estates'!$D$10:$DR$60,7+$I327,0)+VLOOKUP($C327,'(C.) Private owners, 6 estates'!$D$10:$DR$60,8+$I327,0),VLOOKUP($C327,'(C.) Private owners, 6 estates'!$D$10:$DR$60,7+$I327,0)+VLOOKUP($C327,'(C.) Private owners, 6 estates'!$D$10:$DR$60,8+$I327,0)+VLOOKUP($C327,'(C.) Private owners, 6 estates'!$D$10:$DR$60,9+$I327,0))))</f>
        <v>0</v>
      </c>
      <c r="O327" s="259">
        <f>(IF($J327-$I327=0,VLOOKUP($C327,'(C.) Private owners, 6 estates'!$D$10:$DR$60,64+$I327,0),IF($J327-$I327=1,VLOOKUP($C327,'(C.) Private owners, 6 estates'!$D$10:$DR$60,64+$I327,0)+VLOOKUP($C327,'(C.) Private owners, 6 estates'!$D$10:$DR$60,65+$I327,0),VLOOKUP($C327,'(C.) Private owners, 6 estates'!$D$10:$DR$60,64+$I327,0)+VLOOKUP($C327,'(C.) Private owners, 6 estates'!$D$10:$DR$60,65+$I327,0)+VLOOKUP($C327,'(C.) Private owners, 6 estates'!$D$10:$DR$60,66+$I327,0)))) /(IF($J327-$I327=0,VLOOKUP($C327,'(C.) Private owners, 6 estates'!$D$10:$DR$60,7+$I327,0),IF($J327-$I327=1,VLOOKUP($C327,'(C.) Private owners, 6 estates'!$D$10:$DR$60,7+$I327,0)+VLOOKUP($C327,'(C.) Private owners, 6 estates'!$D$10:$DR$60,8+$I327,0),VLOOKUP($C327,'(C.) Private owners, 6 estates'!$D$10:$DR$60,7+$I327,0)+VLOOKUP($C327,'(C.) Private owners, 6 estates'!$D$10:$DR$60,8+$I327,0)+VLOOKUP($C327,'(C.) Private owners, 6 estates'!$D$10:$DR$60,9+$I327,0))))</f>
        <v>0.43046357615894038</v>
      </c>
      <c r="P327" s="259">
        <f>(IF($J327-$I327=0,VLOOKUP($C327,'(C.) Private owners, 6 estates'!$D$10:$DR$60,83+$I327,0),IF($J327-$I327=1,VLOOKUP($C327,'(C.) Private owners, 6 estates'!$D$10:$DR$60,83+$I327,0)+VLOOKUP($C327,'(C.) Private owners, 6 estates'!$D$10:$DR$60,84+$I327,0),VLOOKUP($C327,'(C.) Private owners, 6 estates'!$D$10:$DR$60,83+$I327,0)+VLOOKUP($C327,'(C.) Private owners, 6 estates'!$D$10:$DR$60,84+$I327,0)+VLOOKUP($C327,'(C.) Private owners, 6 estates'!$D$10:$DR$60,85+$I327,0)))) /(IF($J327-$I327=0,VLOOKUP($C327,'(C.) Private owners, 6 estates'!$D$10:$DR$60,7+$I327,0),IF($J327-$I327=1,VLOOKUP($C327,'(C.) Private owners, 6 estates'!$D$10:$DR$60,7+$I327,0)+VLOOKUP($C327,'(C.) Private owners, 6 estates'!$D$10:$DR$60,8+$I327,0),VLOOKUP($C327,'(C.) Private owners, 6 estates'!$D$10:$DR$60,7+$I327,0)+VLOOKUP($C327,'(C.) Private owners, 6 estates'!$D$10:$DR$60,8+$I327,0)+VLOOKUP($C327,'(C.) Private owners, 6 estates'!$D$10:$DR$60,9+$I327,0))))</f>
        <v>9.2715231788079472E-2</v>
      </c>
      <c r="Q327" s="259">
        <f>(IF($J327-$I327=0,VLOOKUP($C327,'(C.) Private owners, 6 estates'!$D$10:$DR$60,102+$I327,0),IF($J327-$I327=1,VLOOKUP($C327,'(C.) Private owners, 6 estates'!$D$10:$DR$60,102+$I327,0)+VLOOKUP($C327,'(C.) Private owners, 6 estates'!$D$10:$DR$60,103+$I327,0),VLOOKUP($C327,'(C.) Private owners, 6 estates'!$D$10:$DR$60,102+$I327,0)+VLOOKUP($C327,'(C.) Private owners, 6 estates'!$D$10:$DR$60,103+$I327,0)+VLOOKUP($C327,'(C.) Private owners, 6 estates'!$D$10:$DR$60,104+$I327,0)))) /(IF($J327-$I327=0,VLOOKUP($C327,'(C.) Private owners, 6 estates'!$D$10:$DR$60,7+$I327,0),IF($J327-$I327=1,VLOOKUP($C327,'(C.) Private owners, 6 estates'!$D$10:$DR$60,7+$I327,0)+VLOOKUP($C327,'(C.) Private owners, 6 estates'!$D$10:$DR$60,8+$I327,0),VLOOKUP($C327,'(C.) Private owners, 6 estates'!$D$10:$DR$60,7+$I327,0)+VLOOKUP($C327,'(C.) Private owners, 6 estates'!$D$10:$DR$60,8+$I327,0)+VLOOKUP($C327,'(C.) Private owners, 6 estates'!$D$10:$DR$60,9+$I327,0))))</f>
        <v>0.16556291390728478</v>
      </c>
      <c r="R327" s="414">
        <f t="shared" si="76"/>
        <v>0</v>
      </c>
      <c r="T327" s="210">
        <f t="shared" si="77"/>
        <v>50.735099337748338</v>
      </c>
      <c r="U327" s="210">
        <f t="shared" si="78"/>
        <v>71418.493708768918</v>
      </c>
      <c r="V327" s="281">
        <f t="shared" si="79"/>
        <v>0</v>
      </c>
      <c r="W327" s="281">
        <f t="shared" si="80"/>
        <v>0</v>
      </c>
      <c r="X327" s="210">
        <f t="shared" si="81"/>
        <v>70.16556291390728</v>
      </c>
      <c r="Y327" s="210">
        <f t="shared" si="82"/>
        <v>98770.25725680808</v>
      </c>
      <c r="Z327" s="210">
        <f t="shared" si="83"/>
        <v>15.112582781456954</v>
      </c>
      <c r="AA327" s="210">
        <f t="shared" si="84"/>
        <v>21273.593870697128</v>
      </c>
      <c r="AB327" s="210">
        <f t="shared" si="85"/>
        <v>26.986754966887418</v>
      </c>
      <c r="AC327" s="210">
        <f t="shared" si="86"/>
        <v>37988.56048338773</v>
      </c>
      <c r="AD327" s="369">
        <f t="shared" si="87"/>
        <v>0</v>
      </c>
      <c r="AE327" s="369">
        <f t="shared" si="88"/>
        <v>0</v>
      </c>
      <c r="AG327" s="210">
        <v>1407.6742657647967</v>
      </c>
      <c r="AH327" s="210"/>
      <c r="AI327" s="210">
        <v>1407.6742657647967</v>
      </c>
      <c r="AJ327" s="210">
        <v>1407.6742657647967</v>
      </c>
      <c r="AK327" s="210">
        <v>1407.6742657647969</v>
      </c>
    </row>
    <row r="328" spans="1:37">
      <c r="A328" s="37">
        <v>24</v>
      </c>
      <c r="B328" s="37">
        <v>3</v>
      </c>
      <c r="C328" s="28" t="s">
        <v>1008</v>
      </c>
      <c r="D328" s="210">
        <f>'(B.) Opyt'' non-urb lands'!AD27</f>
        <v>517</v>
      </c>
      <c r="E328" s="404"/>
      <c r="F328" s="210">
        <f>'(B.) Opyt'' non-urb lands'!AH27</f>
        <v>734752.72489098832</v>
      </c>
      <c r="G328" s="212">
        <f t="shared" si="89"/>
        <v>1421.1851545280238</v>
      </c>
      <c r="I328" s="210">
        <v>7</v>
      </c>
      <c r="J328" s="210">
        <v>7</v>
      </c>
      <c r="M328" s="259">
        <f>(IF($J328-$I328=0,VLOOKUP($C328,'(C.) Private owners, 6 estates'!$D$10:$DR$60,26+$I328,0),IF($J328-$I328=1,VLOOKUP($C328,'(C.) Private owners, 6 estates'!$D$10:$DR$60,26+$I328,0)+VLOOKUP($C328,'(C.) Private owners, 6 estates'!$D$10:$DR$60,27+$I328,0),VLOOKUP($C328,'(C.) Private owners, 6 estates'!$D$10:$DR$60,26+$I328,0)+VLOOKUP($C328,'(C.) Private owners, 6 estates'!$D$10:$DR$60,27+$I328,0)+VLOOKUP($C328,'(C.) Private owners, 6 estates'!$D$10:$DR$60,28+$I328,0)))) /(IF($J328-$I328=0,VLOOKUP($C328,'(C.) Private owners, 6 estates'!$D$10:$DR$60,7+$I328,0),IF($J328-$I328=1,VLOOKUP($C328,'(C.) Private owners, 6 estates'!$D$10:$DR$60,7+$I328,0)+VLOOKUP($C328,'(C.) Private owners, 6 estates'!$D$10:$DR$60,8+$I328,0),VLOOKUP($C328,'(C.) Private owners, 6 estates'!$D$10:$DR$60,7+$I328,0)+VLOOKUP($C328,'(C.) Private owners, 6 estates'!$D$10:$DR$60,8+$I328,0)+VLOOKUP($C328,'(C.) Private owners, 6 estates'!$D$10:$DR$60,9+$I328,0))))</f>
        <v>0.35026269702276708</v>
      </c>
      <c r="N328" s="259">
        <f>(IF($J328-$I328=0,VLOOKUP($C328,'(C.) Private owners, 6 estates'!$D$10:$DR$60,45+$I328,0),IF($J328-$I328=1,VLOOKUP($C328,'(C.) Private owners, 6 estates'!$D$10:$DR$60,45+$I328,0)+VLOOKUP($C328,'(C.) Private owners, 6 estates'!$D$10:$DR$60,46+$I328,0),VLOOKUP($C328,'(C.) Private owners, 6 estates'!$D$10:$DR$60,45+$I328,0)+VLOOKUP($C328,'(C.) Private owners, 6 estates'!$D$10:$DR$60,46+$I328,0)+VLOOKUP($C328,'(C.) Private owners, 6 estates'!$D$10:$DR$60,47+$I328,0)))) /(IF($J328-$I328=0,VLOOKUP($C328,'(C.) Private owners, 6 estates'!$D$10:$DR$60,7+$I328,0),IF($J328-$I328=1,VLOOKUP($C328,'(C.) Private owners, 6 estates'!$D$10:$DR$60,7+$I328,0)+VLOOKUP($C328,'(C.) Private owners, 6 estates'!$D$10:$DR$60,8+$I328,0),VLOOKUP($C328,'(C.) Private owners, 6 estates'!$D$10:$DR$60,7+$I328,0)+VLOOKUP($C328,'(C.) Private owners, 6 estates'!$D$10:$DR$60,8+$I328,0)+VLOOKUP($C328,'(C.) Private owners, 6 estates'!$D$10:$DR$60,9+$I328,0))))</f>
        <v>1.7513134851138354E-3</v>
      </c>
      <c r="O328" s="259">
        <f>(IF($J328-$I328=0,VLOOKUP($C328,'(C.) Private owners, 6 estates'!$D$10:$DR$60,64+$I328,0),IF($J328-$I328=1,VLOOKUP($C328,'(C.) Private owners, 6 estates'!$D$10:$DR$60,64+$I328,0)+VLOOKUP($C328,'(C.) Private owners, 6 estates'!$D$10:$DR$60,65+$I328,0),VLOOKUP($C328,'(C.) Private owners, 6 estates'!$D$10:$DR$60,64+$I328,0)+VLOOKUP($C328,'(C.) Private owners, 6 estates'!$D$10:$DR$60,65+$I328,0)+VLOOKUP($C328,'(C.) Private owners, 6 estates'!$D$10:$DR$60,66+$I328,0)))) /(IF($J328-$I328=0,VLOOKUP($C328,'(C.) Private owners, 6 estates'!$D$10:$DR$60,7+$I328,0),IF($J328-$I328=1,VLOOKUP($C328,'(C.) Private owners, 6 estates'!$D$10:$DR$60,7+$I328,0)+VLOOKUP($C328,'(C.) Private owners, 6 estates'!$D$10:$DR$60,8+$I328,0),VLOOKUP($C328,'(C.) Private owners, 6 estates'!$D$10:$DR$60,7+$I328,0)+VLOOKUP($C328,'(C.) Private owners, 6 estates'!$D$10:$DR$60,8+$I328,0)+VLOOKUP($C328,'(C.) Private owners, 6 estates'!$D$10:$DR$60,9+$I328,0))))</f>
        <v>0.30998248686514884</v>
      </c>
      <c r="P328" s="259">
        <f>(IF($J328-$I328=0,VLOOKUP($C328,'(C.) Private owners, 6 estates'!$D$10:$DR$60,83+$I328,0),IF($J328-$I328=1,VLOOKUP($C328,'(C.) Private owners, 6 estates'!$D$10:$DR$60,83+$I328,0)+VLOOKUP($C328,'(C.) Private owners, 6 estates'!$D$10:$DR$60,84+$I328,0),VLOOKUP($C328,'(C.) Private owners, 6 estates'!$D$10:$DR$60,83+$I328,0)+VLOOKUP($C328,'(C.) Private owners, 6 estates'!$D$10:$DR$60,84+$I328,0)+VLOOKUP($C328,'(C.) Private owners, 6 estates'!$D$10:$DR$60,85+$I328,0)))) /(IF($J328-$I328=0,VLOOKUP($C328,'(C.) Private owners, 6 estates'!$D$10:$DR$60,7+$I328,0),IF($J328-$I328=1,VLOOKUP($C328,'(C.) Private owners, 6 estates'!$D$10:$DR$60,7+$I328,0)+VLOOKUP($C328,'(C.) Private owners, 6 estates'!$D$10:$DR$60,8+$I328,0),VLOOKUP($C328,'(C.) Private owners, 6 estates'!$D$10:$DR$60,7+$I328,0)+VLOOKUP($C328,'(C.) Private owners, 6 estates'!$D$10:$DR$60,8+$I328,0)+VLOOKUP($C328,'(C.) Private owners, 6 estates'!$D$10:$DR$60,9+$I328,0))))</f>
        <v>0.11733800350262696</v>
      </c>
      <c r="Q328" s="259">
        <f>(IF($J328-$I328=0,VLOOKUP($C328,'(C.) Private owners, 6 estates'!$D$10:$DR$60,102+$I328,0),IF($J328-$I328=1,VLOOKUP($C328,'(C.) Private owners, 6 estates'!$D$10:$DR$60,102+$I328,0)+VLOOKUP($C328,'(C.) Private owners, 6 estates'!$D$10:$DR$60,103+$I328,0),VLOOKUP($C328,'(C.) Private owners, 6 estates'!$D$10:$DR$60,102+$I328,0)+VLOOKUP($C328,'(C.) Private owners, 6 estates'!$D$10:$DR$60,103+$I328,0)+VLOOKUP($C328,'(C.) Private owners, 6 estates'!$D$10:$DR$60,104+$I328,0)))) /(IF($J328-$I328=0,VLOOKUP($C328,'(C.) Private owners, 6 estates'!$D$10:$DR$60,7+$I328,0),IF($J328-$I328=1,VLOOKUP($C328,'(C.) Private owners, 6 estates'!$D$10:$DR$60,7+$I328,0)+VLOOKUP($C328,'(C.) Private owners, 6 estates'!$D$10:$DR$60,8+$I328,0),VLOOKUP($C328,'(C.) Private owners, 6 estates'!$D$10:$DR$60,7+$I328,0)+VLOOKUP($C328,'(C.) Private owners, 6 estates'!$D$10:$DR$60,8+$I328,0)+VLOOKUP($C328,'(C.) Private owners, 6 estates'!$D$10:$DR$60,9+$I328,0))))</f>
        <v>0.22066549912434325</v>
      </c>
      <c r="R328" s="414">
        <f t="shared" si="76"/>
        <v>0</v>
      </c>
      <c r="T328" s="210">
        <f t="shared" si="77"/>
        <v>181.08581436077057</v>
      </c>
      <c r="U328" s="210">
        <f t="shared" si="78"/>
        <v>257356.47106514475</v>
      </c>
      <c r="V328" s="281">
        <f t="shared" si="79"/>
        <v>0.9054290718038529</v>
      </c>
      <c r="W328" s="281">
        <f t="shared" si="80"/>
        <v>1286.7823553257238</v>
      </c>
      <c r="X328" s="210">
        <f t="shared" si="81"/>
        <v>160.26094570928194</v>
      </c>
      <c r="Y328" s="210">
        <f t="shared" si="82"/>
        <v>227760.4768926531</v>
      </c>
      <c r="Z328" s="210">
        <f t="shared" si="83"/>
        <v>60.66374781085814</v>
      </c>
      <c r="AA328" s="210">
        <f t="shared" si="84"/>
        <v>86214.417806823491</v>
      </c>
      <c r="AB328" s="210">
        <f t="shared" si="85"/>
        <v>114.08406304728545</v>
      </c>
      <c r="AC328" s="210">
        <f t="shared" si="86"/>
        <v>162134.57677104117</v>
      </c>
      <c r="AD328" s="369">
        <f t="shared" si="87"/>
        <v>0</v>
      </c>
      <c r="AE328" s="369">
        <f t="shared" si="88"/>
        <v>0</v>
      </c>
      <c r="AG328" s="210">
        <v>1421.1851545280238</v>
      </c>
      <c r="AH328" s="210">
        <v>1421.1851545280238</v>
      </c>
      <c r="AI328" s="210">
        <v>1421.1851545280238</v>
      </c>
      <c r="AJ328" s="210">
        <v>1421.1851545280238</v>
      </c>
      <c r="AK328" s="210">
        <v>1421.1851545280238</v>
      </c>
    </row>
    <row r="329" spans="1:37">
      <c r="A329" s="37">
        <v>25</v>
      </c>
      <c r="B329" s="37">
        <v>3</v>
      </c>
      <c r="C329" s="28" t="s">
        <v>738</v>
      </c>
      <c r="D329" s="210">
        <f>'(B.) Opyt'' non-urb lands'!AD28</f>
        <v>253</v>
      </c>
      <c r="E329" s="404"/>
      <c r="F329" s="210">
        <f>'(B.) Opyt'' non-urb lands'!AH28</f>
        <v>346166.16295139561</v>
      </c>
      <c r="G329" s="212">
        <f t="shared" si="89"/>
        <v>1368.2457033652001</v>
      </c>
      <c r="I329" s="210">
        <v>10</v>
      </c>
      <c r="J329" s="210">
        <v>11</v>
      </c>
      <c r="M329" s="259">
        <f>(IF($J329-$I329=0,VLOOKUP($C329,'(C.) Private owners, 6 estates'!$D$10:$DR$60,26+$I329,0),IF($J329-$I329=1,VLOOKUP($C329,'(C.) Private owners, 6 estates'!$D$10:$DR$60,26+$I329,0)+VLOOKUP($C329,'(C.) Private owners, 6 estates'!$D$10:$DR$60,27+$I329,0),VLOOKUP($C329,'(C.) Private owners, 6 estates'!$D$10:$DR$60,26+$I329,0)+VLOOKUP($C329,'(C.) Private owners, 6 estates'!$D$10:$DR$60,27+$I329,0)+VLOOKUP($C329,'(C.) Private owners, 6 estates'!$D$10:$DR$60,28+$I329,0)))) /(IF($J329-$I329=0,VLOOKUP($C329,'(C.) Private owners, 6 estates'!$D$10:$DR$60,7+$I329,0),IF($J329-$I329=1,VLOOKUP($C329,'(C.) Private owners, 6 estates'!$D$10:$DR$60,7+$I329,0)+VLOOKUP($C329,'(C.) Private owners, 6 estates'!$D$10:$DR$60,8+$I329,0),VLOOKUP($C329,'(C.) Private owners, 6 estates'!$D$10:$DR$60,7+$I329,0)+VLOOKUP($C329,'(C.) Private owners, 6 estates'!$D$10:$DR$60,8+$I329,0)+VLOOKUP($C329,'(C.) Private owners, 6 estates'!$D$10:$DR$60,9+$I329,0))))</f>
        <v>0.63117870722433456</v>
      </c>
      <c r="N329" s="259">
        <f>(IF($J329-$I329=0,VLOOKUP($C329,'(C.) Private owners, 6 estates'!$D$10:$DR$60,45+$I329,0),IF($J329-$I329=1,VLOOKUP($C329,'(C.) Private owners, 6 estates'!$D$10:$DR$60,45+$I329,0)+VLOOKUP($C329,'(C.) Private owners, 6 estates'!$D$10:$DR$60,46+$I329,0),VLOOKUP($C329,'(C.) Private owners, 6 estates'!$D$10:$DR$60,45+$I329,0)+VLOOKUP($C329,'(C.) Private owners, 6 estates'!$D$10:$DR$60,46+$I329,0)+VLOOKUP($C329,'(C.) Private owners, 6 estates'!$D$10:$DR$60,47+$I329,0)))) /(IF($J329-$I329=0,VLOOKUP($C329,'(C.) Private owners, 6 estates'!$D$10:$DR$60,7+$I329,0),IF($J329-$I329=1,VLOOKUP($C329,'(C.) Private owners, 6 estates'!$D$10:$DR$60,7+$I329,0)+VLOOKUP($C329,'(C.) Private owners, 6 estates'!$D$10:$DR$60,8+$I329,0),VLOOKUP($C329,'(C.) Private owners, 6 estates'!$D$10:$DR$60,7+$I329,0)+VLOOKUP($C329,'(C.) Private owners, 6 estates'!$D$10:$DR$60,8+$I329,0)+VLOOKUP($C329,'(C.) Private owners, 6 estates'!$D$10:$DR$60,9+$I329,0))))</f>
        <v>0</v>
      </c>
      <c r="O329" s="259">
        <f>(IF($J329-$I329=0,VLOOKUP($C329,'(C.) Private owners, 6 estates'!$D$10:$DR$60,64+$I329,0),IF($J329-$I329=1,VLOOKUP($C329,'(C.) Private owners, 6 estates'!$D$10:$DR$60,64+$I329,0)+VLOOKUP($C329,'(C.) Private owners, 6 estates'!$D$10:$DR$60,65+$I329,0),VLOOKUP($C329,'(C.) Private owners, 6 estates'!$D$10:$DR$60,64+$I329,0)+VLOOKUP($C329,'(C.) Private owners, 6 estates'!$D$10:$DR$60,65+$I329,0)+VLOOKUP($C329,'(C.) Private owners, 6 estates'!$D$10:$DR$60,66+$I329,0)))) /(IF($J329-$I329=0,VLOOKUP($C329,'(C.) Private owners, 6 estates'!$D$10:$DR$60,7+$I329,0),IF($J329-$I329=1,VLOOKUP($C329,'(C.) Private owners, 6 estates'!$D$10:$DR$60,7+$I329,0)+VLOOKUP($C329,'(C.) Private owners, 6 estates'!$D$10:$DR$60,8+$I329,0),VLOOKUP($C329,'(C.) Private owners, 6 estates'!$D$10:$DR$60,7+$I329,0)+VLOOKUP($C329,'(C.) Private owners, 6 estates'!$D$10:$DR$60,8+$I329,0)+VLOOKUP($C329,'(C.) Private owners, 6 estates'!$D$10:$DR$60,9+$I329,0))))</f>
        <v>0.18250950570342206</v>
      </c>
      <c r="P329" s="259">
        <f>(IF($J329-$I329=0,VLOOKUP($C329,'(C.) Private owners, 6 estates'!$D$10:$DR$60,83+$I329,0),IF($J329-$I329=1,VLOOKUP($C329,'(C.) Private owners, 6 estates'!$D$10:$DR$60,83+$I329,0)+VLOOKUP($C329,'(C.) Private owners, 6 estates'!$D$10:$DR$60,84+$I329,0),VLOOKUP($C329,'(C.) Private owners, 6 estates'!$D$10:$DR$60,83+$I329,0)+VLOOKUP($C329,'(C.) Private owners, 6 estates'!$D$10:$DR$60,84+$I329,0)+VLOOKUP($C329,'(C.) Private owners, 6 estates'!$D$10:$DR$60,85+$I329,0)))) /(IF($J329-$I329=0,VLOOKUP($C329,'(C.) Private owners, 6 estates'!$D$10:$DR$60,7+$I329,0),IF($J329-$I329=1,VLOOKUP($C329,'(C.) Private owners, 6 estates'!$D$10:$DR$60,7+$I329,0)+VLOOKUP($C329,'(C.) Private owners, 6 estates'!$D$10:$DR$60,8+$I329,0),VLOOKUP($C329,'(C.) Private owners, 6 estates'!$D$10:$DR$60,7+$I329,0)+VLOOKUP($C329,'(C.) Private owners, 6 estates'!$D$10:$DR$60,8+$I329,0)+VLOOKUP($C329,'(C.) Private owners, 6 estates'!$D$10:$DR$60,9+$I329,0))))</f>
        <v>5.3231939163498096E-2</v>
      </c>
      <c r="Q329" s="259">
        <f>(IF($J329-$I329=0,VLOOKUP($C329,'(C.) Private owners, 6 estates'!$D$10:$DR$60,102+$I329,0),IF($J329-$I329=1,VLOOKUP($C329,'(C.) Private owners, 6 estates'!$D$10:$DR$60,102+$I329,0)+VLOOKUP($C329,'(C.) Private owners, 6 estates'!$D$10:$DR$60,103+$I329,0),VLOOKUP($C329,'(C.) Private owners, 6 estates'!$D$10:$DR$60,102+$I329,0)+VLOOKUP($C329,'(C.) Private owners, 6 estates'!$D$10:$DR$60,103+$I329,0)+VLOOKUP($C329,'(C.) Private owners, 6 estates'!$D$10:$DR$60,104+$I329,0)))) /(IF($J329-$I329=0,VLOOKUP($C329,'(C.) Private owners, 6 estates'!$D$10:$DR$60,7+$I329,0),IF($J329-$I329=1,VLOOKUP($C329,'(C.) Private owners, 6 estates'!$D$10:$DR$60,7+$I329,0)+VLOOKUP($C329,'(C.) Private owners, 6 estates'!$D$10:$DR$60,8+$I329,0),VLOOKUP($C329,'(C.) Private owners, 6 estates'!$D$10:$DR$60,7+$I329,0)+VLOOKUP($C329,'(C.) Private owners, 6 estates'!$D$10:$DR$60,8+$I329,0)+VLOOKUP($C329,'(C.) Private owners, 6 estates'!$D$10:$DR$60,9+$I329,0))))</f>
        <v>0.13307984790874525</v>
      </c>
      <c r="R329" s="414">
        <f t="shared" si="76"/>
        <v>0</v>
      </c>
      <c r="T329" s="210">
        <f t="shared" si="77"/>
        <v>159.68821292775664</v>
      </c>
      <c r="U329" s="210">
        <f t="shared" si="78"/>
        <v>218492.71121647023</v>
      </c>
      <c r="V329" s="281">
        <f t="shared" si="79"/>
        <v>0</v>
      </c>
      <c r="W329" s="281">
        <f t="shared" si="80"/>
        <v>0</v>
      </c>
      <c r="X329" s="210">
        <f t="shared" si="81"/>
        <v>46.174904942965782</v>
      </c>
      <c r="Y329" s="210">
        <f t="shared" si="82"/>
        <v>63178.615291509472</v>
      </c>
      <c r="Z329" s="210">
        <f t="shared" si="83"/>
        <v>13.467680608365018</v>
      </c>
      <c r="AA329" s="210">
        <f t="shared" si="84"/>
        <v>18427.09612669026</v>
      </c>
      <c r="AB329" s="210">
        <f t="shared" si="85"/>
        <v>33.669201520912544</v>
      </c>
      <c r="AC329" s="210">
        <f t="shared" si="86"/>
        <v>46067.740316725649</v>
      </c>
      <c r="AD329" s="369">
        <f t="shared" si="87"/>
        <v>0</v>
      </c>
      <c r="AE329" s="369">
        <f t="shared" si="88"/>
        <v>0</v>
      </c>
      <c r="AG329" s="210">
        <v>1368.2457033652001</v>
      </c>
      <c r="AH329" s="210"/>
      <c r="AI329" s="210">
        <v>1368.2457033652001</v>
      </c>
      <c r="AJ329" s="210">
        <v>1368.2457033651999</v>
      </c>
      <c r="AK329" s="210">
        <v>1368.2457033652001</v>
      </c>
    </row>
    <row r="330" spans="1:37">
      <c r="A330" s="37">
        <v>40</v>
      </c>
      <c r="B330" s="37">
        <v>3</v>
      </c>
      <c r="C330" s="28" t="s">
        <v>412</v>
      </c>
      <c r="D330" s="210">
        <f>'(B.) Opyt'' non-urb lands'!AD29</f>
        <v>666</v>
      </c>
      <c r="E330" s="404"/>
      <c r="F330" s="210">
        <f>'(B.) Opyt'' non-urb lands'!AH29</f>
        <v>923238.18331742601</v>
      </c>
      <c r="G330" s="212">
        <f t="shared" si="89"/>
        <v>1386.2435184946337</v>
      </c>
      <c r="I330" s="210">
        <v>10</v>
      </c>
      <c r="J330" s="210">
        <v>10</v>
      </c>
      <c r="M330" s="259">
        <f>(IF($J330-$I330=0,VLOOKUP($C330,'(C.) Private owners, 6 estates'!$D$10:$DR$60,26+$I330,0),IF($J330-$I330=1,VLOOKUP($C330,'(C.) Private owners, 6 estates'!$D$10:$DR$60,26+$I330,0)+VLOOKUP($C330,'(C.) Private owners, 6 estates'!$D$10:$DR$60,27+$I330,0),VLOOKUP($C330,'(C.) Private owners, 6 estates'!$D$10:$DR$60,26+$I330,0)+VLOOKUP($C330,'(C.) Private owners, 6 estates'!$D$10:$DR$60,27+$I330,0)+VLOOKUP($C330,'(C.) Private owners, 6 estates'!$D$10:$DR$60,28+$I330,0)))) /(IF($J330-$I330=0,VLOOKUP($C330,'(C.) Private owners, 6 estates'!$D$10:$DR$60,7+$I330,0),IF($J330-$I330=1,VLOOKUP($C330,'(C.) Private owners, 6 estates'!$D$10:$DR$60,7+$I330,0)+VLOOKUP($C330,'(C.) Private owners, 6 estates'!$D$10:$DR$60,8+$I330,0),VLOOKUP($C330,'(C.) Private owners, 6 estates'!$D$10:$DR$60,7+$I330,0)+VLOOKUP($C330,'(C.) Private owners, 6 estates'!$D$10:$DR$60,8+$I330,0)+VLOOKUP($C330,'(C.) Private owners, 6 estates'!$D$10:$DR$60,9+$I330,0))))</f>
        <v>0.55555555555555558</v>
      </c>
      <c r="N330" s="259">
        <f>(IF($J330-$I330=0,VLOOKUP($C330,'(C.) Private owners, 6 estates'!$D$10:$DR$60,45+$I330,0),IF($J330-$I330=1,VLOOKUP($C330,'(C.) Private owners, 6 estates'!$D$10:$DR$60,45+$I330,0)+VLOOKUP($C330,'(C.) Private owners, 6 estates'!$D$10:$DR$60,46+$I330,0),VLOOKUP($C330,'(C.) Private owners, 6 estates'!$D$10:$DR$60,45+$I330,0)+VLOOKUP($C330,'(C.) Private owners, 6 estates'!$D$10:$DR$60,46+$I330,0)+VLOOKUP($C330,'(C.) Private owners, 6 estates'!$D$10:$DR$60,47+$I330,0)))) /(IF($J330-$I330=0,VLOOKUP($C330,'(C.) Private owners, 6 estates'!$D$10:$DR$60,7+$I330,0),IF($J330-$I330=1,VLOOKUP($C330,'(C.) Private owners, 6 estates'!$D$10:$DR$60,7+$I330,0)+VLOOKUP($C330,'(C.) Private owners, 6 estates'!$D$10:$DR$60,8+$I330,0),VLOOKUP($C330,'(C.) Private owners, 6 estates'!$D$10:$DR$60,7+$I330,0)+VLOOKUP($C330,'(C.) Private owners, 6 estates'!$D$10:$DR$60,8+$I330,0)+VLOOKUP($C330,'(C.) Private owners, 6 estates'!$D$10:$DR$60,9+$I330,0))))</f>
        <v>0</v>
      </c>
      <c r="O330" s="259">
        <f>(IF($J330-$I330=0,VLOOKUP($C330,'(C.) Private owners, 6 estates'!$D$10:$DR$60,64+$I330,0),IF($J330-$I330=1,VLOOKUP($C330,'(C.) Private owners, 6 estates'!$D$10:$DR$60,64+$I330,0)+VLOOKUP($C330,'(C.) Private owners, 6 estates'!$D$10:$DR$60,65+$I330,0),VLOOKUP($C330,'(C.) Private owners, 6 estates'!$D$10:$DR$60,64+$I330,0)+VLOOKUP($C330,'(C.) Private owners, 6 estates'!$D$10:$DR$60,65+$I330,0)+VLOOKUP($C330,'(C.) Private owners, 6 estates'!$D$10:$DR$60,66+$I330,0)))) /(IF($J330-$I330=0,VLOOKUP($C330,'(C.) Private owners, 6 estates'!$D$10:$DR$60,7+$I330,0),IF($J330-$I330=1,VLOOKUP($C330,'(C.) Private owners, 6 estates'!$D$10:$DR$60,7+$I330,0)+VLOOKUP($C330,'(C.) Private owners, 6 estates'!$D$10:$DR$60,8+$I330,0),VLOOKUP($C330,'(C.) Private owners, 6 estates'!$D$10:$DR$60,7+$I330,0)+VLOOKUP($C330,'(C.) Private owners, 6 estates'!$D$10:$DR$60,8+$I330,0)+VLOOKUP($C330,'(C.) Private owners, 6 estates'!$D$10:$DR$60,9+$I330,0))))</f>
        <v>0.2361111111111111</v>
      </c>
      <c r="P330" s="259">
        <f>(IF($J330-$I330=0,VLOOKUP($C330,'(C.) Private owners, 6 estates'!$D$10:$DR$60,83+$I330,0),IF($J330-$I330=1,VLOOKUP($C330,'(C.) Private owners, 6 estates'!$D$10:$DR$60,83+$I330,0)+VLOOKUP($C330,'(C.) Private owners, 6 estates'!$D$10:$DR$60,84+$I330,0),VLOOKUP($C330,'(C.) Private owners, 6 estates'!$D$10:$DR$60,83+$I330,0)+VLOOKUP($C330,'(C.) Private owners, 6 estates'!$D$10:$DR$60,84+$I330,0)+VLOOKUP($C330,'(C.) Private owners, 6 estates'!$D$10:$DR$60,85+$I330,0)))) /(IF($J330-$I330=0,VLOOKUP($C330,'(C.) Private owners, 6 estates'!$D$10:$DR$60,7+$I330,0),IF($J330-$I330=1,VLOOKUP($C330,'(C.) Private owners, 6 estates'!$D$10:$DR$60,7+$I330,0)+VLOOKUP($C330,'(C.) Private owners, 6 estates'!$D$10:$DR$60,8+$I330,0),VLOOKUP($C330,'(C.) Private owners, 6 estates'!$D$10:$DR$60,7+$I330,0)+VLOOKUP($C330,'(C.) Private owners, 6 estates'!$D$10:$DR$60,8+$I330,0)+VLOOKUP($C330,'(C.) Private owners, 6 estates'!$D$10:$DR$60,9+$I330,0))))</f>
        <v>9.2592592592592587E-2</v>
      </c>
      <c r="Q330" s="259">
        <f>(IF($J330-$I330=0,VLOOKUP($C330,'(C.) Private owners, 6 estates'!$D$10:$DR$60,102+$I330,0),IF($J330-$I330=1,VLOOKUP($C330,'(C.) Private owners, 6 estates'!$D$10:$DR$60,102+$I330,0)+VLOOKUP($C330,'(C.) Private owners, 6 estates'!$D$10:$DR$60,103+$I330,0),VLOOKUP($C330,'(C.) Private owners, 6 estates'!$D$10:$DR$60,102+$I330,0)+VLOOKUP($C330,'(C.) Private owners, 6 estates'!$D$10:$DR$60,103+$I330,0)+VLOOKUP($C330,'(C.) Private owners, 6 estates'!$D$10:$DR$60,104+$I330,0)))) /(IF($J330-$I330=0,VLOOKUP($C330,'(C.) Private owners, 6 estates'!$D$10:$DR$60,7+$I330,0),IF($J330-$I330=1,VLOOKUP($C330,'(C.) Private owners, 6 estates'!$D$10:$DR$60,7+$I330,0)+VLOOKUP($C330,'(C.) Private owners, 6 estates'!$D$10:$DR$60,8+$I330,0),VLOOKUP($C330,'(C.) Private owners, 6 estates'!$D$10:$DR$60,7+$I330,0)+VLOOKUP($C330,'(C.) Private owners, 6 estates'!$D$10:$DR$60,8+$I330,0)+VLOOKUP($C330,'(C.) Private owners, 6 estates'!$D$10:$DR$60,9+$I330,0))))</f>
        <v>0.11574074074074074</v>
      </c>
      <c r="R330" s="414">
        <f t="shared" si="76"/>
        <v>0</v>
      </c>
      <c r="T330" s="210">
        <f t="shared" si="77"/>
        <v>370</v>
      </c>
      <c r="U330" s="210">
        <f t="shared" si="78"/>
        <v>512910.10184301448</v>
      </c>
      <c r="V330" s="281">
        <f t="shared" si="79"/>
        <v>0</v>
      </c>
      <c r="W330" s="281">
        <f t="shared" si="80"/>
        <v>0</v>
      </c>
      <c r="X330" s="210">
        <f t="shared" si="81"/>
        <v>157.25</v>
      </c>
      <c r="Y330" s="210">
        <f t="shared" si="82"/>
        <v>217986.79328328115</v>
      </c>
      <c r="Z330" s="210">
        <f t="shared" si="83"/>
        <v>61.666666666666664</v>
      </c>
      <c r="AA330" s="210">
        <f t="shared" si="84"/>
        <v>85485.016973835736</v>
      </c>
      <c r="AB330" s="210">
        <f t="shared" si="85"/>
        <v>77.083333333333329</v>
      </c>
      <c r="AC330" s="210">
        <f t="shared" si="86"/>
        <v>106856.27121729468</v>
      </c>
      <c r="AD330" s="369">
        <f t="shared" si="87"/>
        <v>0</v>
      </c>
      <c r="AE330" s="369">
        <f t="shared" si="88"/>
        <v>0</v>
      </c>
      <c r="AG330" s="210">
        <v>1386.2435184946337</v>
      </c>
      <c r="AH330" s="210"/>
      <c r="AI330" s="210">
        <v>1386.2435184946337</v>
      </c>
      <c r="AJ330" s="210">
        <v>1386.2435184946337</v>
      </c>
      <c r="AK330" s="210">
        <v>1386.2435184946337</v>
      </c>
    </row>
    <row r="331" spans="1:37">
      <c r="A331" s="37">
        <v>43</v>
      </c>
      <c r="B331" s="37">
        <v>3</v>
      </c>
      <c r="C331" s="28" t="s">
        <v>413</v>
      </c>
      <c r="D331" s="210">
        <f>'(B.) Opyt'' non-urb lands'!AD30</f>
        <v>389</v>
      </c>
      <c r="E331" s="404"/>
      <c r="F331" s="210">
        <f>'(B.) Opyt'' non-urb lands'!AH30</f>
        <v>533724.87948180968</v>
      </c>
      <c r="G331" s="212">
        <f t="shared" si="89"/>
        <v>1372.0433919840866</v>
      </c>
      <c r="I331" s="210">
        <v>11</v>
      </c>
      <c r="J331" s="210">
        <v>11</v>
      </c>
      <c r="M331" s="259">
        <f>(IF($J331-$I331=0,VLOOKUP($C331,'(C.) Private owners, 6 estates'!$D$10:$DR$60,26+$I331,0),IF($J331-$I331=1,VLOOKUP($C331,'(C.) Private owners, 6 estates'!$D$10:$DR$60,26+$I331,0)+VLOOKUP($C331,'(C.) Private owners, 6 estates'!$D$10:$DR$60,27+$I331,0),VLOOKUP($C331,'(C.) Private owners, 6 estates'!$D$10:$DR$60,26+$I331,0)+VLOOKUP($C331,'(C.) Private owners, 6 estates'!$D$10:$DR$60,27+$I331,0)+VLOOKUP($C331,'(C.) Private owners, 6 estates'!$D$10:$DR$60,28+$I331,0)))) /(IF($J331-$I331=0,VLOOKUP($C331,'(C.) Private owners, 6 estates'!$D$10:$DR$60,7+$I331,0),IF($J331-$I331=1,VLOOKUP($C331,'(C.) Private owners, 6 estates'!$D$10:$DR$60,7+$I331,0)+VLOOKUP($C331,'(C.) Private owners, 6 estates'!$D$10:$DR$60,8+$I331,0),VLOOKUP($C331,'(C.) Private owners, 6 estates'!$D$10:$DR$60,7+$I331,0)+VLOOKUP($C331,'(C.) Private owners, 6 estates'!$D$10:$DR$60,8+$I331,0)+VLOOKUP($C331,'(C.) Private owners, 6 estates'!$D$10:$DR$60,9+$I331,0))))</f>
        <v>0.5591836734693878</v>
      </c>
      <c r="N331" s="259">
        <f>(IF($J331-$I331=0,VLOOKUP($C331,'(C.) Private owners, 6 estates'!$D$10:$DR$60,45+$I331,0),IF($J331-$I331=1,VLOOKUP($C331,'(C.) Private owners, 6 estates'!$D$10:$DR$60,45+$I331,0)+VLOOKUP($C331,'(C.) Private owners, 6 estates'!$D$10:$DR$60,46+$I331,0),VLOOKUP($C331,'(C.) Private owners, 6 estates'!$D$10:$DR$60,45+$I331,0)+VLOOKUP($C331,'(C.) Private owners, 6 estates'!$D$10:$DR$60,46+$I331,0)+VLOOKUP($C331,'(C.) Private owners, 6 estates'!$D$10:$DR$60,47+$I331,0)))) /(IF($J331-$I331=0,VLOOKUP($C331,'(C.) Private owners, 6 estates'!$D$10:$DR$60,7+$I331,0),IF($J331-$I331=1,VLOOKUP($C331,'(C.) Private owners, 6 estates'!$D$10:$DR$60,7+$I331,0)+VLOOKUP($C331,'(C.) Private owners, 6 estates'!$D$10:$DR$60,8+$I331,0),VLOOKUP($C331,'(C.) Private owners, 6 estates'!$D$10:$DR$60,7+$I331,0)+VLOOKUP($C331,'(C.) Private owners, 6 estates'!$D$10:$DR$60,8+$I331,0)+VLOOKUP($C331,'(C.) Private owners, 6 estates'!$D$10:$DR$60,9+$I331,0))))</f>
        <v>4.0816326530612249E-3</v>
      </c>
      <c r="O331" s="259">
        <f>(IF($J331-$I331=0,VLOOKUP($C331,'(C.) Private owners, 6 estates'!$D$10:$DR$60,64+$I331,0),IF($J331-$I331=1,VLOOKUP($C331,'(C.) Private owners, 6 estates'!$D$10:$DR$60,64+$I331,0)+VLOOKUP($C331,'(C.) Private owners, 6 estates'!$D$10:$DR$60,65+$I331,0),VLOOKUP($C331,'(C.) Private owners, 6 estates'!$D$10:$DR$60,64+$I331,0)+VLOOKUP($C331,'(C.) Private owners, 6 estates'!$D$10:$DR$60,65+$I331,0)+VLOOKUP($C331,'(C.) Private owners, 6 estates'!$D$10:$DR$60,66+$I331,0)))) /(IF($J331-$I331=0,VLOOKUP($C331,'(C.) Private owners, 6 estates'!$D$10:$DR$60,7+$I331,0),IF($J331-$I331=1,VLOOKUP($C331,'(C.) Private owners, 6 estates'!$D$10:$DR$60,7+$I331,0)+VLOOKUP($C331,'(C.) Private owners, 6 estates'!$D$10:$DR$60,8+$I331,0),VLOOKUP($C331,'(C.) Private owners, 6 estates'!$D$10:$DR$60,7+$I331,0)+VLOOKUP($C331,'(C.) Private owners, 6 estates'!$D$10:$DR$60,8+$I331,0)+VLOOKUP($C331,'(C.) Private owners, 6 estates'!$D$10:$DR$60,9+$I331,0))))</f>
        <v>0.17551020408163265</v>
      </c>
      <c r="P331" s="259">
        <f>(IF($J331-$I331=0,VLOOKUP($C331,'(C.) Private owners, 6 estates'!$D$10:$DR$60,83+$I331,0),IF($J331-$I331=1,VLOOKUP($C331,'(C.) Private owners, 6 estates'!$D$10:$DR$60,83+$I331,0)+VLOOKUP($C331,'(C.) Private owners, 6 estates'!$D$10:$DR$60,84+$I331,0),VLOOKUP($C331,'(C.) Private owners, 6 estates'!$D$10:$DR$60,83+$I331,0)+VLOOKUP($C331,'(C.) Private owners, 6 estates'!$D$10:$DR$60,84+$I331,0)+VLOOKUP($C331,'(C.) Private owners, 6 estates'!$D$10:$DR$60,85+$I331,0)))) /(IF($J331-$I331=0,VLOOKUP($C331,'(C.) Private owners, 6 estates'!$D$10:$DR$60,7+$I331,0),IF($J331-$I331=1,VLOOKUP($C331,'(C.) Private owners, 6 estates'!$D$10:$DR$60,7+$I331,0)+VLOOKUP($C331,'(C.) Private owners, 6 estates'!$D$10:$DR$60,8+$I331,0),VLOOKUP($C331,'(C.) Private owners, 6 estates'!$D$10:$DR$60,7+$I331,0)+VLOOKUP($C331,'(C.) Private owners, 6 estates'!$D$10:$DR$60,8+$I331,0)+VLOOKUP($C331,'(C.) Private owners, 6 estates'!$D$10:$DR$60,9+$I331,0))))</f>
        <v>3.6734693877551024E-2</v>
      </c>
      <c r="Q331" s="259">
        <f>(IF($J331-$I331=0,VLOOKUP($C331,'(C.) Private owners, 6 estates'!$D$10:$DR$60,102+$I331,0),IF($J331-$I331=1,VLOOKUP($C331,'(C.) Private owners, 6 estates'!$D$10:$DR$60,102+$I331,0)+VLOOKUP($C331,'(C.) Private owners, 6 estates'!$D$10:$DR$60,103+$I331,0),VLOOKUP($C331,'(C.) Private owners, 6 estates'!$D$10:$DR$60,102+$I331,0)+VLOOKUP($C331,'(C.) Private owners, 6 estates'!$D$10:$DR$60,103+$I331,0)+VLOOKUP($C331,'(C.) Private owners, 6 estates'!$D$10:$DR$60,104+$I331,0)))) /(IF($J331-$I331=0,VLOOKUP($C331,'(C.) Private owners, 6 estates'!$D$10:$DR$60,7+$I331,0),IF($J331-$I331=1,VLOOKUP($C331,'(C.) Private owners, 6 estates'!$D$10:$DR$60,7+$I331,0)+VLOOKUP($C331,'(C.) Private owners, 6 estates'!$D$10:$DR$60,8+$I331,0),VLOOKUP($C331,'(C.) Private owners, 6 estates'!$D$10:$DR$60,7+$I331,0)+VLOOKUP($C331,'(C.) Private owners, 6 estates'!$D$10:$DR$60,8+$I331,0)+VLOOKUP($C331,'(C.) Private owners, 6 estates'!$D$10:$DR$60,9+$I331,0))))</f>
        <v>0.22448979591836735</v>
      </c>
      <c r="R331" s="414">
        <f t="shared" si="76"/>
        <v>0</v>
      </c>
      <c r="T331" s="210">
        <f t="shared" si="77"/>
        <v>217.52244897959184</v>
      </c>
      <c r="U331" s="210">
        <f t="shared" si="78"/>
        <v>298450.23873064463</v>
      </c>
      <c r="V331" s="281">
        <f t="shared" si="79"/>
        <v>1.5877551020408165</v>
      </c>
      <c r="W331" s="281">
        <f t="shared" si="80"/>
        <v>2178.4688958441216</v>
      </c>
      <c r="X331" s="210">
        <f t="shared" si="81"/>
        <v>68.2734693877551</v>
      </c>
      <c r="Y331" s="210">
        <f t="shared" si="82"/>
        <v>93674.162521297214</v>
      </c>
      <c r="Z331" s="210">
        <f t="shared" si="83"/>
        <v>14.289795918367348</v>
      </c>
      <c r="AA331" s="210">
        <f t="shared" si="84"/>
        <v>19606.220062597091</v>
      </c>
      <c r="AB331" s="210">
        <f t="shared" si="85"/>
        <v>87.326530612244895</v>
      </c>
      <c r="AC331" s="210">
        <f t="shared" si="86"/>
        <v>119815.78927142666</v>
      </c>
      <c r="AD331" s="369">
        <f t="shared" si="87"/>
        <v>0</v>
      </c>
      <c r="AE331" s="369">
        <f t="shared" si="88"/>
        <v>0</v>
      </c>
      <c r="AG331" s="210">
        <v>1372.0433919840866</v>
      </c>
      <c r="AH331" s="210">
        <v>1372.0433919840866</v>
      </c>
      <c r="AI331" s="210">
        <v>1372.0433919840866</v>
      </c>
      <c r="AJ331" s="210">
        <v>1372.0433919840866</v>
      </c>
      <c r="AK331" s="210">
        <v>1372.0433919840866</v>
      </c>
    </row>
    <row r="332" spans="1:37">
      <c r="A332" s="37">
        <v>50</v>
      </c>
      <c r="B332" s="37">
        <v>3</v>
      </c>
      <c r="C332" s="29" t="s">
        <v>321</v>
      </c>
      <c r="D332" s="210">
        <f>'(B.) Opyt'' non-urb lands'!AD31</f>
        <v>211</v>
      </c>
      <c r="E332" s="404"/>
      <c r="F332" s="210">
        <f>'(B.) Opyt'' non-urb lands'!AH31</f>
        <v>295393.7178866677</v>
      </c>
      <c r="G332" s="212">
        <f t="shared" si="89"/>
        <v>1399.9702269510317</v>
      </c>
      <c r="I332" s="210">
        <v>10</v>
      </c>
      <c r="J332" s="210">
        <v>11</v>
      </c>
      <c r="M332" s="259">
        <f>(IF($J332-$I332=0,VLOOKUP($C332,'(C.) Private owners, 6 estates'!$D$10:$DR$60,26+$I332,0),IF($J332-$I332=1,VLOOKUP($C332,'(C.) Private owners, 6 estates'!$D$10:$DR$60,26+$I332,0)+VLOOKUP($C332,'(C.) Private owners, 6 estates'!$D$10:$DR$60,27+$I332,0),VLOOKUP($C332,'(C.) Private owners, 6 estates'!$D$10:$DR$60,26+$I332,0)+VLOOKUP($C332,'(C.) Private owners, 6 estates'!$D$10:$DR$60,27+$I332,0)+VLOOKUP($C332,'(C.) Private owners, 6 estates'!$D$10:$DR$60,28+$I332,0)))) /(IF($J332-$I332=0,VLOOKUP($C332,'(C.) Private owners, 6 estates'!$D$10:$DR$60,7+$I332,0),IF($J332-$I332=1,VLOOKUP($C332,'(C.) Private owners, 6 estates'!$D$10:$DR$60,7+$I332,0)+VLOOKUP($C332,'(C.) Private owners, 6 estates'!$D$10:$DR$60,8+$I332,0),VLOOKUP($C332,'(C.) Private owners, 6 estates'!$D$10:$DR$60,7+$I332,0)+VLOOKUP($C332,'(C.) Private owners, 6 estates'!$D$10:$DR$60,8+$I332,0)+VLOOKUP($C332,'(C.) Private owners, 6 estates'!$D$10:$DR$60,9+$I332,0))))</f>
        <v>0.50769230769230766</v>
      </c>
      <c r="N332" s="259">
        <f>(IF($J332-$I332=0,VLOOKUP($C332,'(C.) Private owners, 6 estates'!$D$10:$DR$60,45+$I332,0),IF($J332-$I332=1,VLOOKUP($C332,'(C.) Private owners, 6 estates'!$D$10:$DR$60,45+$I332,0)+VLOOKUP($C332,'(C.) Private owners, 6 estates'!$D$10:$DR$60,46+$I332,0),VLOOKUP($C332,'(C.) Private owners, 6 estates'!$D$10:$DR$60,45+$I332,0)+VLOOKUP($C332,'(C.) Private owners, 6 estates'!$D$10:$DR$60,46+$I332,0)+VLOOKUP($C332,'(C.) Private owners, 6 estates'!$D$10:$DR$60,47+$I332,0)))) /(IF($J332-$I332=0,VLOOKUP($C332,'(C.) Private owners, 6 estates'!$D$10:$DR$60,7+$I332,0),IF($J332-$I332=1,VLOOKUP($C332,'(C.) Private owners, 6 estates'!$D$10:$DR$60,7+$I332,0)+VLOOKUP($C332,'(C.) Private owners, 6 estates'!$D$10:$DR$60,8+$I332,0),VLOOKUP($C332,'(C.) Private owners, 6 estates'!$D$10:$DR$60,7+$I332,0)+VLOOKUP($C332,'(C.) Private owners, 6 estates'!$D$10:$DR$60,8+$I332,0)+VLOOKUP($C332,'(C.) Private owners, 6 estates'!$D$10:$DR$60,9+$I332,0))))</f>
        <v>0</v>
      </c>
      <c r="O332" s="259">
        <f>(IF($J332-$I332=0,VLOOKUP($C332,'(C.) Private owners, 6 estates'!$D$10:$DR$60,64+$I332,0),IF($J332-$I332=1,VLOOKUP($C332,'(C.) Private owners, 6 estates'!$D$10:$DR$60,64+$I332,0)+VLOOKUP($C332,'(C.) Private owners, 6 estates'!$D$10:$DR$60,65+$I332,0),VLOOKUP($C332,'(C.) Private owners, 6 estates'!$D$10:$DR$60,64+$I332,0)+VLOOKUP($C332,'(C.) Private owners, 6 estates'!$D$10:$DR$60,65+$I332,0)+VLOOKUP($C332,'(C.) Private owners, 6 estates'!$D$10:$DR$60,66+$I332,0)))) /(IF($J332-$I332=0,VLOOKUP($C332,'(C.) Private owners, 6 estates'!$D$10:$DR$60,7+$I332,0),IF($J332-$I332=1,VLOOKUP($C332,'(C.) Private owners, 6 estates'!$D$10:$DR$60,7+$I332,0)+VLOOKUP($C332,'(C.) Private owners, 6 estates'!$D$10:$DR$60,8+$I332,0),VLOOKUP($C332,'(C.) Private owners, 6 estates'!$D$10:$DR$60,7+$I332,0)+VLOOKUP($C332,'(C.) Private owners, 6 estates'!$D$10:$DR$60,8+$I332,0)+VLOOKUP($C332,'(C.) Private owners, 6 estates'!$D$10:$DR$60,9+$I332,0))))</f>
        <v>0.26923076923076922</v>
      </c>
      <c r="P332" s="259">
        <f>(IF($J332-$I332=0,VLOOKUP($C332,'(C.) Private owners, 6 estates'!$D$10:$DR$60,83+$I332,0),IF($J332-$I332=1,VLOOKUP($C332,'(C.) Private owners, 6 estates'!$D$10:$DR$60,83+$I332,0)+VLOOKUP($C332,'(C.) Private owners, 6 estates'!$D$10:$DR$60,84+$I332,0),VLOOKUP($C332,'(C.) Private owners, 6 estates'!$D$10:$DR$60,83+$I332,0)+VLOOKUP($C332,'(C.) Private owners, 6 estates'!$D$10:$DR$60,84+$I332,0)+VLOOKUP($C332,'(C.) Private owners, 6 estates'!$D$10:$DR$60,85+$I332,0)))) /(IF($J332-$I332=0,VLOOKUP($C332,'(C.) Private owners, 6 estates'!$D$10:$DR$60,7+$I332,0),IF($J332-$I332=1,VLOOKUP($C332,'(C.) Private owners, 6 estates'!$D$10:$DR$60,7+$I332,0)+VLOOKUP($C332,'(C.) Private owners, 6 estates'!$D$10:$DR$60,8+$I332,0),VLOOKUP($C332,'(C.) Private owners, 6 estates'!$D$10:$DR$60,7+$I332,0)+VLOOKUP($C332,'(C.) Private owners, 6 estates'!$D$10:$DR$60,8+$I332,0)+VLOOKUP($C332,'(C.) Private owners, 6 estates'!$D$10:$DR$60,9+$I332,0))))</f>
        <v>4.230769230769231E-2</v>
      </c>
      <c r="Q332" s="259">
        <f>(IF($J332-$I332=0,VLOOKUP($C332,'(C.) Private owners, 6 estates'!$D$10:$DR$60,102+$I332,0),IF($J332-$I332=1,VLOOKUP($C332,'(C.) Private owners, 6 estates'!$D$10:$DR$60,102+$I332,0)+VLOOKUP($C332,'(C.) Private owners, 6 estates'!$D$10:$DR$60,103+$I332,0),VLOOKUP($C332,'(C.) Private owners, 6 estates'!$D$10:$DR$60,102+$I332,0)+VLOOKUP($C332,'(C.) Private owners, 6 estates'!$D$10:$DR$60,103+$I332,0)+VLOOKUP($C332,'(C.) Private owners, 6 estates'!$D$10:$DR$60,104+$I332,0)))) /(IF($J332-$I332=0,VLOOKUP($C332,'(C.) Private owners, 6 estates'!$D$10:$DR$60,7+$I332,0),IF($J332-$I332=1,VLOOKUP($C332,'(C.) Private owners, 6 estates'!$D$10:$DR$60,7+$I332,0)+VLOOKUP($C332,'(C.) Private owners, 6 estates'!$D$10:$DR$60,8+$I332,0),VLOOKUP($C332,'(C.) Private owners, 6 estates'!$D$10:$DR$60,7+$I332,0)+VLOOKUP($C332,'(C.) Private owners, 6 estates'!$D$10:$DR$60,8+$I332,0)+VLOOKUP($C332,'(C.) Private owners, 6 estates'!$D$10:$DR$60,9+$I332,0))))</f>
        <v>0.18076923076923077</v>
      </c>
      <c r="R332" s="414">
        <f t="shared" si="76"/>
        <v>0</v>
      </c>
      <c r="T332" s="210">
        <f t="shared" si="77"/>
        <v>107.12307692307692</v>
      </c>
      <c r="U332" s="210">
        <f t="shared" si="78"/>
        <v>149969.11831169282</v>
      </c>
      <c r="V332" s="281">
        <f t="shared" si="79"/>
        <v>0</v>
      </c>
      <c r="W332" s="281">
        <f t="shared" si="80"/>
        <v>0</v>
      </c>
      <c r="X332" s="210">
        <f t="shared" si="81"/>
        <v>56.807692307692307</v>
      </c>
      <c r="Y332" s="210">
        <f t="shared" si="82"/>
        <v>79529.077892564383</v>
      </c>
      <c r="Z332" s="210">
        <f t="shared" si="83"/>
        <v>8.9269230769230781</v>
      </c>
      <c r="AA332" s="210">
        <f t="shared" si="84"/>
        <v>12497.426525974404</v>
      </c>
      <c r="AB332" s="210">
        <f t="shared" si="85"/>
        <v>38.142307692307689</v>
      </c>
      <c r="AC332" s="210">
        <f t="shared" si="86"/>
        <v>53398.09515643608</v>
      </c>
      <c r="AD332" s="369">
        <f t="shared" si="87"/>
        <v>0</v>
      </c>
      <c r="AE332" s="369">
        <f t="shared" si="88"/>
        <v>0</v>
      </c>
      <c r="AG332" s="210">
        <v>1399.9702269510317</v>
      </c>
      <c r="AH332" s="210"/>
      <c r="AI332" s="210">
        <v>1399.9702269510319</v>
      </c>
      <c r="AJ332" s="210">
        <v>1399.9702269510317</v>
      </c>
      <c r="AK332" s="210">
        <v>1399.9702269510317</v>
      </c>
    </row>
    <row r="333" spans="1:37">
      <c r="A333" s="37">
        <v>9</v>
      </c>
      <c r="B333" s="37">
        <v>4</v>
      </c>
      <c r="C333" s="28" t="s">
        <v>739</v>
      </c>
      <c r="D333" s="210">
        <f>'(B.) Opyt'' non-urb lands'!AD32</f>
        <v>451</v>
      </c>
      <c r="E333" s="404"/>
      <c r="F333" s="210">
        <f>'(B.) Opyt'' non-urb lands'!AH32</f>
        <v>652494.70336395153</v>
      </c>
      <c r="G333" s="212">
        <f t="shared" si="89"/>
        <v>1446.77317819058</v>
      </c>
      <c r="I333" s="210">
        <v>8</v>
      </c>
      <c r="J333" s="210">
        <v>8</v>
      </c>
      <c r="M333" s="259">
        <f>(IF($J333-$I333=0,VLOOKUP($C333,'(C.) Private owners, 6 estates'!$D$10:$DR$60,26+$I333,0),IF($J333-$I333=1,VLOOKUP($C333,'(C.) Private owners, 6 estates'!$D$10:$DR$60,26+$I333,0)+VLOOKUP($C333,'(C.) Private owners, 6 estates'!$D$10:$DR$60,27+$I333,0),VLOOKUP($C333,'(C.) Private owners, 6 estates'!$D$10:$DR$60,26+$I333,0)+VLOOKUP($C333,'(C.) Private owners, 6 estates'!$D$10:$DR$60,27+$I333,0)+VLOOKUP($C333,'(C.) Private owners, 6 estates'!$D$10:$DR$60,28+$I333,0)))) /(IF($J333-$I333=0,VLOOKUP($C333,'(C.) Private owners, 6 estates'!$D$10:$DR$60,7+$I333,0),IF($J333-$I333=1,VLOOKUP($C333,'(C.) Private owners, 6 estates'!$D$10:$DR$60,7+$I333,0)+VLOOKUP($C333,'(C.) Private owners, 6 estates'!$D$10:$DR$60,8+$I333,0),VLOOKUP($C333,'(C.) Private owners, 6 estates'!$D$10:$DR$60,7+$I333,0)+VLOOKUP($C333,'(C.) Private owners, 6 estates'!$D$10:$DR$60,8+$I333,0)+VLOOKUP($C333,'(C.) Private owners, 6 estates'!$D$10:$DR$60,9+$I333,0))))</f>
        <v>0.56704980842911878</v>
      </c>
      <c r="N333" s="259">
        <f>(IF($J333-$I333=0,VLOOKUP($C333,'(C.) Private owners, 6 estates'!$D$10:$DR$60,45+$I333,0),IF($J333-$I333=1,VLOOKUP($C333,'(C.) Private owners, 6 estates'!$D$10:$DR$60,45+$I333,0)+VLOOKUP($C333,'(C.) Private owners, 6 estates'!$D$10:$DR$60,46+$I333,0),VLOOKUP($C333,'(C.) Private owners, 6 estates'!$D$10:$DR$60,45+$I333,0)+VLOOKUP($C333,'(C.) Private owners, 6 estates'!$D$10:$DR$60,46+$I333,0)+VLOOKUP($C333,'(C.) Private owners, 6 estates'!$D$10:$DR$60,47+$I333,0)))) /(IF($J333-$I333=0,VLOOKUP($C333,'(C.) Private owners, 6 estates'!$D$10:$DR$60,7+$I333,0),IF($J333-$I333=1,VLOOKUP($C333,'(C.) Private owners, 6 estates'!$D$10:$DR$60,7+$I333,0)+VLOOKUP($C333,'(C.) Private owners, 6 estates'!$D$10:$DR$60,8+$I333,0),VLOOKUP($C333,'(C.) Private owners, 6 estates'!$D$10:$DR$60,7+$I333,0)+VLOOKUP($C333,'(C.) Private owners, 6 estates'!$D$10:$DR$60,8+$I333,0)+VLOOKUP($C333,'(C.) Private owners, 6 estates'!$D$10:$DR$60,9+$I333,0))))</f>
        <v>3.8314176245210726E-3</v>
      </c>
      <c r="O333" s="259">
        <f>(IF($J333-$I333=0,VLOOKUP($C333,'(C.) Private owners, 6 estates'!$D$10:$DR$60,64+$I333,0),IF($J333-$I333=1,VLOOKUP($C333,'(C.) Private owners, 6 estates'!$D$10:$DR$60,64+$I333,0)+VLOOKUP($C333,'(C.) Private owners, 6 estates'!$D$10:$DR$60,65+$I333,0),VLOOKUP($C333,'(C.) Private owners, 6 estates'!$D$10:$DR$60,64+$I333,0)+VLOOKUP($C333,'(C.) Private owners, 6 estates'!$D$10:$DR$60,65+$I333,0)+VLOOKUP($C333,'(C.) Private owners, 6 estates'!$D$10:$DR$60,66+$I333,0)))) /(IF($J333-$I333=0,VLOOKUP($C333,'(C.) Private owners, 6 estates'!$D$10:$DR$60,7+$I333,0),IF($J333-$I333=1,VLOOKUP($C333,'(C.) Private owners, 6 estates'!$D$10:$DR$60,7+$I333,0)+VLOOKUP($C333,'(C.) Private owners, 6 estates'!$D$10:$DR$60,8+$I333,0),VLOOKUP($C333,'(C.) Private owners, 6 estates'!$D$10:$DR$60,7+$I333,0)+VLOOKUP($C333,'(C.) Private owners, 6 estates'!$D$10:$DR$60,8+$I333,0)+VLOOKUP($C333,'(C.) Private owners, 6 estates'!$D$10:$DR$60,9+$I333,0))))</f>
        <v>0.10344827586206896</v>
      </c>
      <c r="P333" s="259">
        <f>(IF($J333-$I333=0,VLOOKUP($C333,'(C.) Private owners, 6 estates'!$D$10:$DR$60,83+$I333,0),IF($J333-$I333=1,VLOOKUP($C333,'(C.) Private owners, 6 estates'!$D$10:$DR$60,83+$I333,0)+VLOOKUP($C333,'(C.) Private owners, 6 estates'!$D$10:$DR$60,84+$I333,0),VLOOKUP($C333,'(C.) Private owners, 6 estates'!$D$10:$DR$60,83+$I333,0)+VLOOKUP($C333,'(C.) Private owners, 6 estates'!$D$10:$DR$60,84+$I333,0)+VLOOKUP($C333,'(C.) Private owners, 6 estates'!$D$10:$DR$60,85+$I333,0)))) /(IF($J333-$I333=0,VLOOKUP($C333,'(C.) Private owners, 6 estates'!$D$10:$DR$60,7+$I333,0),IF($J333-$I333=1,VLOOKUP($C333,'(C.) Private owners, 6 estates'!$D$10:$DR$60,7+$I333,0)+VLOOKUP($C333,'(C.) Private owners, 6 estates'!$D$10:$DR$60,8+$I333,0),VLOOKUP($C333,'(C.) Private owners, 6 estates'!$D$10:$DR$60,7+$I333,0)+VLOOKUP($C333,'(C.) Private owners, 6 estates'!$D$10:$DR$60,8+$I333,0)+VLOOKUP($C333,'(C.) Private owners, 6 estates'!$D$10:$DR$60,9+$I333,0))))</f>
        <v>6.1302681992337162E-2</v>
      </c>
      <c r="Q333" s="259">
        <f>(IF($J333-$I333=0,VLOOKUP($C333,'(C.) Private owners, 6 estates'!$D$10:$DR$60,102+$I333,0),IF($J333-$I333=1,VLOOKUP($C333,'(C.) Private owners, 6 estates'!$D$10:$DR$60,102+$I333,0)+VLOOKUP($C333,'(C.) Private owners, 6 estates'!$D$10:$DR$60,103+$I333,0),VLOOKUP($C333,'(C.) Private owners, 6 estates'!$D$10:$DR$60,102+$I333,0)+VLOOKUP($C333,'(C.) Private owners, 6 estates'!$D$10:$DR$60,103+$I333,0)+VLOOKUP($C333,'(C.) Private owners, 6 estates'!$D$10:$DR$60,104+$I333,0)))) /(IF($J333-$I333=0,VLOOKUP($C333,'(C.) Private owners, 6 estates'!$D$10:$DR$60,7+$I333,0),IF($J333-$I333=1,VLOOKUP($C333,'(C.) Private owners, 6 estates'!$D$10:$DR$60,7+$I333,0)+VLOOKUP($C333,'(C.) Private owners, 6 estates'!$D$10:$DR$60,8+$I333,0),VLOOKUP($C333,'(C.) Private owners, 6 estates'!$D$10:$DR$60,7+$I333,0)+VLOOKUP($C333,'(C.) Private owners, 6 estates'!$D$10:$DR$60,8+$I333,0)+VLOOKUP($C333,'(C.) Private owners, 6 estates'!$D$10:$DR$60,9+$I333,0))))</f>
        <v>0.26436781609195403</v>
      </c>
      <c r="R333" s="414">
        <f t="shared" si="76"/>
        <v>0</v>
      </c>
      <c r="T333" s="210">
        <f t="shared" si="77"/>
        <v>255.73946360153258</v>
      </c>
      <c r="U333" s="210">
        <f t="shared" si="78"/>
        <v>369996.99654354341</v>
      </c>
      <c r="V333" s="281">
        <f t="shared" si="79"/>
        <v>1.7279693486590038</v>
      </c>
      <c r="W333" s="281">
        <f t="shared" si="80"/>
        <v>2499.9797063752931</v>
      </c>
      <c r="X333" s="210">
        <f t="shared" si="81"/>
        <v>46.655172413793103</v>
      </c>
      <c r="Y333" s="210">
        <f t="shared" si="82"/>
        <v>67499.452072132917</v>
      </c>
      <c r="Z333" s="210">
        <f t="shared" si="83"/>
        <v>27.64750957854406</v>
      </c>
      <c r="AA333" s="210">
        <f t="shared" si="84"/>
        <v>39999.675302004689</v>
      </c>
      <c r="AB333" s="210">
        <f t="shared" si="85"/>
        <v>119.22988505747126</v>
      </c>
      <c r="AC333" s="210">
        <f t="shared" si="86"/>
        <v>172498.59973989523</v>
      </c>
      <c r="AD333" s="369">
        <f t="shared" si="87"/>
        <v>0</v>
      </c>
      <c r="AE333" s="369">
        <f t="shared" si="88"/>
        <v>0</v>
      </c>
      <c r="AG333" s="210">
        <v>1446.77317819058</v>
      </c>
      <c r="AH333" s="210">
        <v>1446.7731781905798</v>
      </c>
      <c r="AI333" s="210">
        <v>1446.77317819058</v>
      </c>
      <c r="AJ333" s="210">
        <v>1446.7731781905798</v>
      </c>
      <c r="AK333" s="210">
        <v>1446.77317819058</v>
      </c>
    </row>
    <row r="334" spans="1:37">
      <c r="A334" s="37">
        <v>20</v>
      </c>
      <c r="B334" s="37">
        <v>4</v>
      </c>
      <c r="C334" s="28" t="s">
        <v>251</v>
      </c>
      <c r="D334" s="210">
        <f>'(B.) Opyt'' non-urb lands'!AD33</f>
        <v>745</v>
      </c>
      <c r="E334" s="404"/>
      <c r="F334" s="210">
        <f>'(B.) Opyt'' non-urb lands'!AH33</f>
        <v>1076033.8407504819</v>
      </c>
      <c r="G334" s="212">
        <f t="shared" si="89"/>
        <v>1444.340725839573</v>
      </c>
      <c r="I334" s="210">
        <v>7</v>
      </c>
      <c r="J334" s="210">
        <v>8</v>
      </c>
      <c r="M334" s="259">
        <f>(IF($J334-$I334=0,VLOOKUP($C334,'(C.) Private owners, 6 estates'!$D$10:$DR$60,26+$I334,0),IF($J334-$I334=1,VLOOKUP($C334,'(C.) Private owners, 6 estates'!$D$10:$DR$60,26+$I334,0)+VLOOKUP($C334,'(C.) Private owners, 6 estates'!$D$10:$DR$60,27+$I334,0),VLOOKUP($C334,'(C.) Private owners, 6 estates'!$D$10:$DR$60,26+$I334,0)+VLOOKUP($C334,'(C.) Private owners, 6 estates'!$D$10:$DR$60,27+$I334,0)+VLOOKUP($C334,'(C.) Private owners, 6 estates'!$D$10:$DR$60,28+$I334,0)))) /(IF($J334-$I334=0,VLOOKUP($C334,'(C.) Private owners, 6 estates'!$D$10:$DR$60,7+$I334,0),IF($J334-$I334=1,VLOOKUP($C334,'(C.) Private owners, 6 estates'!$D$10:$DR$60,7+$I334,0)+VLOOKUP($C334,'(C.) Private owners, 6 estates'!$D$10:$DR$60,8+$I334,0),VLOOKUP($C334,'(C.) Private owners, 6 estates'!$D$10:$DR$60,7+$I334,0)+VLOOKUP($C334,'(C.) Private owners, 6 estates'!$D$10:$DR$60,8+$I334,0)+VLOOKUP($C334,'(C.) Private owners, 6 estates'!$D$10:$DR$60,9+$I334,0))))</f>
        <v>0.65540540540540537</v>
      </c>
      <c r="N334" s="259">
        <f>(IF($J334-$I334=0,VLOOKUP($C334,'(C.) Private owners, 6 estates'!$D$10:$DR$60,45+$I334,0),IF($J334-$I334=1,VLOOKUP($C334,'(C.) Private owners, 6 estates'!$D$10:$DR$60,45+$I334,0)+VLOOKUP($C334,'(C.) Private owners, 6 estates'!$D$10:$DR$60,46+$I334,0),VLOOKUP($C334,'(C.) Private owners, 6 estates'!$D$10:$DR$60,45+$I334,0)+VLOOKUP($C334,'(C.) Private owners, 6 estates'!$D$10:$DR$60,46+$I334,0)+VLOOKUP($C334,'(C.) Private owners, 6 estates'!$D$10:$DR$60,47+$I334,0)))) /(IF($J334-$I334=0,VLOOKUP($C334,'(C.) Private owners, 6 estates'!$D$10:$DR$60,7+$I334,0),IF($J334-$I334=1,VLOOKUP($C334,'(C.) Private owners, 6 estates'!$D$10:$DR$60,7+$I334,0)+VLOOKUP($C334,'(C.) Private owners, 6 estates'!$D$10:$DR$60,8+$I334,0),VLOOKUP($C334,'(C.) Private owners, 6 estates'!$D$10:$DR$60,7+$I334,0)+VLOOKUP($C334,'(C.) Private owners, 6 estates'!$D$10:$DR$60,8+$I334,0)+VLOOKUP($C334,'(C.) Private owners, 6 estates'!$D$10:$DR$60,9+$I334,0))))</f>
        <v>5.0675675675675678E-3</v>
      </c>
      <c r="O334" s="259">
        <f>(IF($J334-$I334=0,VLOOKUP($C334,'(C.) Private owners, 6 estates'!$D$10:$DR$60,64+$I334,0),IF($J334-$I334=1,VLOOKUP($C334,'(C.) Private owners, 6 estates'!$D$10:$DR$60,64+$I334,0)+VLOOKUP($C334,'(C.) Private owners, 6 estates'!$D$10:$DR$60,65+$I334,0),VLOOKUP($C334,'(C.) Private owners, 6 estates'!$D$10:$DR$60,64+$I334,0)+VLOOKUP($C334,'(C.) Private owners, 6 estates'!$D$10:$DR$60,65+$I334,0)+VLOOKUP($C334,'(C.) Private owners, 6 estates'!$D$10:$DR$60,66+$I334,0)))) /(IF($J334-$I334=0,VLOOKUP($C334,'(C.) Private owners, 6 estates'!$D$10:$DR$60,7+$I334,0),IF($J334-$I334=1,VLOOKUP($C334,'(C.) Private owners, 6 estates'!$D$10:$DR$60,7+$I334,0)+VLOOKUP($C334,'(C.) Private owners, 6 estates'!$D$10:$DR$60,8+$I334,0),VLOOKUP($C334,'(C.) Private owners, 6 estates'!$D$10:$DR$60,7+$I334,0)+VLOOKUP($C334,'(C.) Private owners, 6 estates'!$D$10:$DR$60,8+$I334,0)+VLOOKUP($C334,'(C.) Private owners, 6 estates'!$D$10:$DR$60,9+$I334,0))))</f>
        <v>0.10641891891891891</v>
      </c>
      <c r="P334" s="259">
        <f>(IF($J334-$I334=0,VLOOKUP($C334,'(C.) Private owners, 6 estates'!$D$10:$DR$60,83+$I334,0),IF($J334-$I334=1,VLOOKUP($C334,'(C.) Private owners, 6 estates'!$D$10:$DR$60,83+$I334,0)+VLOOKUP($C334,'(C.) Private owners, 6 estates'!$D$10:$DR$60,84+$I334,0),VLOOKUP($C334,'(C.) Private owners, 6 estates'!$D$10:$DR$60,83+$I334,0)+VLOOKUP($C334,'(C.) Private owners, 6 estates'!$D$10:$DR$60,84+$I334,0)+VLOOKUP($C334,'(C.) Private owners, 6 estates'!$D$10:$DR$60,85+$I334,0)))) /(IF($J334-$I334=0,VLOOKUP($C334,'(C.) Private owners, 6 estates'!$D$10:$DR$60,7+$I334,0),IF($J334-$I334=1,VLOOKUP($C334,'(C.) Private owners, 6 estates'!$D$10:$DR$60,7+$I334,0)+VLOOKUP($C334,'(C.) Private owners, 6 estates'!$D$10:$DR$60,8+$I334,0),VLOOKUP($C334,'(C.) Private owners, 6 estates'!$D$10:$DR$60,7+$I334,0)+VLOOKUP($C334,'(C.) Private owners, 6 estates'!$D$10:$DR$60,8+$I334,0)+VLOOKUP($C334,'(C.) Private owners, 6 estates'!$D$10:$DR$60,9+$I334,0))))</f>
        <v>3.9695945945945943E-2</v>
      </c>
      <c r="Q334" s="259">
        <f>(IF($J334-$I334=0,VLOOKUP($C334,'(C.) Private owners, 6 estates'!$D$10:$DR$60,102+$I334,0),IF($J334-$I334=1,VLOOKUP($C334,'(C.) Private owners, 6 estates'!$D$10:$DR$60,102+$I334,0)+VLOOKUP($C334,'(C.) Private owners, 6 estates'!$D$10:$DR$60,103+$I334,0),VLOOKUP($C334,'(C.) Private owners, 6 estates'!$D$10:$DR$60,102+$I334,0)+VLOOKUP($C334,'(C.) Private owners, 6 estates'!$D$10:$DR$60,103+$I334,0)+VLOOKUP($C334,'(C.) Private owners, 6 estates'!$D$10:$DR$60,104+$I334,0)))) /(IF($J334-$I334=0,VLOOKUP($C334,'(C.) Private owners, 6 estates'!$D$10:$DR$60,7+$I334,0),IF($J334-$I334=1,VLOOKUP($C334,'(C.) Private owners, 6 estates'!$D$10:$DR$60,7+$I334,0)+VLOOKUP($C334,'(C.) Private owners, 6 estates'!$D$10:$DR$60,8+$I334,0),VLOOKUP($C334,'(C.) Private owners, 6 estates'!$D$10:$DR$60,7+$I334,0)+VLOOKUP($C334,'(C.) Private owners, 6 estates'!$D$10:$DR$60,8+$I334,0)+VLOOKUP($C334,'(C.) Private owners, 6 estates'!$D$10:$DR$60,9+$I334,0))))</f>
        <v>0.19341216216216217</v>
      </c>
      <c r="R334" s="414">
        <f t="shared" si="76"/>
        <v>0</v>
      </c>
      <c r="T334" s="210">
        <f t="shared" si="77"/>
        <v>488.27702702702697</v>
      </c>
      <c r="U334" s="210">
        <f t="shared" si="78"/>
        <v>705238.39562700491</v>
      </c>
      <c r="V334" s="281">
        <f t="shared" si="79"/>
        <v>3.7753378378378382</v>
      </c>
      <c r="W334" s="281">
        <f t="shared" si="80"/>
        <v>5452.8741929923071</v>
      </c>
      <c r="X334" s="210">
        <f t="shared" si="81"/>
        <v>79.282094594594597</v>
      </c>
      <c r="Y334" s="210">
        <f t="shared" si="82"/>
        <v>114510.35805283845</v>
      </c>
      <c r="Z334" s="210">
        <f t="shared" si="83"/>
        <v>29.573479729729726</v>
      </c>
      <c r="AA334" s="210">
        <f t="shared" si="84"/>
        <v>42714.181178439729</v>
      </c>
      <c r="AB334" s="210">
        <f t="shared" si="85"/>
        <v>144.09206081081081</v>
      </c>
      <c r="AC334" s="210">
        <f t="shared" si="86"/>
        <v>208118.03169920636</v>
      </c>
      <c r="AD334" s="369">
        <f t="shared" si="87"/>
        <v>0</v>
      </c>
      <c r="AE334" s="369">
        <f t="shared" si="88"/>
        <v>0</v>
      </c>
      <c r="AG334" s="210">
        <v>1444.340725839573</v>
      </c>
      <c r="AH334" s="210">
        <v>1444.340725839573</v>
      </c>
      <c r="AI334" s="210">
        <v>1444.340725839573</v>
      </c>
      <c r="AJ334" s="210">
        <v>1444.340725839573</v>
      </c>
      <c r="AK334" s="210">
        <v>1444.340725839573</v>
      </c>
    </row>
    <row r="335" spans="1:37">
      <c r="A335" s="37">
        <v>29</v>
      </c>
      <c r="B335" s="37">
        <v>4</v>
      </c>
      <c r="C335" s="28" t="s">
        <v>371</v>
      </c>
      <c r="D335" s="210">
        <f>'(B.) Opyt'' non-urb lands'!AD34</f>
        <v>772</v>
      </c>
      <c r="E335" s="404"/>
      <c r="F335" s="210">
        <f>'(B.) Opyt'' non-urb lands'!AH34</f>
        <v>1115753.8326298045</v>
      </c>
      <c r="G335" s="212">
        <f t="shared" si="89"/>
        <v>1445.2769852717674</v>
      </c>
      <c r="I335" s="210">
        <v>8</v>
      </c>
      <c r="J335" s="210">
        <v>8</v>
      </c>
      <c r="M335" s="259">
        <f>(IF($J335-$I335=0,VLOOKUP($C335,'(C.) Private owners, 6 estates'!$D$10:$DR$60,26+$I335,0),IF($J335-$I335=1,VLOOKUP($C335,'(C.) Private owners, 6 estates'!$D$10:$DR$60,26+$I335,0)+VLOOKUP($C335,'(C.) Private owners, 6 estates'!$D$10:$DR$60,27+$I335,0),VLOOKUP($C335,'(C.) Private owners, 6 estates'!$D$10:$DR$60,26+$I335,0)+VLOOKUP($C335,'(C.) Private owners, 6 estates'!$D$10:$DR$60,27+$I335,0)+VLOOKUP($C335,'(C.) Private owners, 6 estates'!$D$10:$DR$60,28+$I335,0)))) /(IF($J335-$I335=0,VLOOKUP($C335,'(C.) Private owners, 6 estates'!$D$10:$DR$60,7+$I335,0),IF($J335-$I335=1,VLOOKUP($C335,'(C.) Private owners, 6 estates'!$D$10:$DR$60,7+$I335,0)+VLOOKUP($C335,'(C.) Private owners, 6 estates'!$D$10:$DR$60,8+$I335,0),VLOOKUP($C335,'(C.) Private owners, 6 estates'!$D$10:$DR$60,7+$I335,0)+VLOOKUP($C335,'(C.) Private owners, 6 estates'!$D$10:$DR$60,8+$I335,0)+VLOOKUP($C335,'(C.) Private owners, 6 estates'!$D$10:$DR$60,9+$I335,0))))</f>
        <v>0.61926605504587151</v>
      </c>
      <c r="N335" s="259">
        <f>(IF($J335-$I335=0,VLOOKUP($C335,'(C.) Private owners, 6 estates'!$D$10:$DR$60,45+$I335,0),IF($J335-$I335=1,VLOOKUP($C335,'(C.) Private owners, 6 estates'!$D$10:$DR$60,45+$I335,0)+VLOOKUP($C335,'(C.) Private owners, 6 estates'!$D$10:$DR$60,46+$I335,0),VLOOKUP($C335,'(C.) Private owners, 6 estates'!$D$10:$DR$60,45+$I335,0)+VLOOKUP($C335,'(C.) Private owners, 6 estates'!$D$10:$DR$60,46+$I335,0)+VLOOKUP($C335,'(C.) Private owners, 6 estates'!$D$10:$DR$60,47+$I335,0)))) /(IF($J335-$I335=0,VLOOKUP($C335,'(C.) Private owners, 6 estates'!$D$10:$DR$60,7+$I335,0),IF($J335-$I335=1,VLOOKUP($C335,'(C.) Private owners, 6 estates'!$D$10:$DR$60,7+$I335,0)+VLOOKUP($C335,'(C.) Private owners, 6 estates'!$D$10:$DR$60,8+$I335,0),VLOOKUP($C335,'(C.) Private owners, 6 estates'!$D$10:$DR$60,7+$I335,0)+VLOOKUP($C335,'(C.) Private owners, 6 estates'!$D$10:$DR$60,8+$I335,0)+VLOOKUP($C335,'(C.) Private owners, 6 estates'!$D$10:$DR$60,9+$I335,0))))</f>
        <v>9.1743119266055051E-3</v>
      </c>
      <c r="O335" s="259">
        <f>(IF($J335-$I335=0,VLOOKUP($C335,'(C.) Private owners, 6 estates'!$D$10:$DR$60,64+$I335,0),IF($J335-$I335=1,VLOOKUP($C335,'(C.) Private owners, 6 estates'!$D$10:$DR$60,64+$I335,0)+VLOOKUP($C335,'(C.) Private owners, 6 estates'!$D$10:$DR$60,65+$I335,0),VLOOKUP($C335,'(C.) Private owners, 6 estates'!$D$10:$DR$60,64+$I335,0)+VLOOKUP($C335,'(C.) Private owners, 6 estates'!$D$10:$DR$60,65+$I335,0)+VLOOKUP($C335,'(C.) Private owners, 6 estates'!$D$10:$DR$60,66+$I335,0)))) /(IF($J335-$I335=0,VLOOKUP($C335,'(C.) Private owners, 6 estates'!$D$10:$DR$60,7+$I335,0),IF($J335-$I335=1,VLOOKUP($C335,'(C.) Private owners, 6 estates'!$D$10:$DR$60,7+$I335,0)+VLOOKUP($C335,'(C.) Private owners, 6 estates'!$D$10:$DR$60,8+$I335,0),VLOOKUP($C335,'(C.) Private owners, 6 estates'!$D$10:$DR$60,7+$I335,0)+VLOOKUP($C335,'(C.) Private owners, 6 estates'!$D$10:$DR$60,8+$I335,0)+VLOOKUP($C335,'(C.) Private owners, 6 estates'!$D$10:$DR$60,9+$I335,0))))</f>
        <v>0.17889908256880735</v>
      </c>
      <c r="P335" s="259">
        <f>(IF($J335-$I335=0,VLOOKUP($C335,'(C.) Private owners, 6 estates'!$D$10:$DR$60,83+$I335,0),IF($J335-$I335=1,VLOOKUP($C335,'(C.) Private owners, 6 estates'!$D$10:$DR$60,83+$I335,0)+VLOOKUP($C335,'(C.) Private owners, 6 estates'!$D$10:$DR$60,84+$I335,0),VLOOKUP($C335,'(C.) Private owners, 6 estates'!$D$10:$DR$60,83+$I335,0)+VLOOKUP($C335,'(C.) Private owners, 6 estates'!$D$10:$DR$60,84+$I335,0)+VLOOKUP($C335,'(C.) Private owners, 6 estates'!$D$10:$DR$60,85+$I335,0)))) /(IF($J335-$I335=0,VLOOKUP($C335,'(C.) Private owners, 6 estates'!$D$10:$DR$60,7+$I335,0),IF($J335-$I335=1,VLOOKUP($C335,'(C.) Private owners, 6 estates'!$D$10:$DR$60,7+$I335,0)+VLOOKUP($C335,'(C.) Private owners, 6 estates'!$D$10:$DR$60,8+$I335,0),VLOOKUP($C335,'(C.) Private owners, 6 estates'!$D$10:$DR$60,7+$I335,0)+VLOOKUP($C335,'(C.) Private owners, 6 estates'!$D$10:$DR$60,8+$I335,0)+VLOOKUP($C335,'(C.) Private owners, 6 estates'!$D$10:$DR$60,9+$I335,0))))</f>
        <v>8.4862385321100922E-2</v>
      </c>
      <c r="Q335" s="259">
        <f>(IF($J335-$I335=0,VLOOKUP($C335,'(C.) Private owners, 6 estates'!$D$10:$DR$60,102+$I335,0),IF($J335-$I335=1,VLOOKUP($C335,'(C.) Private owners, 6 estates'!$D$10:$DR$60,102+$I335,0)+VLOOKUP($C335,'(C.) Private owners, 6 estates'!$D$10:$DR$60,103+$I335,0),VLOOKUP($C335,'(C.) Private owners, 6 estates'!$D$10:$DR$60,102+$I335,0)+VLOOKUP($C335,'(C.) Private owners, 6 estates'!$D$10:$DR$60,103+$I335,0)+VLOOKUP($C335,'(C.) Private owners, 6 estates'!$D$10:$DR$60,104+$I335,0)))) /(IF($J335-$I335=0,VLOOKUP($C335,'(C.) Private owners, 6 estates'!$D$10:$DR$60,7+$I335,0),IF($J335-$I335=1,VLOOKUP($C335,'(C.) Private owners, 6 estates'!$D$10:$DR$60,7+$I335,0)+VLOOKUP($C335,'(C.) Private owners, 6 estates'!$D$10:$DR$60,8+$I335,0),VLOOKUP($C335,'(C.) Private owners, 6 estates'!$D$10:$DR$60,7+$I335,0)+VLOOKUP($C335,'(C.) Private owners, 6 estates'!$D$10:$DR$60,8+$I335,0)+VLOOKUP($C335,'(C.) Private owners, 6 estates'!$D$10:$DR$60,9+$I335,0))))</f>
        <v>0.10779816513761468</v>
      </c>
      <c r="R335" s="414">
        <f t="shared" si="76"/>
        <v>0</v>
      </c>
      <c r="T335" s="210">
        <f t="shared" si="77"/>
        <v>478.0733944954128</v>
      </c>
      <c r="U335" s="210">
        <f t="shared" si="78"/>
        <v>690948.47433497058</v>
      </c>
      <c r="V335" s="281">
        <f t="shared" si="79"/>
        <v>7.0825688073394497</v>
      </c>
      <c r="W335" s="281">
        <f t="shared" si="80"/>
        <v>10236.273693851417</v>
      </c>
      <c r="X335" s="210">
        <f t="shared" si="81"/>
        <v>138.11009174311928</v>
      </c>
      <c r="Y335" s="210">
        <f t="shared" si="82"/>
        <v>199607.33703010267</v>
      </c>
      <c r="Z335" s="210">
        <f t="shared" si="83"/>
        <v>65.513761467889907</v>
      </c>
      <c r="AA335" s="210">
        <f t="shared" si="84"/>
        <v>94685.531668125608</v>
      </c>
      <c r="AB335" s="210">
        <f t="shared" si="85"/>
        <v>83.22018348623854</v>
      </c>
      <c r="AC335" s="210">
        <f t="shared" si="86"/>
        <v>120276.21590275416</v>
      </c>
      <c r="AD335" s="369">
        <f t="shared" si="87"/>
        <v>0</v>
      </c>
      <c r="AE335" s="369">
        <f t="shared" si="88"/>
        <v>0</v>
      </c>
      <c r="AG335" s="210">
        <v>1445.2769852717674</v>
      </c>
      <c r="AH335" s="210">
        <v>1445.2769852717674</v>
      </c>
      <c r="AI335" s="210">
        <v>1445.2769852717674</v>
      </c>
      <c r="AJ335" s="210">
        <v>1445.2769852717674</v>
      </c>
      <c r="AK335" s="210">
        <v>1445.2769852717674</v>
      </c>
    </row>
    <row r="336" spans="1:37">
      <c r="A336" s="37">
        <v>30</v>
      </c>
      <c r="B336" s="37">
        <v>4</v>
      </c>
      <c r="C336" s="28" t="s">
        <v>509</v>
      </c>
      <c r="D336" s="210">
        <f>'(B.) Opyt'' non-urb lands'!AD35</f>
        <v>347</v>
      </c>
      <c r="E336" s="404"/>
      <c r="F336" s="210">
        <f>'(B.) Opyt'' non-urb lands'!AH35</f>
        <v>483693.53675450757</v>
      </c>
      <c r="G336" s="212">
        <f t="shared" si="89"/>
        <v>1393.9295007334513</v>
      </c>
      <c r="I336" s="210">
        <v>8</v>
      </c>
      <c r="J336" s="210">
        <v>9</v>
      </c>
      <c r="M336" s="259">
        <f>(IF($J336-$I336=0,VLOOKUP($C336,'(C.) Private owners, 6 estates'!$D$10:$DR$60,26+$I336,0),IF($J336-$I336=1,VLOOKUP($C336,'(C.) Private owners, 6 estates'!$D$10:$DR$60,26+$I336,0)+VLOOKUP($C336,'(C.) Private owners, 6 estates'!$D$10:$DR$60,27+$I336,0),VLOOKUP($C336,'(C.) Private owners, 6 estates'!$D$10:$DR$60,26+$I336,0)+VLOOKUP($C336,'(C.) Private owners, 6 estates'!$D$10:$DR$60,27+$I336,0)+VLOOKUP($C336,'(C.) Private owners, 6 estates'!$D$10:$DR$60,28+$I336,0)))) /(IF($J336-$I336=0,VLOOKUP($C336,'(C.) Private owners, 6 estates'!$D$10:$DR$60,7+$I336,0),IF($J336-$I336=1,VLOOKUP($C336,'(C.) Private owners, 6 estates'!$D$10:$DR$60,7+$I336,0)+VLOOKUP($C336,'(C.) Private owners, 6 estates'!$D$10:$DR$60,8+$I336,0),VLOOKUP($C336,'(C.) Private owners, 6 estates'!$D$10:$DR$60,7+$I336,0)+VLOOKUP($C336,'(C.) Private owners, 6 estates'!$D$10:$DR$60,8+$I336,0)+VLOOKUP($C336,'(C.) Private owners, 6 estates'!$D$10:$DR$60,9+$I336,0))))</f>
        <v>0.55799373040752354</v>
      </c>
      <c r="N336" s="259">
        <f>(IF($J336-$I336=0,VLOOKUP($C336,'(C.) Private owners, 6 estates'!$D$10:$DR$60,45+$I336,0),IF($J336-$I336=1,VLOOKUP($C336,'(C.) Private owners, 6 estates'!$D$10:$DR$60,45+$I336,0)+VLOOKUP($C336,'(C.) Private owners, 6 estates'!$D$10:$DR$60,46+$I336,0),VLOOKUP($C336,'(C.) Private owners, 6 estates'!$D$10:$DR$60,45+$I336,0)+VLOOKUP($C336,'(C.) Private owners, 6 estates'!$D$10:$DR$60,46+$I336,0)+VLOOKUP($C336,'(C.) Private owners, 6 estates'!$D$10:$DR$60,47+$I336,0)))) /(IF($J336-$I336=0,VLOOKUP($C336,'(C.) Private owners, 6 estates'!$D$10:$DR$60,7+$I336,0),IF($J336-$I336=1,VLOOKUP($C336,'(C.) Private owners, 6 estates'!$D$10:$DR$60,7+$I336,0)+VLOOKUP($C336,'(C.) Private owners, 6 estates'!$D$10:$DR$60,8+$I336,0),VLOOKUP($C336,'(C.) Private owners, 6 estates'!$D$10:$DR$60,7+$I336,0)+VLOOKUP($C336,'(C.) Private owners, 6 estates'!$D$10:$DR$60,8+$I336,0)+VLOOKUP($C336,'(C.) Private owners, 6 estates'!$D$10:$DR$60,9+$I336,0))))</f>
        <v>3.134796238244514E-3</v>
      </c>
      <c r="O336" s="259">
        <f>(IF($J336-$I336=0,VLOOKUP($C336,'(C.) Private owners, 6 estates'!$D$10:$DR$60,64+$I336,0),IF($J336-$I336=1,VLOOKUP($C336,'(C.) Private owners, 6 estates'!$D$10:$DR$60,64+$I336,0)+VLOOKUP($C336,'(C.) Private owners, 6 estates'!$D$10:$DR$60,65+$I336,0),VLOOKUP($C336,'(C.) Private owners, 6 estates'!$D$10:$DR$60,64+$I336,0)+VLOOKUP($C336,'(C.) Private owners, 6 estates'!$D$10:$DR$60,65+$I336,0)+VLOOKUP($C336,'(C.) Private owners, 6 estates'!$D$10:$DR$60,66+$I336,0)))) /(IF($J336-$I336=0,VLOOKUP($C336,'(C.) Private owners, 6 estates'!$D$10:$DR$60,7+$I336,0),IF($J336-$I336=1,VLOOKUP($C336,'(C.) Private owners, 6 estates'!$D$10:$DR$60,7+$I336,0)+VLOOKUP($C336,'(C.) Private owners, 6 estates'!$D$10:$DR$60,8+$I336,0),VLOOKUP($C336,'(C.) Private owners, 6 estates'!$D$10:$DR$60,7+$I336,0)+VLOOKUP($C336,'(C.) Private owners, 6 estates'!$D$10:$DR$60,8+$I336,0)+VLOOKUP($C336,'(C.) Private owners, 6 estates'!$D$10:$DR$60,9+$I336,0))))</f>
        <v>0.13479623824451412</v>
      </c>
      <c r="P336" s="259">
        <f>(IF($J336-$I336=0,VLOOKUP($C336,'(C.) Private owners, 6 estates'!$D$10:$DR$60,83+$I336,0),IF($J336-$I336=1,VLOOKUP($C336,'(C.) Private owners, 6 estates'!$D$10:$DR$60,83+$I336,0)+VLOOKUP($C336,'(C.) Private owners, 6 estates'!$D$10:$DR$60,84+$I336,0),VLOOKUP($C336,'(C.) Private owners, 6 estates'!$D$10:$DR$60,83+$I336,0)+VLOOKUP($C336,'(C.) Private owners, 6 estates'!$D$10:$DR$60,84+$I336,0)+VLOOKUP($C336,'(C.) Private owners, 6 estates'!$D$10:$DR$60,85+$I336,0)))) /(IF($J336-$I336=0,VLOOKUP($C336,'(C.) Private owners, 6 estates'!$D$10:$DR$60,7+$I336,0),IF($J336-$I336=1,VLOOKUP($C336,'(C.) Private owners, 6 estates'!$D$10:$DR$60,7+$I336,0)+VLOOKUP($C336,'(C.) Private owners, 6 estates'!$D$10:$DR$60,8+$I336,0),VLOOKUP($C336,'(C.) Private owners, 6 estates'!$D$10:$DR$60,7+$I336,0)+VLOOKUP($C336,'(C.) Private owners, 6 estates'!$D$10:$DR$60,8+$I336,0)+VLOOKUP($C336,'(C.) Private owners, 6 estates'!$D$10:$DR$60,9+$I336,0))))</f>
        <v>0.11598746081504702</v>
      </c>
      <c r="Q336" s="259">
        <f>(IF($J336-$I336=0,VLOOKUP($C336,'(C.) Private owners, 6 estates'!$D$10:$DR$60,102+$I336,0),IF($J336-$I336=1,VLOOKUP($C336,'(C.) Private owners, 6 estates'!$D$10:$DR$60,102+$I336,0)+VLOOKUP($C336,'(C.) Private owners, 6 estates'!$D$10:$DR$60,103+$I336,0),VLOOKUP($C336,'(C.) Private owners, 6 estates'!$D$10:$DR$60,102+$I336,0)+VLOOKUP($C336,'(C.) Private owners, 6 estates'!$D$10:$DR$60,103+$I336,0)+VLOOKUP($C336,'(C.) Private owners, 6 estates'!$D$10:$DR$60,104+$I336,0)))) /(IF($J336-$I336=0,VLOOKUP($C336,'(C.) Private owners, 6 estates'!$D$10:$DR$60,7+$I336,0),IF($J336-$I336=1,VLOOKUP($C336,'(C.) Private owners, 6 estates'!$D$10:$DR$60,7+$I336,0)+VLOOKUP($C336,'(C.) Private owners, 6 estates'!$D$10:$DR$60,8+$I336,0),VLOOKUP($C336,'(C.) Private owners, 6 estates'!$D$10:$DR$60,7+$I336,0)+VLOOKUP($C336,'(C.) Private owners, 6 estates'!$D$10:$DR$60,8+$I336,0)+VLOOKUP($C336,'(C.) Private owners, 6 estates'!$D$10:$DR$60,9+$I336,0))))</f>
        <v>0.18808777429467086</v>
      </c>
      <c r="R336" s="414">
        <f t="shared" si="76"/>
        <v>0</v>
      </c>
      <c r="T336" s="210">
        <f t="shared" si="77"/>
        <v>193.62382445141066</v>
      </c>
      <c r="U336" s="210">
        <f t="shared" si="78"/>
        <v>269897.96094765625</v>
      </c>
      <c r="V336" s="281">
        <f t="shared" si="79"/>
        <v>1.0877742946708464</v>
      </c>
      <c r="W336" s="281">
        <f t="shared" si="80"/>
        <v>1516.280679481215</v>
      </c>
      <c r="X336" s="210">
        <f t="shared" si="81"/>
        <v>46.774294670846402</v>
      </c>
      <c r="Y336" s="210">
        <f t="shared" si="82"/>
        <v>65200.069217692253</v>
      </c>
      <c r="Z336" s="210">
        <f t="shared" si="83"/>
        <v>40.247648902821318</v>
      </c>
      <c r="AA336" s="210">
        <f t="shared" si="84"/>
        <v>56102.38514080496</v>
      </c>
      <c r="AB336" s="210">
        <f t="shared" si="85"/>
        <v>65.266457680250781</v>
      </c>
      <c r="AC336" s="210">
        <f t="shared" si="86"/>
        <v>90976.840768872891</v>
      </c>
      <c r="AD336" s="369">
        <f t="shared" si="87"/>
        <v>0</v>
      </c>
      <c r="AE336" s="369">
        <f t="shared" si="88"/>
        <v>0</v>
      </c>
      <c r="AG336" s="210">
        <v>1393.9295007334511</v>
      </c>
      <c r="AH336" s="210">
        <v>1393.9295007334513</v>
      </c>
      <c r="AI336" s="210">
        <v>1393.9295007334513</v>
      </c>
      <c r="AJ336" s="210">
        <v>1393.9295007334513</v>
      </c>
      <c r="AK336" s="210">
        <v>1393.9295007334513</v>
      </c>
    </row>
    <row r="337" spans="1:37">
      <c r="A337" s="37">
        <v>35</v>
      </c>
      <c r="B337" s="37">
        <v>4</v>
      </c>
      <c r="C337" s="28" t="s">
        <v>888</v>
      </c>
      <c r="D337" s="210">
        <f>'(B.) Opyt'' non-urb lands'!AD36</f>
        <v>659</v>
      </c>
      <c r="E337" s="404"/>
      <c r="F337" s="210">
        <f>'(B.) Opyt'' non-urb lands'!AH36</f>
        <v>947190.48068266129</v>
      </c>
      <c r="G337" s="212">
        <f t="shared" si="89"/>
        <v>1437.3148417035832</v>
      </c>
      <c r="I337" s="210">
        <v>8</v>
      </c>
      <c r="J337" s="210">
        <v>9</v>
      </c>
      <c r="M337" s="259">
        <f>(IF($J337-$I337=0,VLOOKUP($C337,'(C.) Private owners, 6 estates'!$D$10:$DR$60,26+$I337,0),IF($J337-$I337=1,VLOOKUP($C337,'(C.) Private owners, 6 estates'!$D$10:$DR$60,26+$I337,0)+VLOOKUP($C337,'(C.) Private owners, 6 estates'!$D$10:$DR$60,27+$I337,0),VLOOKUP($C337,'(C.) Private owners, 6 estates'!$D$10:$DR$60,26+$I337,0)+VLOOKUP($C337,'(C.) Private owners, 6 estates'!$D$10:$DR$60,27+$I337,0)+VLOOKUP($C337,'(C.) Private owners, 6 estates'!$D$10:$DR$60,28+$I337,0)))) /(IF($J337-$I337=0,VLOOKUP($C337,'(C.) Private owners, 6 estates'!$D$10:$DR$60,7+$I337,0),IF($J337-$I337=1,VLOOKUP($C337,'(C.) Private owners, 6 estates'!$D$10:$DR$60,7+$I337,0)+VLOOKUP($C337,'(C.) Private owners, 6 estates'!$D$10:$DR$60,8+$I337,0),VLOOKUP($C337,'(C.) Private owners, 6 estates'!$D$10:$DR$60,7+$I337,0)+VLOOKUP($C337,'(C.) Private owners, 6 estates'!$D$10:$DR$60,8+$I337,0)+VLOOKUP($C337,'(C.) Private owners, 6 estates'!$D$10:$DR$60,9+$I337,0))))</f>
        <v>0.59738134206219318</v>
      </c>
      <c r="N337" s="259">
        <f>(IF($J337-$I337=0,VLOOKUP($C337,'(C.) Private owners, 6 estates'!$D$10:$DR$60,45+$I337,0),IF($J337-$I337=1,VLOOKUP($C337,'(C.) Private owners, 6 estates'!$D$10:$DR$60,45+$I337,0)+VLOOKUP($C337,'(C.) Private owners, 6 estates'!$D$10:$DR$60,46+$I337,0),VLOOKUP($C337,'(C.) Private owners, 6 estates'!$D$10:$DR$60,45+$I337,0)+VLOOKUP($C337,'(C.) Private owners, 6 estates'!$D$10:$DR$60,46+$I337,0)+VLOOKUP($C337,'(C.) Private owners, 6 estates'!$D$10:$DR$60,47+$I337,0)))) /(IF($J337-$I337=0,VLOOKUP($C337,'(C.) Private owners, 6 estates'!$D$10:$DR$60,7+$I337,0),IF($J337-$I337=1,VLOOKUP($C337,'(C.) Private owners, 6 estates'!$D$10:$DR$60,7+$I337,0)+VLOOKUP($C337,'(C.) Private owners, 6 estates'!$D$10:$DR$60,8+$I337,0),VLOOKUP($C337,'(C.) Private owners, 6 estates'!$D$10:$DR$60,7+$I337,0)+VLOOKUP($C337,'(C.) Private owners, 6 estates'!$D$10:$DR$60,8+$I337,0)+VLOOKUP($C337,'(C.) Private owners, 6 estates'!$D$10:$DR$60,9+$I337,0))))</f>
        <v>4.9099836333878887E-3</v>
      </c>
      <c r="O337" s="259">
        <f>(IF($J337-$I337=0,VLOOKUP($C337,'(C.) Private owners, 6 estates'!$D$10:$DR$60,64+$I337,0),IF($J337-$I337=1,VLOOKUP($C337,'(C.) Private owners, 6 estates'!$D$10:$DR$60,64+$I337,0)+VLOOKUP($C337,'(C.) Private owners, 6 estates'!$D$10:$DR$60,65+$I337,0),VLOOKUP($C337,'(C.) Private owners, 6 estates'!$D$10:$DR$60,64+$I337,0)+VLOOKUP($C337,'(C.) Private owners, 6 estates'!$D$10:$DR$60,65+$I337,0)+VLOOKUP($C337,'(C.) Private owners, 6 estates'!$D$10:$DR$60,66+$I337,0)))) /(IF($J337-$I337=0,VLOOKUP($C337,'(C.) Private owners, 6 estates'!$D$10:$DR$60,7+$I337,0),IF($J337-$I337=1,VLOOKUP($C337,'(C.) Private owners, 6 estates'!$D$10:$DR$60,7+$I337,0)+VLOOKUP($C337,'(C.) Private owners, 6 estates'!$D$10:$DR$60,8+$I337,0),VLOOKUP($C337,'(C.) Private owners, 6 estates'!$D$10:$DR$60,7+$I337,0)+VLOOKUP($C337,'(C.) Private owners, 6 estates'!$D$10:$DR$60,8+$I337,0)+VLOOKUP($C337,'(C.) Private owners, 6 estates'!$D$10:$DR$60,9+$I337,0))))</f>
        <v>0.18330605564648117</v>
      </c>
      <c r="P337" s="259">
        <f>(IF($J337-$I337=0,VLOOKUP($C337,'(C.) Private owners, 6 estates'!$D$10:$DR$60,83+$I337,0),IF($J337-$I337=1,VLOOKUP($C337,'(C.) Private owners, 6 estates'!$D$10:$DR$60,83+$I337,0)+VLOOKUP($C337,'(C.) Private owners, 6 estates'!$D$10:$DR$60,84+$I337,0),VLOOKUP($C337,'(C.) Private owners, 6 estates'!$D$10:$DR$60,83+$I337,0)+VLOOKUP($C337,'(C.) Private owners, 6 estates'!$D$10:$DR$60,84+$I337,0)+VLOOKUP($C337,'(C.) Private owners, 6 estates'!$D$10:$DR$60,85+$I337,0)))) /(IF($J337-$I337=0,VLOOKUP($C337,'(C.) Private owners, 6 estates'!$D$10:$DR$60,7+$I337,0),IF($J337-$I337=1,VLOOKUP($C337,'(C.) Private owners, 6 estates'!$D$10:$DR$60,7+$I337,0)+VLOOKUP($C337,'(C.) Private owners, 6 estates'!$D$10:$DR$60,8+$I337,0),VLOOKUP($C337,'(C.) Private owners, 6 estates'!$D$10:$DR$60,7+$I337,0)+VLOOKUP($C337,'(C.) Private owners, 6 estates'!$D$10:$DR$60,8+$I337,0)+VLOOKUP($C337,'(C.) Private owners, 6 estates'!$D$10:$DR$60,9+$I337,0))))</f>
        <v>6.0556464811783964E-2</v>
      </c>
      <c r="Q337" s="259">
        <f>(IF($J337-$I337=0,VLOOKUP($C337,'(C.) Private owners, 6 estates'!$D$10:$DR$60,102+$I337,0),IF($J337-$I337=1,VLOOKUP($C337,'(C.) Private owners, 6 estates'!$D$10:$DR$60,102+$I337,0)+VLOOKUP($C337,'(C.) Private owners, 6 estates'!$D$10:$DR$60,103+$I337,0),VLOOKUP($C337,'(C.) Private owners, 6 estates'!$D$10:$DR$60,102+$I337,0)+VLOOKUP($C337,'(C.) Private owners, 6 estates'!$D$10:$DR$60,103+$I337,0)+VLOOKUP($C337,'(C.) Private owners, 6 estates'!$D$10:$DR$60,104+$I337,0)))) /(IF($J337-$I337=0,VLOOKUP($C337,'(C.) Private owners, 6 estates'!$D$10:$DR$60,7+$I337,0),IF($J337-$I337=1,VLOOKUP($C337,'(C.) Private owners, 6 estates'!$D$10:$DR$60,7+$I337,0)+VLOOKUP($C337,'(C.) Private owners, 6 estates'!$D$10:$DR$60,8+$I337,0),VLOOKUP($C337,'(C.) Private owners, 6 estates'!$D$10:$DR$60,7+$I337,0)+VLOOKUP($C337,'(C.) Private owners, 6 estates'!$D$10:$DR$60,8+$I337,0)+VLOOKUP($C337,'(C.) Private owners, 6 estates'!$D$10:$DR$60,9+$I337,0))))</f>
        <v>0.15384615384615385</v>
      </c>
      <c r="R337" s="414">
        <f t="shared" si="76"/>
        <v>0</v>
      </c>
      <c r="T337" s="210">
        <f t="shared" si="77"/>
        <v>393.67430441898529</v>
      </c>
      <c r="U337" s="210">
        <f t="shared" si="78"/>
        <v>565833.9205387421</v>
      </c>
      <c r="V337" s="281">
        <f t="shared" si="79"/>
        <v>3.2356792144026185</v>
      </c>
      <c r="W337" s="281">
        <f t="shared" si="80"/>
        <v>4650.6897578526741</v>
      </c>
      <c r="X337" s="210">
        <f t="shared" si="81"/>
        <v>120.7986906710311</v>
      </c>
      <c r="Y337" s="210">
        <f t="shared" si="82"/>
        <v>173625.75095983318</v>
      </c>
      <c r="Z337" s="210">
        <f t="shared" si="83"/>
        <v>39.906710310965629</v>
      </c>
      <c r="AA337" s="210">
        <f t="shared" si="84"/>
        <v>57358.507013516311</v>
      </c>
      <c r="AB337" s="210">
        <f t="shared" si="85"/>
        <v>101.38461538461539</v>
      </c>
      <c r="AC337" s="210">
        <f t="shared" si="86"/>
        <v>145721.61241271714</v>
      </c>
      <c r="AD337" s="369">
        <f t="shared" si="87"/>
        <v>0</v>
      </c>
      <c r="AE337" s="369">
        <f t="shared" si="88"/>
        <v>0</v>
      </c>
      <c r="AG337" s="210">
        <v>1437.3148417035834</v>
      </c>
      <c r="AH337" s="210">
        <v>1437.3148417035832</v>
      </c>
      <c r="AI337" s="210">
        <v>1437.3148417035832</v>
      </c>
      <c r="AJ337" s="210">
        <v>1437.3148417035832</v>
      </c>
      <c r="AK337" s="210">
        <v>1437.3148417035832</v>
      </c>
    </row>
    <row r="338" spans="1:37">
      <c r="A338" s="37">
        <v>38</v>
      </c>
      <c r="B338" s="37">
        <v>4</v>
      </c>
      <c r="C338" s="28" t="s">
        <v>889</v>
      </c>
      <c r="D338" s="210">
        <f>'(B.) Opyt'' non-urb lands'!AD37</f>
        <v>496</v>
      </c>
      <c r="E338" s="404"/>
      <c r="F338" s="210">
        <f>'(B.) Opyt'' non-urb lands'!AH37</f>
        <v>724193.13976997568</v>
      </c>
      <c r="G338" s="212">
        <f t="shared" si="89"/>
        <v>1460.0668140523703</v>
      </c>
      <c r="I338" s="210">
        <v>10</v>
      </c>
      <c r="J338" s="210">
        <v>10</v>
      </c>
      <c r="M338" s="259">
        <f>(IF($J338-$I338=0,VLOOKUP($C338,'(C.) Private owners, 6 estates'!$D$10:$DR$60,26+$I338,0),IF($J338-$I338=1,VLOOKUP($C338,'(C.) Private owners, 6 estates'!$D$10:$DR$60,26+$I338,0)+VLOOKUP($C338,'(C.) Private owners, 6 estates'!$D$10:$DR$60,27+$I338,0),VLOOKUP($C338,'(C.) Private owners, 6 estates'!$D$10:$DR$60,26+$I338,0)+VLOOKUP($C338,'(C.) Private owners, 6 estates'!$D$10:$DR$60,27+$I338,0)+VLOOKUP($C338,'(C.) Private owners, 6 estates'!$D$10:$DR$60,28+$I338,0)))) /(IF($J338-$I338=0,VLOOKUP($C338,'(C.) Private owners, 6 estates'!$D$10:$DR$60,7+$I338,0),IF($J338-$I338=1,VLOOKUP($C338,'(C.) Private owners, 6 estates'!$D$10:$DR$60,7+$I338,0)+VLOOKUP($C338,'(C.) Private owners, 6 estates'!$D$10:$DR$60,8+$I338,0),VLOOKUP($C338,'(C.) Private owners, 6 estates'!$D$10:$DR$60,7+$I338,0)+VLOOKUP($C338,'(C.) Private owners, 6 estates'!$D$10:$DR$60,8+$I338,0)+VLOOKUP($C338,'(C.) Private owners, 6 estates'!$D$10:$DR$60,9+$I338,0))))</f>
        <v>0.47428571428571431</v>
      </c>
      <c r="N338" s="259">
        <f>(IF($J338-$I338=0,VLOOKUP($C338,'(C.) Private owners, 6 estates'!$D$10:$DR$60,45+$I338,0),IF($J338-$I338=1,VLOOKUP($C338,'(C.) Private owners, 6 estates'!$D$10:$DR$60,45+$I338,0)+VLOOKUP($C338,'(C.) Private owners, 6 estates'!$D$10:$DR$60,46+$I338,0),VLOOKUP($C338,'(C.) Private owners, 6 estates'!$D$10:$DR$60,45+$I338,0)+VLOOKUP($C338,'(C.) Private owners, 6 estates'!$D$10:$DR$60,46+$I338,0)+VLOOKUP($C338,'(C.) Private owners, 6 estates'!$D$10:$DR$60,47+$I338,0)))) /(IF($J338-$I338=0,VLOOKUP($C338,'(C.) Private owners, 6 estates'!$D$10:$DR$60,7+$I338,0),IF($J338-$I338=1,VLOOKUP($C338,'(C.) Private owners, 6 estates'!$D$10:$DR$60,7+$I338,0)+VLOOKUP($C338,'(C.) Private owners, 6 estates'!$D$10:$DR$60,8+$I338,0),VLOOKUP($C338,'(C.) Private owners, 6 estates'!$D$10:$DR$60,7+$I338,0)+VLOOKUP($C338,'(C.) Private owners, 6 estates'!$D$10:$DR$60,8+$I338,0)+VLOOKUP($C338,'(C.) Private owners, 6 estates'!$D$10:$DR$60,9+$I338,0))))</f>
        <v>0</v>
      </c>
      <c r="O338" s="259">
        <f>(IF($J338-$I338=0,VLOOKUP($C338,'(C.) Private owners, 6 estates'!$D$10:$DR$60,64+$I338,0),IF($J338-$I338=1,VLOOKUP($C338,'(C.) Private owners, 6 estates'!$D$10:$DR$60,64+$I338,0)+VLOOKUP($C338,'(C.) Private owners, 6 estates'!$D$10:$DR$60,65+$I338,0),VLOOKUP($C338,'(C.) Private owners, 6 estates'!$D$10:$DR$60,64+$I338,0)+VLOOKUP($C338,'(C.) Private owners, 6 estates'!$D$10:$DR$60,65+$I338,0)+VLOOKUP($C338,'(C.) Private owners, 6 estates'!$D$10:$DR$60,66+$I338,0)))) /(IF($J338-$I338=0,VLOOKUP($C338,'(C.) Private owners, 6 estates'!$D$10:$DR$60,7+$I338,0),IF($J338-$I338=1,VLOOKUP($C338,'(C.) Private owners, 6 estates'!$D$10:$DR$60,7+$I338,0)+VLOOKUP($C338,'(C.) Private owners, 6 estates'!$D$10:$DR$60,8+$I338,0),VLOOKUP($C338,'(C.) Private owners, 6 estates'!$D$10:$DR$60,7+$I338,0)+VLOOKUP($C338,'(C.) Private owners, 6 estates'!$D$10:$DR$60,8+$I338,0)+VLOOKUP($C338,'(C.) Private owners, 6 estates'!$D$10:$DR$60,9+$I338,0))))</f>
        <v>0.23428571428571429</v>
      </c>
      <c r="P338" s="259">
        <f>(IF($J338-$I338=0,VLOOKUP($C338,'(C.) Private owners, 6 estates'!$D$10:$DR$60,83+$I338,0),IF($J338-$I338=1,VLOOKUP($C338,'(C.) Private owners, 6 estates'!$D$10:$DR$60,83+$I338,0)+VLOOKUP($C338,'(C.) Private owners, 6 estates'!$D$10:$DR$60,84+$I338,0),VLOOKUP($C338,'(C.) Private owners, 6 estates'!$D$10:$DR$60,83+$I338,0)+VLOOKUP($C338,'(C.) Private owners, 6 estates'!$D$10:$DR$60,84+$I338,0)+VLOOKUP($C338,'(C.) Private owners, 6 estates'!$D$10:$DR$60,85+$I338,0)))) /(IF($J338-$I338=0,VLOOKUP($C338,'(C.) Private owners, 6 estates'!$D$10:$DR$60,7+$I338,0),IF($J338-$I338=1,VLOOKUP($C338,'(C.) Private owners, 6 estates'!$D$10:$DR$60,7+$I338,0)+VLOOKUP($C338,'(C.) Private owners, 6 estates'!$D$10:$DR$60,8+$I338,0),VLOOKUP($C338,'(C.) Private owners, 6 estates'!$D$10:$DR$60,7+$I338,0)+VLOOKUP($C338,'(C.) Private owners, 6 estates'!$D$10:$DR$60,8+$I338,0)+VLOOKUP($C338,'(C.) Private owners, 6 estates'!$D$10:$DR$60,9+$I338,0))))</f>
        <v>0.10285714285714286</v>
      </c>
      <c r="Q338" s="259">
        <f>(IF($J338-$I338=0,VLOOKUP($C338,'(C.) Private owners, 6 estates'!$D$10:$DR$60,102+$I338,0),IF($J338-$I338=1,VLOOKUP($C338,'(C.) Private owners, 6 estates'!$D$10:$DR$60,102+$I338,0)+VLOOKUP($C338,'(C.) Private owners, 6 estates'!$D$10:$DR$60,103+$I338,0),VLOOKUP($C338,'(C.) Private owners, 6 estates'!$D$10:$DR$60,102+$I338,0)+VLOOKUP($C338,'(C.) Private owners, 6 estates'!$D$10:$DR$60,103+$I338,0)+VLOOKUP($C338,'(C.) Private owners, 6 estates'!$D$10:$DR$60,104+$I338,0)))) /(IF($J338-$I338=0,VLOOKUP($C338,'(C.) Private owners, 6 estates'!$D$10:$DR$60,7+$I338,0),IF($J338-$I338=1,VLOOKUP($C338,'(C.) Private owners, 6 estates'!$D$10:$DR$60,7+$I338,0)+VLOOKUP($C338,'(C.) Private owners, 6 estates'!$D$10:$DR$60,8+$I338,0),VLOOKUP($C338,'(C.) Private owners, 6 estates'!$D$10:$DR$60,7+$I338,0)+VLOOKUP($C338,'(C.) Private owners, 6 estates'!$D$10:$DR$60,8+$I338,0)+VLOOKUP($C338,'(C.) Private owners, 6 estates'!$D$10:$DR$60,9+$I338,0))))</f>
        <v>0.18857142857142858</v>
      </c>
      <c r="R338" s="414">
        <f t="shared" si="76"/>
        <v>0</v>
      </c>
      <c r="T338" s="210">
        <f t="shared" si="77"/>
        <v>235.24571428571429</v>
      </c>
      <c r="U338" s="210">
        <f t="shared" si="78"/>
        <v>343474.46057661704</v>
      </c>
      <c r="V338" s="281">
        <f t="shared" si="79"/>
        <v>0</v>
      </c>
      <c r="W338" s="281">
        <f t="shared" si="80"/>
        <v>0</v>
      </c>
      <c r="X338" s="210">
        <f t="shared" si="81"/>
        <v>116.20571428571429</v>
      </c>
      <c r="Y338" s="210">
        <f t="shared" si="82"/>
        <v>169668.10703182287</v>
      </c>
      <c r="Z338" s="210">
        <f t="shared" si="83"/>
        <v>51.017142857142858</v>
      </c>
      <c r="AA338" s="210">
        <f t="shared" si="84"/>
        <v>74488.437233483215</v>
      </c>
      <c r="AB338" s="210">
        <f t="shared" si="85"/>
        <v>93.531428571428577</v>
      </c>
      <c r="AC338" s="210">
        <f t="shared" si="86"/>
        <v>136562.13492805258</v>
      </c>
      <c r="AD338" s="369">
        <f t="shared" si="87"/>
        <v>0</v>
      </c>
      <c r="AE338" s="369">
        <f t="shared" si="88"/>
        <v>0</v>
      </c>
      <c r="AG338" s="210">
        <v>1460.0668140523703</v>
      </c>
      <c r="AH338" s="210"/>
      <c r="AI338" s="210">
        <v>1460.0668140523703</v>
      </c>
      <c r="AJ338" s="210">
        <v>1460.0668140523703</v>
      </c>
      <c r="AK338" s="210">
        <v>1460.0668140523703</v>
      </c>
    </row>
    <row r="339" spans="1:37">
      <c r="A339" s="37">
        <v>39</v>
      </c>
      <c r="B339" s="37">
        <v>4</v>
      </c>
      <c r="C339" s="28" t="s">
        <v>366</v>
      </c>
      <c r="D339" s="210">
        <f>'(B.) Opyt'' non-urb lands'!AD38</f>
        <v>258</v>
      </c>
      <c r="E339" s="404"/>
      <c r="F339" s="210">
        <f>'(B.) Opyt'' non-urb lands'!AH38</f>
        <v>366568.43888203352</v>
      </c>
      <c r="G339" s="212">
        <f t="shared" si="89"/>
        <v>1420.8079026435407</v>
      </c>
      <c r="I339" s="210">
        <v>9</v>
      </c>
      <c r="J339" s="210">
        <v>10</v>
      </c>
      <c r="M339" s="259">
        <f>(IF($J339-$I339=0,VLOOKUP($C339,'(C.) Private owners, 6 estates'!$D$10:$DR$60,26+$I339,0),IF($J339-$I339=1,VLOOKUP($C339,'(C.) Private owners, 6 estates'!$D$10:$DR$60,26+$I339,0)+VLOOKUP($C339,'(C.) Private owners, 6 estates'!$D$10:$DR$60,27+$I339,0),VLOOKUP($C339,'(C.) Private owners, 6 estates'!$D$10:$DR$60,26+$I339,0)+VLOOKUP($C339,'(C.) Private owners, 6 estates'!$D$10:$DR$60,27+$I339,0)+VLOOKUP($C339,'(C.) Private owners, 6 estates'!$D$10:$DR$60,28+$I339,0)))) /(IF($J339-$I339=0,VLOOKUP($C339,'(C.) Private owners, 6 estates'!$D$10:$DR$60,7+$I339,0),IF($J339-$I339=1,VLOOKUP($C339,'(C.) Private owners, 6 estates'!$D$10:$DR$60,7+$I339,0)+VLOOKUP($C339,'(C.) Private owners, 6 estates'!$D$10:$DR$60,8+$I339,0),VLOOKUP($C339,'(C.) Private owners, 6 estates'!$D$10:$DR$60,7+$I339,0)+VLOOKUP($C339,'(C.) Private owners, 6 estates'!$D$10:$DR$60,8+$I339,0)+VLOOKUP($C339,'(C.) Private owners, 6 estates'!$D$10:$DR$60,9+$I339,0))))</f>
        <v>0.67708333333333337</v>
      </c>
      <c r="N339" s="259">
        <f>(IF($J339-$I339=0,VLOOKUP($C339,'(C.) Private owners, 6 estates'!$D$10:$DR$60,45+$I339,0),IF($J339-$I339=1,VLOOKUP($C339,'(C.) Private owners, 6 estates'!$D$10:$DR$60,45+$I339,0)+VLOOKUP($C339,'(C.) Private owners, 6 estates'!$D$10:$DR$60,46+$I339,0),VLOOKUP($C339,'(C.) Private owners, 6 estates'!$D$10:$DR$60,45+$I339,0)+VLOOKUP($C339,'(C.) Private owners, 6 estates'!$D$10:$DR$60,46+$I339,0)+VLOOKUP($C339,'(C.) Private owners, 6 estates'!$D$10:$DR$60,47+$I339,0)))) /(IF($J339-$I339=0,VLOOKUP($C339,'(C.) Private owners, 6 estates'!$D$10:$DR$60,7+$I339,0),IF($J339-$I339=1,VLOOKUP($C339,'(C.) Private owners, 6 estates'!$D$10:$DR$60,7+$I339,0)+VLOOKUP($C339,'(C.) Private owners, 6 estates'!$D$10:$DR$60,8+$I339,0),VLOOKUP($C339,'(C.) Private owners, 6 estates'!$D$10:$DR$60,7+$I339,0)+VLOOKUP($C339,'(C.) Private owners, 6 estates'!$D$10:$DR$60,8+$I339,0)+VLOOKUP($C339,'(C.) Private owners, 6 estates'!$D$10:$DR$60,9+$I339,0))))</f>
        <v>0</v>
      </c>
      <c r="O339" s="259">
        <f>(IF($J339-$I339=0,VLOOKUP($C339,'(C.) Private owners, 6 estates'!$D$10:$DR$60,64+$I339,0),IF($J339-$I339=1,VLOOKUP($C339,'(C.) Private owners, 6 estates'!$D$10:$DR$60,64+$I339,0)+VLOOKUP($C339,'(C.) Private owners, 6 estates'!$D$10:$DR$60,65+$I339,0),VLOOKUP($C339,'(C.) Private owners, 6 estates'!$D$10:$DR$60,64+$I339,0)+VLOOKUP($C339,'(C.) Private owners, 6 estates'!$D$10:$DR$60,65+$I339,0)+VLOOKUP($C339,'(C.) Private owners, 6 estates'!$D$10:$DR$60,66+$I339,0)))) /(IF($J339-$I339=0,VLOOKUP($C339,'(C.) Private owners, 6 estates'!$D$10:$DR$60,7+$I339,0),IF($J339-$I339=1,VLOOKUP($C339,'(C.) Private owners, 6 estates'!$D$10:$DR$60,7+$I339,0)+VLOOKUP($C339,'(C.) Private owners, 6 estates'!$D$10:$DR$60,8+$I339,0),VLOOKUP($C339,'(C.) Private owners, 6 estates'!$D$10:$DR$60,7+$I339,0)+VLOOKUP($C339,'(C.) Private owners, 6 estates'!$D$10:$DR$60,8+$I339,0)+VLOOKUP($C339,'(C.) Private owners, 6 estates'!$D$10:$DR$60,9+$I339,0))))</f>
        <v>8.3333333333333329E-2</v>
      </c>
      <c r="P339" s="259">
        <f>(IF($J339-$I339=0,VLOOKUP($C339,'(C.) Private owners, 6 estates'!$D$10:$DR$60,83+$I339,0),IF($J339-$I339=1,VLOOKUP($C339,'(C.) Private owners, 6 estates'!$D$10:$DR$60,83+$I339,0)+VLOOKUP($C339,'(C.) Private owners, 6 estates'!$D$10:$DR$60,84+$I339,0),VLOOKUP($C339,'(C.) Private owners, 6 estates'!$D$10:$DR$60,83+$I339,0)+VLOOKUP($C339,'(C.) Private owners, 6 estates'!$D$10:$DR$60,84+$I339,0)+VLOOKUP($C339,'(C.) Private owners, 6 estates'!$D$10:$DR$60,85+$I339,0)))) /(IF($J339-$I339=0,VLOOKUP($C339,'(C.) Private owners, 6 estates'!$D$10:$DR$60,7+$I339,0),IF($J339-$I339=1,VLOOKUP($C339,'(C.) Private owners, 6 estates'!$D$10:$DR$60,7+$I339,0)+VLOOKUP($C339,'(C.) Private owners, 6 estates'!$D$10:$DR$60,8+$I339,0),VLOOKUP($C339,'(C.) Private owners, 6 estates'!$D$10:$DR$60,7+$I339,0)+VLOOKUP($C339,'(C.) Private owners, 6 estates'!$D$10:$DR$60,8+$I339,0)+VLOOKUP($C339,'(C.) Private owners, 6 estates'!$D$10:$DR$60,9+$I339,0))))</f>
        <v>5.2083333333333336E-2</v>
      </c>
      <c r="Q339" s="259">
        <f>(IF($J339-$I339=0,VLOOKUP($C339,'(C.) Private owners, 6 estates'!$D$10:$DR$60,102+$I339,0),IF($J339-$I339=1,VLOOKUP($C339,'(C.) Private owners, 6 estates'!$D$10:$DR$60,102+$I339,0)+VLOOKUP($C339,'(C.) Private owners, 6 estates'!$D$10:$DR$60,103+$I339,0),VLOOKUP($C339,'(C.) Private owners, 6 estates'!$D$10:$DR$60,102+$I339,0)+VLOOKUP($C339,'(C.) Private owners, 6 estates'!$D$10:$DR$60,103+$I339,0)+VLOOKUP($C339,'(C.) Private owners, 6 estates'!$D$10:$DR$60,104+$I339,0)))) /(IF($J339-$I339=0,VLOOKUP($C339,'(C.) Private owners, 6 estates'!$D$10:$DR$60,7+$I339,0),IF($J339-$I339=1,VLOOKUP($C339,'(C.) Private owners, 6 estates'!$D$10:$DR$60,7+$I339,0)+VLOOKUP($C339,'(C.) Private owners, 6 estates'!$D$10:$DR$60,8+$I339,0),VLOOKUP($C339,'(C.) Private owners, 6 estates'!$D$10:$DR$60,7+$I339,0)+VLOOKUP($C339,'(C.) Private owners, 6 estates'!$D$10:$DR$60,8+$I339,0)+VLOOKUP($C339,'(C.) Private owners, 6 estates'!$D$10:$DR$60,9+$I339,0))))</f>
        <v>0.1875</v>
      </c>
      <c r="R339" s="414">
        <f t="shared" si="76"/>
        <v>0</v>
      </c>
      <c r="T339" s="210">
        <f t="shared" si="77"/>
        <v>174.6875</v>
      </c>
      <c r="U339" s="210">
        <f t="shared" si="78"/>
        <v>248197.38049304351</v>
      </c>
      <c r="V339" s="281">
        <f t="shared" si="79"/>
        <v>0</v>
      </c>
      <c r="W339" s="281">
        <f t="shared" si="80"/>
        <v>0</v>
      </c>
      <c r="X339" s="210">
        <f t="shared" si="81"/>
        <v>21.5</v>
      </c>
      <c r="Y339" s="210">
        <f t="shared" si="82"/>
        <v>30547.369906836124</v>
      </c>
      <c r="Z339" s="210">
        <f t="shared" si="83"/>
        <v>13.4375</v>
      </c>
      <c r="AA339" s="210">
        <f t="shared" si="84"/>
        <v>19092.106191772578</v>
      </c>
      <c r="AB339" s="210">
        <f t="shared" si="85"/>
        <v>48.375</v>
      </c>
      <c r="AC339" s="210">
        <f t="shared" si="86"/>
        <v>68731.58229038128</v>
      </c>
      <c r="AD339" s="369">
        <f t="shared" si="87"/>
        <v>0</v>
      </c>
      <c r="AE339" s="369">
        <f t="shared" si="88"/>
        <v>0</v>
      </c>
      <c r="AG339" s="210">
        <v>1420.8079026435407</v>
      </c>
      <c r="AH339" s="210"/>
      <c r="AI339" s="210">
        <v>1420.8079026435407</v>
      </c>
      <c r="AJ339" s="210">
        <v>1420.8079026435407</v>
      </c>
      <c r="AK339" s="210">
        <v>1420.8079026435407</v>
      </c>
    </row>
    <row r="340" spans="1:37">
      <c r="A340" s="37">
        <v>42</v>
      </c>
      <c r="B340" s="37">
        <v>4</v>
      </c>
      <c r="C340" s="28" t="s">
        <v>360</v>
      </c>
      <c r="D340" s="210">
        <f>'(B.) Opyt'' non-urb lands'!AD39</f>
        <v>641</v>
      </c>
      <c r="E340" s="404"/>
      <c r="F340" s="210">
        <f>'(B.) Opyt'' non-urb lands'!AH39</f>
        <v>913699.02117126854</v>
      </c>
      <c r="G340" s="212">
        <f t="shared" si="89"/>
        <v>1425.4274901267841</v>
      </c>
      <c r="I340" s="210">
        <v>8</v>
      </c>
      <c r="J340" s="210">
        <v>9</v>
      </c>
      <c r="M340" s="259">
        <f>(IF($J340-$I340=0,VLOOKUP($C340,'(C.) Private owners, 6 estates'!$D$10:$DR$60,26+$I340,0),IF($J340-$I340=1,VLOOKUP($C340,'(C.) Private owners, 6 estates'!$D$10:$DR$60,26+$I340,0)+VLOOKUP($C340,'(C.) Private owners, 6 estates'!$D$10:$DR$60,27+$I340,0),VLOOKUP($C340,'(C.) Private owners, 6 estates'!$D$10:$DR$60,26+$I340,0)+VLOOKUP($C340,'(C.) Private owners, 6 estates'!$D$10:$DR$60,27+$I340,0)+VLOOKUP($C340,'(C.) Private owners, 6 estates'!$D$10:$DR$60,28+$I340,0)))) /(IF($J340-$I340=0,VLOOKUP($C340,'(C.) Private owners, 6 estates'!$D$10:$DR$60,7+$I340,0),IF($J340-$I340=1,VLOOKUP($C340,'(C.) Private owners, 6 estates'!$D$10:$DR$60,7+$I340,0)+VLOOKUP($C340,'(C.) Private owners, 6 estates'!$D$10:$DR$60,8+$I340,0),VLOOKUP($C340,'(C.) Private owners, 6 estates'!$D$10:$DR$60,7+$I340,0)+VLOOKUP($C340,'(C.) Private owners, 6 estates'!$D$10:$DR$60,8+$I340,0)+VLOOKUP($C340,'(C.) Private owners, 6 estates'!$D$10:$DR$60,9+$I340,0))))</f>
        <v>0.51882845188284521</v>
      </c>
      <c r="N340" s="259">
        <f>(IF($J340-$I340=0,VLOOKUP($C340,'(C.) Private owners, 6 estates'!$D$10:$DR$60,45+$I340,0),IF($J340-$I340=1,VLOOKUP($C340,'(C.) Private owners, 6 estates'!$D$10:$DR$60,45+$I340,0)+VLOOKUP($C340,'(C.) Private owners, 6 estates'!$D$10:$DR$60,46+$I340,0),VLOOKUP($C340,'(C.) Private owners, 6 estates'!$D$10:$DR$60,45+$I340,0)+VLOOKUP($C340,'(C.) Private owners, 6 estates'!$D$10:$DR$60,46+$I340,0)+VLOOKUP($C340,'(C.) Private owners, 6 estates'!$D$10:$DR$60,47+$I340,0)))) /(IF($J340-$I340=0,VLOOKUP($C340,'(C.) Private owners, 6 estates'!$D$10:$DR$60,7+$I340,0),IF($J340-$I340=1,VLOOKUP($C340,'(C.) Private owners, 6 estates'!$D$10:$DR$60,7+$I340,0)+VLOOKUP($C340,'(C.) Private owners, 6 estates'!$D$10:$DR$60,8+$I340,0),VLOOKUP($C340,'(C.) Private owners, 6 estates'!$D$10:$DR$60,7+$I340,0)+VLOOKUP($C340,'(C.) Private owners, 6 estates'!$D$10:$DR$60,8+$I340,0)+VLOOKUP($C340,'(C.) Private owners, 6 estates'!$D$10:$DR$60,9+$I340,0))))</f>
        <v>4.1841004184100415E-3</v>
      </c>
      <c r="O340" s="259">
        <f>(IF($J340-$I340=0,VLOOKUP($C340,'(C.) Private owners, 6 estates'!$D$10:$DR$60,64+$I340,0),IF($J340-$I340=1,VLOOKUP($C340,'(C.) Private owners, 6 estates'!$D$10:$DR$60,64+$I340,0)+VLOOKUP($C340,'(C.) Private owners, 6 estates'!$D$10:$DR$60,65+$I340,0),VLOOKUP($C340,'(C.) Private owners, 6 estates'!$D$10:$DR$60,64+$I340,0)+VLOOKUP($C340,'(C.) Private owners, 6 estates'!$D$10:$DR$60,65+$I340,0)+VLOOKUP($C340,'(C.) Private owners, 6 estates'!$D$10:$DR$60,66+$I340,0)))) /(IF($J340-$I340=0,VLOOKUP($C340,'(C.) Private owners, 6 estates'!$D$10:$DR$60,7+$I340,0),IF($J340-$I340=1,VLOOKUP($C340,'(C.) Private owners, 6 estates'!$D$10:$DR$60,7+$I340,0)+VLOOKUP($C340,'(C.) Private owners, 6 estates'!$D$10:$DR$60,8+$I340,0),VLOOKUP($C340,'(C.) Private owners, 6 estates'!$D$10:$DR$60,7+$I340,0)+VLOOKUP($C340,'(C.) Private owners, 6 estates'!$D$10:$DR$60,8+$I340,0)+VLOOKUP($C340,'(C.) Private owners, 6 estates'!$D$10:$DR$60,9+$I340,0))))</f>
        <v>0.18967921896792189</v>
      </c>
      <c r="P340" s="259">
        <f>(IF($J340-$I340=0,VLOOKUP($C340,'(C.) Private owners, 6 estates'!$D$10:$DR$60,83+$I340,0),IF($J340-$I340=1,VLOOKUP($C340,'(C.) Private owners, 6 estates'!$D$10:$DR$60,83+$I340,0)+VLOOKUP($C340,'(C.) Private owners, 6 estates'!$D$10:$DR$60,84+$I340,0),VLOOKUP($C340,'(C.) Private owners, 6 estates'!$D$10:$DR$60,83+$I340,0)+VLOOKUP($C340,'(C.) Private owners, 6 estates'!$D$10:$DR$60,84+$I340,0)+VLOOKUP($C340,'(C.) Private owners, 6 estates'!$D$10:$DR$60,85+$I340,0)))) /(IF($J340-$I340=0,VLOOKUP($C340,'(C.) Private owners, 6 estates'!$D$10:$DR$60,7+$I340,0),IF($J340-$I340=1,VLOOKUP($C340,'(C.) Private owners, 6 estates'!$D$10:$DR$60,7+$I340,0)+VLOOKUP($C340,'(C.) Private owners, 6 estates'!$D$10:$DR$60,8+$I340,0),VLOOKUP($C340,'(C.) Private owners, 6 estates'!$D$10:$DR$60,7+$I340,0)+VLOOKUP($C340,'(C.) Private owners, 6 estates'!$D$10:$DR$60,8+$I340,0)+VLOOKUP($C340,'(C.) Private owners, 6 estates'!$D$10:$DR$60,9+$I340,0))))</f>
        <v>0.10599721059972106</v>
      </c>
      <c r="Q340" s="259">
        <f>(IF($J340-$I340=0,VLOOKUP($C340,'(C.) Private owners, 6 estates'!$D$10:$DR$60,102+$I340,0),IF($J340-$I340=1,VLOOKUP($C340,'(C.) Private owners, 6 estates'!$D$10:$DR$60,102+$I340,0)+VLOOKUP($C340,'(C.) Private owners, 6 estates'!$D$10:$DR$60,103+$I340,0),VLOOKUP($C340,'(C.) Private owners, 6 estates'!$D$10:$DR$60,102+$I340,0)+VLOOKUP($C340,'(C.) Private owners, 6 estates'!$D$10:$DR$60,103+$I340,0)+VLOOKUP($C340,'(C.) Private owners, 6 estates'!$D$10:$DR$60,104+$I340,0)))) /(IF($J340-$I340=0,VLOOKUP($C340,'(C.) Private owners, 6 estates'!$D$10:$DR$60,7+$I340,0),IF($J340-$I340=1,VLOOKUP($C340,'(C.) Private owners, 6 estates'!$D$10:$DR$60,7+$I340,0)+VLOOKUP($C340,'(C.) Private owners, 6 estates'!$D$10:$DR$60,8+$I340,0),VLOOKUP($C340,'(C.) Private owners, 6 estates'!$D$10:$DR$60,7+$I340,0)+VLOOKUP($C340,'(C.) Private owners, 6 estates'!$D$10:$DR$60,8+$I340,0)+VLOOKUP($C340,'(C.) Private owners, 6 estates'!$D$10:$DR$60,9+$I340,0))))</f>
        <v>0.18131101813110181</v>
      </c>
      <c r="R340" s="414">
        <f t="shared" si="76"/>
        <v>0</v>
      </c>
      <c r="T340" s="210">
        <f t="shared" si="77"/>
        <v>332.56903765690379</v>
      </c>
      <c r="U340" s="210">
        <f t="shared" si="78"/>
        <v>474053.04864116031</v>
      </c>
      <c r="V340" s="281">
        <f t="shared" si="79"/>
        <v>2.6820083682008367</v>
      </c>
      <c r="W340" s="281">
        <f t="shared" si="80"/>
        <v>3823.0084567835502</v>
      </c>
      <c r="X340" s="210">
        <f t="shared" si="81"/>
        <v>121.58437935843793</v>
      </c>
      <c r="Y340" s="210">
        <f t="shared" si="82"/>
        <v>173309.71670752094</v>
      </c>
      <c r="Z340" s="210">
        <f t="shared" si="83"/>
        <v>67.944211994421195</v>
      </c>
      <c r="AA340" s="210">
        <f t="shared" si="84"/>
        <v>96849.547571849937</v>
      </c>
      <c r="AB340" s="210">
        <f t="shared" si="85"/>
        <v>116.22036262203626</v>
      </c>
      <c r="AC340" s="210">
        <f t="shared" si="86"/>
        <v>165663.69979395386</v>
      </c>
      <c r="AD340" s="369">
        <f t="shared" si="87"/>
        <v>0</v>
      </c>
      <c r="AE340" s="369">
        <f t="shared" si="88"/>
        <v>0</v>
      </c>
      <c r="AG340" s="210">
        <v>1425.4274901267841</v>
      </c>
      <c r="AH340" s="210">
        <v>1425.4274901267841</v>
      </c>
      <c r="AI340" s="210">
        <v>1425.4274901267841</v>
      </c>
      <c r="AJ340" s="210">
        <v>1425.4274901267841</v>
      </c>
      <c r="AK340" s="210">
        <v>1425.4274901267841</v>
      </c>
    </row>
    <row r="341" spans="1:37">
      <c r="A341" s="37">
        <v>44</v>
      </c>
      <c r="B341" s="37">
        <v>4</v>
      </c>
      <c r="C341" s="29" t="s">
        <v>414</v>
      </c>
      <c r="D341" s="210">
        <f>'(B.) Opyt'' non-urb lands'!AD40</f>
        <v>715</v>
      </c>
      <c r="E341" s="404"/>
      <c r="F341" s="210">
        <f>'(B.) Opyt'' non-urb lands'!AH40</f>
        <v>1031641.134538541</v>
      </c>
      <c r="G341" s="212">
        <f t="shared" si="89"/>
        <v>1442.8547336203371</v>
      </c>
      <c r="I341" s="210">
        <v>8</v>
      </c>
      <c r="J341" s="210">
        <v>8</v>
      </c>
      <c r="M341" s="259">
        <f>(IF($J341-$I341=0,VLOOKUP($C341,'(C.) Private owners, 6 estates'!$D$10:$DR$60,26+$I341,0),IF($J341-$I341=1,VLOOKUP($C341,'(C.) Private owners, 6 estates'!$D$10:$DR$60,26+$I341,0)+VLOOKUP($C341,'(C.) Private owners, 6 estates'!$D$10:$DR$60,27+$I341,0),VLOOKUP($C341,'(C.) Private owners, 6 estates'!$D$10:$DR$60,26+$I341,0)+VLOOKUP($C341,'(C.) Private owners, 6 estates'!$D$10:$DR$60,27+$I341,0)+VLOOKUP($C341,'(C.) Private owners, 6 estates'!$D$10:$DR$60,28+$I341,0)))) /(IF($J341-$I341=0,VLOOKUP($C341,'(C.) Private owners, 6 estates'!$D$10:$DR$60,7+$I341,0),IF($J341-$I341=1,VLOOKUP($C341,'(C.) Private owners, 6 estates'!$D$10:$DR$60,7+$I341,0)+VLOOKUP($C341,'(C.) Private owners, 6 estates'!$D$10:$DR$60,8+$I341,0),VLOOKUP($C341,'(C.) Private owners, 6 estates'!$D$10:$DR$60,7+$I341,0)+VLOOKUP($C341,'(C.) Private owners, 6 estates'!$D$10:$DR$60,8+$I341,0)+VLOOKUP($C341,'(C.) Private owners, 6 estates'!$D$10:$DR$60,9+$I341,0))))</f>
        <v>0.72727272727272729</v>
      </c>
      <c r="N341" s="259">
        <f>(IF($J341-$I341=0,VLOOKUP($C341,'(C.) Private owners, 6 estates'!$D$10:$DR$60,45+$I341,0),IF($J341-$I341=1,VLOOKUP($C341,'(C.) Private owners, 6 estates'!$D$10:$DR$60,45+$I341,0)+VLOOKUP($C341,'(C.) Private owners, 6 estates'!$D$10:$DR$60,46+$I341,0),VLOOKUP($C341,'(C.) Private owners, 6 estates'!$D$10:$DR$60,45+$I341,0)+VLOOKUP($C341,'(C.) Private owners, 6 estates'!$D$10:$DR$60,46+$I341,0)+VLOOKUP($C341,'(C.) Private owners, 6 estates'!$D$10:$DR$60,47+$I341,0)))) /(IF($J341-$I341=0,VLOOKUP($C341,'(C.) Private owners, 6 estates'!$D$10:$DR$60,7+$I341,0),IF($J341-$I341=1,VLOOKUP($C341,'(C.) Private owners, 6 estates'!$D$10:$DR$60,7+$I341,0)+VLOOKUP($C341,'(C.) Private owners, 6 estates'!$D$10:$DR$60,8+$I341,0),VLOOKUP($C341,'(C.) Private owners, 6 estates'!$D$10:$DR$60,7+$I341,0)+VLOOKUP($C341,'(C.) Private owners, 6 estates'!$D$10:$DR$60,8+$I341,0)+VLOOKUP($C341,'(C.) Private owners, 6 estates'!$D$10:$DR$60,9+$I341,0))))</f>
        <v>0</v>
      </c>
      <c r="O341" s="259">
        <f>(IF($J341-$I341=0,VLOOKUP($C341,'(C.) Private owners, 6 estates'!$D$10:$DR$60,64+$I341,0),IF($J341-$I341=1,VLOOKUP($C341,'(C.) Private owners, 6 estates'!$D$10:$DR$60,64+$I341,0)+VLOOKUP($C341,'(C.) Private owners, 6 estates'!$D$10:$DR$60,65+$I341,0),VLOOKUP($C341,'(C.) Private owners, 6 estates'!$D$10:$DR$60,64+$I341,0)+VLOOKUP($C341,'(C.) Private owners, 6 estates'!$D$10:$DR$60,65+$I341,0)+VLOOKUP($C341,'(C.) Private owners, 6 estates'!$D$10:$DR$60,66+$I341,0)))) /(IF($J341-$I341=0,VLOOKUP($C341,'(C.) Private owners, 6 estates'!$D$10:$DR$60,7+$I341,0),IF($J341-$I341=1,VLOOKUP($C341,'(C.) Private owners, 6 estates'!$D$10:$DR$60,7+$I341,0)+VLOOKUP($C341,'(C.) Private owners, 6 estates'!$D$10:$DR$60,8+$I341,0),VLOOKUP($C341,'(C.) Private owners, 6 estates'!$D$10:$DR$60,7+$I341,0)+VLOOKUP($C341,'(C.) Private owners, 6 estates'!$D$10:$DR$60,8+$I341,0)+VLOOKUP($C341,'(C.) Private owners, 6 estates'!$D$10:$DR$60,9+$I341,0))))</f>
        <v>0.12987012987012986</v>
      </c>
      <c r="P341" s="259">
        <f>(IF($J341-$I341=0,VLOOKUP($C341,'(C.) Private owners, 6 estates'!$D$10:$DR$60,83+$I341,0),IF($J341-$I341=1,VLOOKUP($C341,'(C.) Private owners, 6 estates'!$D$10:$DR$60,83+$I341,0)+VLOOKUP($C341,'(C.) Private owners, 6 estates'!$D$10:$DR$60,84+$I341,0),VLOOKUP($C341,'(C.) Private owners, 6 estates'!$D$10:$DR$60,83+$I341,0)+VLOOKUP($C341,'(C.) Private owners, 6 estates'!$D$10:$DR$60,84+$I341,0)+VLOOKUP($C341,'(C.) Private owners, 6 estates'!$D$10:$DR$60,85+$I341,0)))) /(IF($J341-$I341=0,VLOOKUP($C341,'(C.) Private owners, 6 estates'!$D$10:$DR$60,7+$I341,0),IF($J341-$I341=1,VLOOKUP($C341,'(C.) Private owners, 6 estates'!$D$10:$DR$60,7+$I341,0)+VLOOKUP($C341,'(C.) Private owners, 6 estates'!$D$10:$DR$60,8+$I341,0),VLOOKUP($C341,'(C.) Private owners, 6 estates'!$D$10:$DR$60,7+$I341,0)+VLOOKUP($C341,'(C.) Private owners, 6 estates'!$D$10:$DR$60,8+$I341,0)+VLOOKUP($C341,'(C.) Private owners, 6 estates'!$D$10:$DR$60,9+$I341,0))))</f>
        <v>6.7099567099567103E-2</v>
      </c>
      <c r="Q341" s="259">
        <f>(IF($J341-$I341=0,VLOOKUP($C341,'(C.) Private owners, 6 estates'!$D$10:$DR$60,102+$I341,0),IF($J341-$I341=1,VLOOKUP($C341,'(C.) Private owners, 6 estates'!$D$10:$DR$60,102+$I341,0)+VLOOKUP($C341,'(C.) Private owners, 6 estates'!$D$10:$DR$60,103+$I341,0),VLOOKUP($C341,'(C.) Private owners, 6 estates'!$D$10:$DR$60,102+$I341,0)+VLOOKUP($C341,'(C.) Private owners, 6 estates'!$D$10:$DR$60,103+$I341,0)+VLOOKUP($C341,'(C.) Private owners, 6 estates'!$D$10:$DR$60,104+$I341,0)))) /(IF($J341-$I341=0,VLOOKUP($C341,'(C.) Private owners, 6 estates'!$D$10:$DR$60,7+$I341,0),IF($J341-$I341=1,VLOOKUP($C341,'(C.) Private owners, 6 estates'!$D$10:$DR$60,7+$I341,0)+VLOOKUP($C341,'(C.) Private owners, 6 estates'!$D$10:$DR$60,8+$I341,0),VLOOKUP($C341,'(C.) Private owners, 6 estates'!$D$10:$DR$60,7+$I341,0)+VLOOKUP($C341,'(C.) Private owners, 6 estates'!$D$10:$DR$60,8+$I341,0)+VLOOKUP($C341,'(C.) Private owners, 6 estates'!$D$10:$DR$60,9+$I341,0))))</f>
        <v>7.575757575757576E-2</v>
      </c>
      <c r="R341" s="414">
        <f t="shared" si="76"/>
        <v>0</v>
      </c>
      <c r="T341" s="210">
        <f t="shared" si="77"/>
        <v>520</v>
      </c>
      <c r="U341" s="210">
        <f t="shared" si="78"/>
        <v>750284.46148257528</v>
      </c>
      <c r="V341" s="281">
        <f t="shared" si="79"/>
        <v>0</v>
      </c>
      <c r="W341" s="281">
        <f t="shared" si="80"/>
        <v>0</v>
      </c>
      <c r="X341" s="210">
        <f t="shared" si="81"/>
        <v>92.857142857142847</v>
      </c>
      <c r="Y341" s="210">
        <f t="shared" si="82"/>
        <v>133979.36812188843</v>
      </c>
      <c r="Z341" s="210">
        <f t="shared" si="83"/>
        <v>47.976190476190482</v>
      </c>
      <c r="AA341" s="210">
        <f t="shared" si="84"/>
        <v>69222.673529642372</v>
      </c>
      <c r="AB341" s="210">
        <f t="shared" si="85"/>
        <v>54.166666666666671</v>
      </c>
      <c r="AC341" s="210">
        <f t="shared" si="86"/>
        <v>78154.631404434927</v>
      </c>
      <c r="AD341" s="369">
        <f t="shared" si="87"/>
        <v>0</v>
      </c>
      <c r="AE341" s="369">
        <f t="shared" si="88"/>
        <v>0</v>
      </c>
      <c r="AG341" s="210">
        <v>1442.8547336203371</v>
      </c>
      <c r="AH341" s="210"/>
      <c r="AI341" s="210">
        <v>1442.8547336203371</v>
      </c>
      <c r="AJ341" s="210">
        <v>1442.8547336203371</v>
      </c>
      <c r="AK341" s="210">
        <v>1442.8547336203369</v>
      </c>
    </row>
    <row r="342" spans="1:37">
      <c r="A342" s="37">
        <v>33</v>
      </c>
      <c r="B342" s="37">
        <v>5</v>
      </c>
      <c r="C342" s="28" t="s">
        <v>1234</v>
      </c>
      <c r="D342" s="210">
        <f>'(B.) Opyt'' non-urb lands'!AD41</f>
        <v>1035</v>
      </c>
      <c r="E342" s="404"/>
      <c r="F342" s="210">
        <f>'(B.) Opyt'' non-urb lands'!AH41</f>
        <v>1476685.8206464546</v>
      </c>
      <c r="G342" s="212">
        <f t="shared" si="89"/>
        <v>1426.7495851656565</v>
      </c>
      <c r="I342" s="210">
        <v>7</v>
      </c>
      <c r="J342" s="210">
        <v>7</v>
      </c>
      <c r="M342" s="259">
        <f>(IF($J342-$I342=0,VLOOKUP($C342,'(C.) Private owners, 6 estates'!$D$10:$DR$60,26+$I342,0),IF($J342-$I342=1,VLOOKUP($C342,'(C.) Private owners, 6 estates'!$D$10:$DR$60,26+$I342,0)+VLOOKUP($C342,'(C.) Private owners, 6 estates'!$D$10:$DR$60,27+$I342,0),VLOOKUP($C342,'(C.) Private owners, 6 estates'!$D$10:$DR$60,26+$I342,0)+VLOOKUP($C342,'(C.) Private owners, 6 estates'!$D$10:$DR$60,27+$I342,0)+VLOOKUP($C342,'(C.) Private owners, 6 estates'!$D$10:$DR$60,28+$I342,0)))) /(IF($J342-$I342=0,VLOOKUP($C342,'(C.) Private owners, 6 estates'!$D$10:$DR$60,7+$I342,0),IF($J342-$I342=1,VLOOKUP($C342,'(C.) Private owners, 6 estates'!$D$10:$DR$60,7+$I342,0)+VLOOKUP($C342,'(C.) Private owners, 6 estates'!$D$10:$DR$60,8+$I342,0),VLOOKUP($C342,'(C.) Private owners, 6 estates'!$D$10:$DR$60,7+$I342,0)+VLOOKUP($C342,'(C.) Private owners, 6 estates'!$D$10:$DR$60,8+$I342,0)+VLOOKUP($C342,'(C.) Private owners, 6 estates'!$D$10:$DR$60,9+$I342,0))))</f>
        <v>0.5937794533459001</v>
      </c>
      <c r="N342" s="259">
        <f>(IF($J342-$I342=0,VLOOKUP($C342,'(C.) Private owners, 6 estates'!$D$10:$DR$60,45+$I342,0),IF($J342-$I342=1,VLOOKUP($C342,'(C.) Private owners, 6 estates'!$D$10:$DR$60,45+$I342,0)+VLOOKUP($C342,'(C.) Private owners, 6 estates'!$D$10:$DR$60,46+$I342,0),VLOOKUP($C342,'(C.) Private owners, 6 estates'!$D$10:$DR$60,45+$I342,0)+VLOOKUP($C342,'(C.) Private owners, 6 estates'!$D$10:$DR$60,46+$I342,0)+VLOOKUP($C342,'(C.) Private owners, 6 estates'!$D$10:$DR$60,47+$I342,0)))) /(IF($J342-$I342=0,VLOOKUP($C342,'(C.) Private owners, 6 estates'!$D$10:$DR$60,7+$I342,0),IF($J342-$I342=1,VLOOKUP($C342,'(C.) Private owners, 6 estates'!$D$10:$DR$60,7+$I342,0)+VLOOKUP($C342,'(C.) Private owners, 6 estates'!$D$10:$DR$60,8+$I342,0),VLOOKUP($C342,'(C.) Private owners, 6 estates'!$D$10:$DR$60,7+$I342,0)+VLOOKUP($C342,'(C.) Private owners, 6 estates'!$D$10:$DR$60,8+$I342,0)+VLOOKUP($C342,'(C.) Private owners, 6 estates'!$D$10:$DR$60,9+$I342,0))))</f>
        <v>2.1677662582469368E-2</v>
      </c>
      <c r="O342" s="259">
        <f>(IF($J342-$I342=0,VLOOKUP($C342,'(C.) Private owners, 6 estates'!$D$10:$DR$60,64+$I342,0),IF($J342-$I342=1,VLOOKUP($C342,'(C.) Private owners, 6 estates'!$D$10:$DR$60,64+$I342,0)+VLOOKUP($C342,'(C.) Private owners, 6 estates'!$D$10:$DR$60,65+$I342,0),VLOOKUP($C342,'(C.) Private owners, 6 estates'!$D$10:$DR$60,64+$I342,0)+VLOOKUP($C342,'(C.) Private owners, 6 estates'!$D$10:$DR$60,65+$I342,0)+VLOOKUP($C342,'(C.) Private owners, 6 estates'!$D$10:$DR$60,66+$I342,0)))) /(IF($J342-$I342=0,VLOOKUP($C342,'(C.) Private owners, 6 estates'!$D$10:$DR$60,7+$I342,0),IF($J342-$I342=1,VLOOKUP($C342,'(C.) Private owners, 6 estates'!$D$10:$DR$60,7+$I342,0)+VLOOKUP($C342,'(C.) Private owners, 6 estates'!$D$10:$DR$60,8+$I342,0),VLOOKUP($C342,'(C.) Private owners, 6 estates'!$D$10:$DR$60,7+$I342,0)+VLOOKUP($C342,'(C.) Private owners, 6 estates'!$D$10:$DR$60,8+$I342,0)+VLOOKUP($C342,'(C.) Private owners, 6 estates'!$D$10:$DR$60,9+$I342,0))))</f>
        <v>5.4665409990574933E-2</v>
      </c>
      <c r="P342" s="259">
        <f>(IF($J342-$I342=0,VLOOKUP($C342,'(C.) Private owners, 6 estates'!$D$10:$DR$60,83+$I342,0),IF($J342-$I342=1,VLOOKUP($C342,'(C.) Private owners, 6 estates'!$D$10:$DR$60,83+$I342,0)+VLOOKUP($C342,'(C.) Private owners, 6 estates'!$D$10:$DR$60,84+$I342,0),VLOOKUP($C342,'(C.) Private owners, 6 estates'!$D$10:$DR$60,83+$I342,0)+VLOOKUP($C342,'(C.) Private owners, 6 estates'!$D$10:$DR$60,84+$I342,0)+VLOOKUP($C342,'(C.) Private owners, 6 estates'!$D$10:$DR$60,85+$I342,0)))) /(IF($J342-$I342=0,VLOOKUP($C342,'(C.) Private owners, 6 estates'!$D$10:$DR$60,7+$I342,0),IF($J342-$I342=1,VLOOKUP($C342,'(C.) Private owners, 6 estates'!$D$10:$DR$60,7+$I342,0)+VLOOKUP($C342,'(C.) Private owners, 6 estates'!$D$10:$DR$60,8+$I342,0),VLOOKUP($C342,'(C.) Private owners, 6 estates'!$D$10:$DR$60,7+$I342,0)+VLOOKUP($C342,'(C.) Private owners, 6 estates'!$D$10:$DR$60,8+$I342,0)+VLOOKUP($C342,'(C.) Private owners, 6 estates'!$D$10:$DR$60,9+$I342,0))))</f>
        <v>5.7492931196983975E-2</v>
      </c>
      <c r="Q342" s="259">
        <f>(IF($J342-$I342=0,VLOOKUP($C342,'(C.) Private owners, 6 estates'!$D$10:$DR$60,102+$I342,0),IF($J342-$I342=1,VLOOKUP($C342,'(C.) Private owners, 6 estates'!$D$10:$DR$60,102+$I342,0)+VLOOKUP($C342,'(C.) Private owners, 6 estates'!$D$10:$DR$60,103+$I342,0),VLOOKUP($C342,'(C.) Private owners, 6 estates'!$D$10:$DR$60,102+$I342,0)+VLOOKUP($C342,'(C.) Private owners, 6 estates'!$D$10:$DR$60,103+$I342,0)+VLOOKUP($C342,'(C.) Private owners, 6 estates'!$D$10:$DR$60,104+$I342,0)))) /(IF($J342-$I342=0,VLOOKUP($C342,'(C.) Private owners, 6 estates'!$D$10:$DR$60,7+$I342,0),IF($J342-$I342=1,VLOOKUP($C342,'(C.) Private owners, 6 estates'!$D$10:$DR$60,7+$I342,0)+VLOOKUP($C342,'(C.) Private owners, 6 estates'!$D$10:$DR$60,8+$I342,0),VLOOKUP($C342,'(C.) Private owners, 6 estates'!$D$10:$DR$60,7+$I342,0)+VLOOKUP($C342,'(C.) Private owners, 6 estates'!$D$10:$DR$60,8+$I342,0)+VLOOKUP($C342,'(C.) Private owners, 6 estates'!$D$10:$DR$60,9+$I342,0))))</f>
        <v>0.27238454288407166</v>
      </c>
      <c r="R342" s="414">
        <f t="shared" si="76"/>
        <v>0</v>
      </c>
      <c r="T342" s="210">
        <f t="shared" si="77"/>
        <v>614.56173421300662</v>
      </c>
      <c r="U342" s="210">
        <f t="shared" si="78"/>
        <v>876825.6993470937</v>
      </c>
      <c r="V342" s="281">
        <f t="shared" si="79"/>
        <v>22.436380772855795</v>
      </c>
      <c r="W342" s="281">
        <f t="shared" si="80"/>
        <v>32011.096960290717</v>
      </c>
      <c r="X342" s="210">
        <f t="shared" si="81"/>
        <v>56.578699340245052</v>
      </c>
      <c r="Y342" s="210">
        <f t="shared" si="82"/>
        <v>80723.635812907029</v>
      </c>
      <c r="Z342" s="210">
        <f t="shared" si="83"/>
        <v>59.505183788878412</v>
      </c>
      <c r="AA342" s="210">
        <f t="shared" si="84"/>
        <v>84898.996285988425</v>
      </c>
      <c r="AB342" s="210">
        <f t="shared" si="85"/>
        <v>281.91800188501418</v>
      </c>
      <c r="AC342" s="210">
        <f t="shared" si="86"/>
        <v>402226.39224017475</v>
      </c>
      <c r="AD342" s="369">
        <f t="shared" si="87"/>
        <v>0</v>
      </c>
      <c r="AE342" s="369">
        <f t="shared" si="88"/>
        <v>0</v>
      </c>
      <c r="AG342" s="210">
        <v>1426.7495851656565</v>
      </c>
      <c r="AH342" s="210">
        <v>1426.7495851656565</v>
      </c>
      <c r="AI342" s="210">
        <v>1426.7495851656565</v>
      </c>
      <c r="AJ342" s="210">
        <v>1426.7495851656565</v>
      </c>
      <c r="AK342" s="210">
        <v>1426.7495851656565</v>
      </c>
    </row>
    <row r="343" spans="1:37">
      <c r="A343" s="37">
        <v>46</v>
      </c>
      <c r="B343" s="37">
        <v>5</v>
      </c>
      <c r="C343" s="28" t="s">
        <v>713</v>
      </c>
      <c r="D343" s="210">
        <f>'(B.) Opyt'' non-urb lands'!AD42</f>
        <v>677</v>
      </c>
      <c r="E343" s="404"/>
      <c r="F343" s="210">
        <f>'(B.) Opyt'' non-urb lands'!AH42</f>
        <v>958698.159448185</v>
      </c>
      <c r="G343" s="212">
        <f t="shared" si="89"/>
        <v>1416.0977244434048</v>
      </c>
      <c r="I343" s="210">
        <v>8</v>
      </c>
      <c r="J343" s="210">
        <v>8</v>
      </c>
      <c r="M343" s="259">
        <f>(IF($J343-$I343=0,VLOOKUP($C343,'(C.) Private owners, 6 estates'!$D$10:$DR$60,26+$I343,0),IF($J343-$I343=1,VLOOKUP($C343,'(C.) Private owners, 6 estates'!$D$10:$DR$60,26+$I343,0)+VLOOKUP($C343,'(C.) Private owners, 6 estates'!$D$10:$DR$60,27+$I343,0),VLOOKUP($C343,'(C.) Private owners, 6 estates'!$D$10:$DR$60,26+$I343,0)+VLOOKUP($C343,'(C.) Private owners, 6 estates'!$D$10:$DR$60,27+$I343,0)+VLOOKUP($C343,'(C.) Private owners, 6 estates'!$D$10:$DR$60,28+$I343,0)))) /(IF($J343-$I343=0,VLOOKUP($C343,'(C.) Private owners, 6 estates'!$D$10:$DR$60,7+$I343,0),IF($J343-$I343=1,VLOOKUP($C343,'(C.) Private owners, 6 estates'!$D$10:$DR$60,7+$I343,0)+VLOOKUP($C343,'(C.) Private owners, 6 estates'!$D$10:$DR$60,8+$I343,0),VLOOKUP($C343,'(C.) Private owners, 6 estates'!$D$10:$DR$60,7+$I343,0)+VLOOKUP($C343,'(C.) Private owners, 6 estates'!$D$10:$DR$60,8+$I343,0)+VLOOKUP($C343,'(C.) Private owners, 6 estates'!$D$10:$DR$60,9+$I343,0))))</f>
        <v>0.47936507936507938</v>
      </c>
      <c r="N343" s="259">
        <f>(IF($J343-$I343=0,VLOOKUP($C343,'(C.) Private owners, 6 estates'!$D$10:$DR$60,45+$I343,0),IF($J343-$I343=1,VLOOKUP($C343,'(C.) Private owners, 6 estates'!$D$10:$DR$60,45+$I343,0)+VLOOKUP($C343,'(C.) Private owners, 6 estates'!$D$10:$DR$60,46+$I343,0),VLOOKUP($C343,'(C.) Private owners, 6 estates'!$D$10:$DR$60,45+$I343,0)+VLOOKUP($C343,'(C.) Private owners, 6 estates'!$D$10:$DR$60,46+$I343,0)+VLOOKUP($C343,'(C.) Private owners, 6 estates'!$D$10:$DR$60,47+$I343,0)))) /(IF($J343-$I343=0,VLOOKUP($C343,'(C.) Private owners, 6 estates'!$D$10:$DR$60,7+$I343,0),IF($J343-$I343=1,VLOOKUP($C343,'(C.) Private owners, 6 estates'!$D$10:$DR$60,7+$I343,0)+VLOOKUP($C343,'(C.) Private owners, 6 estates'!$D$10:$DR$60,8+$I343,0),VLOOKUP($C343,'(C.) Private owners, 6 estates'!$D$10:$DR$60,7+$I343,0)+VLOOKUP($C343,'(C.) Private owners, 6 estates'!$D$10:$DR$60,8+$I343,0)+VLOOKUP($C343,'(C.) Private owners, 6 estates'!$D$10:$DR$60,9+$I343,0))))</f>
        <v>6.3492063492063492E-3</v>
      </c>
      <c r="O343" s="259">
        <f>(IF($J343-$I343=0,VLOOKUP($C343,'(C.) Private owners, 6 estates'!$D$10:$DR$60,64+$I343,0),IF($J343-$I343=1,VLOOKUP($C343,'(C.) Private owners, 6 estates'!$D$10:$DR$60,64+$I343,0)+VLOOKUP($C343,'(C.) Private owners, 6 estates'!$D$10:$DR$60,65+$I343,0),VLOOKUP($C343,'(C.) Private owners, 6 estates'!$D$10:$DR$60,64+$I343,0)+VLOOKUP($C343,'(C.) Private owners, 6 estates'!$D$10:$DR$60,65+$I343,0)+VLOOKUP($C343,'(C.) Private owners, 6 estates'!$D$10:$DR$60,66+$I343,0)))) /(IF($J343-$I343=0,VLOOKUP($C343,'(C.) Private owners, 6 estates'!$D$10:$DR$60,7+$I343,0),IF($J343-$I343=1,VLOOKUP($C343,'(C.) Private owners, 6 estates'!$D$10:$DR$60,7+$I343,0)+VLOOKUP($C343,'(C.) Private owners, 6 estates'!$D$10:$DR$60,8+$I343,0),VLOOKUP($C343,'(C.) Private owners, 6 estates'!$D$10:$DR$60,7+$I343,0)+VLOOKUP($C343,'(C.) Private owners, 6 estates'!$D$10:$DR$60,8+$I343,0)+VLOOKUP($C343,'(C.) Private owners, 6 estates'!$D$10:$DR$60,9+$I343,0))))</f>
        <v>0.10793650793650794</v>
      </c>
      <c r="P343" s="259">
        <f>(IF($J343-$I343=0,VLOOKUP($C343,'(C.) Private owners, 6 estates'!$D$10:$DR$60,83+$I343,0),IF($J343-$I343=1,VLOOKUP($C343,'(C.) Private owners, 6 estates'!$D$10:$DR$60,83+$I343,0)+VLOOKUP($C343,'(C.) Private owners, 6 estates'!$D$10:$DR$60,84+$I343,0),VLOOKUP($C343,'(C.) Private owners, 6 estates'!$D$10:$DR$60,83+$I343,0)+VLOOKUP($C343,'(C.) Private owners, 6 estates'!$D$10:$DR$60,84+$I343,0)+VLOOKUP($C343,'(C.) Private owners, 6 estates'!$D$10:$DR$60,85+$I343,0)))) /(IF($J343-$I343=0,VLOOKUP($C343,'(C.) Private owners, 6 estates'!$D$10:$DR$60,7+$I343,0),IF($J343-$I343=1,VLOOKUP($C343,'(C.) Private owners, 6 estates'!$D$10:$DR$60,7+$I343,0)+VLOOKUP($C343,'(C.) Private owners, 6 estates'!$D$10:$DR$60,8+$I343,0),VLOOKUP($C343,'(C.) Private owners, 6 estates'!$D$10:$DR$60,7+$I343,0)+VLOOKUP($C343,'(C.) Private owners, 6 estates'!$D$10:$DR$60,8+$I343,0)+VLOOKUP($C343,'(C.) Private owners, 6 estates'!$D$10:$DR$60,9+$I343,0))))</f>
        <v>0.1111111111111111</v>
      </c>
      <c r="Q343" s="259">
        <f>(IF($J343-$I343=0,VLOOKUP($C343,'(C.) Private owners, 6 estates'!$D$10:$DR$60,102+$I343,0),IF($J343-$I343=1,VLOOKUP($C343,'(C.) Private owners, 6 estates'!$D$10:$DR$60,102+$I343,0)+VLOOKUP($C343,'(C.) Private owners, 6 estates'!$D$10:$DR$60,103+$I343,0),VLOOKUP($C343,'(C.) Private owners, 6 estates'!$D$10:$DR$60,102+$I343,0)+VLOOKUP($C343,'(C.) Private owners, 6 estates'!$D$10:$DR$60,103+$I343,0)+VLOOKUP($C343,'(C.) Private owners, 6 estates'!$D$10:$DR$60,104+$I343,0)))) /(IF($J343-$I343=0,VLOOKUP($C343,'(C.) Private owners, 6 estates'!$D$10:$DR$60,7+$I343,0),IF($J343-$I343=1,VLOOKUP($C343,'(C.) Private owners, 6 estates'!$D$10:$DR$60,7+$I343,0)+VLOOKUP($C343,'(C.) Private owners, 6 estates'!$D$10:$DR$60,8+$I343,0),VLOOKUP($C343,'(C.) Private owners, 6 estates'!$D$10:$DR$60,7+$I343,0)+VLOOKUP($C343,'(C.) Private owners, 6 estates'!$D$10:$DR$60,8+$I343,0)+VLOOKUP($C343,'(C.) Private owners, 6 estates'!$D$10:$DR$60,9+$I343,0))))</f>
        <v>0.29523809523809524</v>
      </c>
      <c r="R343" s="414">
        <f t="shared" si="76"/>
        <v>0</v>
      </c>
      <c r="T343" s="210">
        <f t="shared" si="77"/>
        <v>324.53015873015875</v>
      </c>
      <c r="U343" s="210">
        <f t="shared" si="78"/>
        <v>459566.41929103475</v>
      </c>
      <c r="V343" s="281">
        <f t="shared" si="79"/>
        <v>4.2984126984126982</v>
      </c>
      <c r="W343" s="281">
        <f t="shared" si="80"/>
        <v>6086.9724409408573</v>
      </c>
      <c r="X343" s="210">
        <f t="shared" si="81"/>
        <v>73.073015873015876</v>
      </c>
      <c r="Y343" s="210">
        <f t="shared" si="82"/>
        <v>103478.53149599458</v>
      </c>
      <c r="Z343" s="210">
        <f t="shared" si="83"/>
        <v>75.222222222222214</v>
      </c>
      <c r="AA343" s="210">
        <f t="shared" si="84"/>
        <v>106522.01771646499</v>
      </c>
      <c r="AB343" s="210">
        <f t="shared" si="85"/>
        <v>199.87619047619049</v>
      </c>
      <c r="AC343" s="210">
        <f t="shared" si="86"/>
        <v>283044.21850374987</v>
      </c>
      <c r="AD343" s="369">
        <f t="shared" si="87"/>
        <v>0</v>
      </c>
      <c r="AE343" s="369">
        <f t="shared" si="88"/>
        <v>0</v>
      </c>
      <c r="AG343" s="210">
        <v>1416.0977244434048</v>
      </c>
      <c r="AH343" s="210">
        <v>1416.0977244434048</v>
      </c>
      <c r="AI343" s="210">
        <v>1416.0977244434048</v>
      </c>
      <c r="AJ343" s="210">
        <v>1416.0977244434048</v>
      </c>
      <c r="AK343" s="210">
        <v>1416.0977244434048</v>
      </c>
    </row>
    <row r="344" spans="1:37">
      <c r="A344" s="37">
        <v>48</v>
      </c>
      <c r="B344" s="37">
        <v>5</v>
      </c>
      <c r="C344" s="29" t="s">
        <v>425</v>
      </c>
      <c r="D344" s="210">
        <f>'(B.) Opyt'' non-urb lands'!AD43</f>
        <v>586</v>
      </c>
      <c r="E344" s="404"/>
      <c r="F344" s="210">
        <f>'(B.) Opyt'' non-urb lands'!AH43</f>
        <v>825079.24561254284</v>
      </c>
      <c r="G344" s="212">
        <f t="shared" si="89"/>
        <v>1407.9850607722574</v>
      </c>
      <c r="I344" s="210">
        <v>8</v>
      </c>
      <c r="J344" s="210">
        <v>9</v>
      </c>
      <c r="M344" s="259">
        <f>(IF($J344-$I344=0,VLOOKUP($C344,'(C.) Private owners, 6 estates'!$D$10:$DR$60,26+$I344,0),IF($J344-$I344=1,VLOOKUP($C344,'(C.) Private owners, 6 estates'!$D$10:$DR$60,26+$I344,0)+VLOOKUP($C344,'(C.) Private owners, 6 estates'!$D$10:$DR$60,27+$I344,0),VLOOKUP($C344,'(C.) Private owners, 6 estates'!$D$10:$DR$60,26+$I344,0)+VLOOKUP($C344,'(C.) Private owners, 6 estates'!$D$10:$DR$60,27+$I344,0)+VLOOKUP($C344,'(C.) Private owners, 6 estates'!$D$10:$DR$60,28+$I344,0)))) /(IF($J344-$I344=0,VLOOKUP($C344,'(C.) Private owners, 6 estates'!$D$10:$DR$60,7+$I344,0),IF($J344-$I344=1,VLOOKUP($C344,'(C.) Private owners, 6 estates'!$D$10:$DR$60,7+$I344,0)+VLOOKUP($C344,'(C.) Private owners, 6 estates'!$D$10:$DR$60,8+$I344,0),VLOOKUP($C344,'(C.) Private owners, 6 estates'!$D$10:$DR$60,7+$I344,0)+VLOOKUP($C344,'(C.) Private owners, 6 estates'!$D$10:$DR$60,8+$I344,0)+VLOOKUP($C344,'(C.) Private owners, 6 estates'!$D$10:$DR$60,9+$I344,0))))</f>
        <v>0.67481203007518797</v>
      </c>
      <c r="N344" s="259">
        <f>(IF($J344-$I344=0,VLOOKUP($C344,'(C.) Private owners, 6 estates'!$D$10:$DR$60,45+$I344,0),IF($J344-$I344=1,VLOOKUP($C344,'(C.) Private owners, 6 estates'!$D$10:$DR$60,45+$I344,0)+VLOOKUP($C344,'(C.) Private owners, 6 estates'!$D$10:$DR$60,46+$I344,0),VLOOKUP($C344,'(C.) Private owners, 6 estates'!$D$10:$DR$60,45+$I344,0)+VLOOKUP($C344,'(C.) Private owners, 6 estates'!$D$10:$DR$60,46+$I344,0)+VLOOKUP($C344,'(C.) Private owners, 6 estates'!$D$10:$DR$60,47+$I344,0)))) /(IF($J344-$I344=0,VLOOKUP($C344,'(C.) Private owners, 6 estates'!$D$10:$DR$60,7+$I344,0),IF($J344-$I344=1,VLOOKUP($C344,'(C.) Private owners, 6 estates'!$D$10:$DR$60,7+$I344,0)+VLOOKUP($C344,'(C.) Private owners, 6 estates'!$D$10:$DR$60,8+$I344,0),VLOOKUP($C344,'(C.) Private owners, 6 estates'!$D$10:$DR$60,7+$I344,0)+VLOOKUP($C344,'(C.) Private owners, 6 estates'!$D$10:$DR$60,8+$I344,0)+VLOOKUP($C344,'(C.) Private owners, 6 estates'!$D$10:$DR$60,9+$I344,0))))</f>
        <v>7.5187969924812026E-3</v>
      </c>
      <c r="O344" s="259">
        <f>(IF($J344-$I344=0,VLOOKUP($C344,'(C.) Private owners, 6 estates'!$D$10:$DR$60,64+$I344,0),IF($J344-$I344=1,VLOOKUP($C344,'(C.) Private owners, 6 estates'!$D$10:$DR$60,64+$I344,0)+VLOOKUP($C344,'(C.) Private owners, 6 estates'!$D$10:$DR$60,65+$I344,0),VLOOKUP($C344,'(C.) Private owners, 6 estates'!$D$10:$DR$60,64+$I344,0)+VLOOKUP($C344,'(C.) Private owners, 6 estates'!$D$10:$DR$60,65+$I344,0)+VLOOKUP($C344,'(C.) Private owners, 6 estates'!$D$10:$DR$60,66+$I344,0)))) /(IF($J344-$I344=0,VLOOKUP($C344,'(C.) Private owners, 6 estates'!$D$10:$DR$60,7+$I344,0),IF($J344-$I344=1,VLOOKUP($C344,'(C.) Private owners, 6 estates'!$D$10:$DR$60,7+$I344,0)+VLOOKUP($C344,'(C.) Private owners, 6 estates'!$D$10:$DR$60,8+$I344,0),VLOOKUP($C344,'(C.) Private owners, 6 estates'!$D$10:$DR$60,7+$I344,0)+VLOOKUP($C344,'(C.) Private owners, 6 estates'!$D$10:$DR$60,8+$I344,0)+VLOOKUP($C344,'(C.) Private owners, 6 estates'!$D$10:$DR$60,9+$I344,0))))</f>
        <v>8.646616541353383E-2</v>
      </c>
      <c r="P344" s="259">
        <f>(IF($J344-$I344=0,VLOOKUP($C344,'(C.) Private owners, 6 estates'!$D$10:$DR$60,83+$I344,0),IF($J344-$I344=1,VLOOKUP($C344,'(C.) Private owners, 6 estates'!$D$10:$DR$60,83+$I344,0)+VLOOKUP($C344,'(C.) Private owners, 6 estates'!$D$10:$DR$60,84+$I344,0),VLOOKUP($C344,'(C.) Private owners, 6 estates'!$D$10:$DR$60,83+$I344,0)+VLOOKUP($C344,'(C.) Private owners, 6 estates'!$D$10:$DR$60,84+$I344,0)+VLOOKUP($C344,'(C.) Private owners, 6 estates'!$D$10:$DR$60,85+$I344,0)))) /(IF($J344-$I344=0,VLOOKUP($C344,'(C.) Private owners, 6 estates'!$D$10:$DR$60,7+$I344,0),IF($J344-$I344=1,VLOOKUP($C344,'(C.) Private owners, 6 estates'!$D$10:$DR$60,7+$I344,0)+VLOOKUP($C344,'(C.) Private owners, 6 estates'!$D$10:$DR$60,8+$I344,0),VLOOKUP($C344,'(C.) Private owners, 6 estates'!$D$10:$DR$60,7+$I344,0)+VLOOKUP($C344,'(C.) Private owners, 6 estates'!$D$10:$DR$60,8+$I344,0)+VLOOKUP($C344,'(C.) Private owners, 6 estates'!$D$10:$DR$60,9+$I344,0))))</f>
        <v>8.4586466165413529E-2</v>
      </c>
      <c r="Q344" s="259">
        <f>(IF($J344-$I344=0,VLOOKUP($C344,'(C.) Private owners, 6 estates'!$D$10:$DR$60,102+$I344,0),IF($J344-$I344=1,VLOOKUP($C344,'(C.) Private owners, 6 estates'!$D$10:$DR$60,102+$I344,0)+VLOOKUP($C344,'(C.) Private owners, 6 estates'!$D$10:$DR$60,103+$I344,0),VLOOKUP($C344,'(C.) Private owners, 6 estates'!$D$10:$DR$60,102+$I344,0)+VLOOKUP($C344,'(C.) Private owners, 6 estates'!$D$10:$DR$60,103+$I344,0)+VLOOKUP($C344,'(C.) Private owners, 6 estates'!$D$10:$DR$60,104+$I344,0)))) /(IF($J344-$I344=0,VLOOKUP($C344,'(C.) Private owners, 6 estates'!$D$10:$DR$60,7+$I344,0),IF($J344-$I344=1,VLOOKUP($C344,'(C.) Private owners, 6 estates'!$D$10:$DR$60,7+$I344,0)+VLOOKUP($C344,'(C.) Private owners, 6 estates'!$D$10:$DR$60,8+$I344,0),VLOOKUP($C344,'(C.) Private owners, 6 estates'!$D$10:$DR$60,7+$I344,0)+VLOOKUP($C344,'(C.) Private owners, 6 estates'!$D$10:$DR$60,8+$I344,0)+VLOOKUP($C344,'(C.) Private owners, 6 estates'!$D$10:$DR$60,9+$I344,0))))</f>
        <v>0.14661654135338345</v>
      </c>
      <c r="R344" s="414">
        <f t="shared" si="76"/>
        <v>0</v>
      </c>
      <c r="T344" s="210">
        <f t="shared" si="77"/>
        <v>395.43984962406017</v>
      </c>
      <c r="U344" s="210">
        <f t="shared" si="78"/>
        <v>556773.40070470469</v>
      </c>
      <c r="V344" s="281">
        <f t="shared" si="79"/>
        <v>4.4060150375939848</v>
      </c>
      <c r="W344" s="281">
        <f t="shared" si="80"/>
        <v>6203.6033504702464</v>
      </c>
      <c r="X344" s="210">
        <f t="shared" si="81"/>
        <v>50.669172932330824</v>
      </c>
      <c r="Y344" s="210">
        <f t="shared" si="82"/>
        <v>71341.438530407831</v>
      </c>
      <c r="Z344" s="210">
        <f t="shared" si="83"/>
        <v>49.567669172932327</v>
      </c>
      <c r="AA344" s="210">
        <f t="shared" si="84"/>
        <v>69790.537692790269</v>
      </c>
      <c r="AB344" s="210">
        <f t="shared" si="85"/>
        <v>85.917293233082702</v>
      </c>
      <c r="AC344" s="210">
        <f t="shared" si="86"/>
        <v>120970.2653341698</v>
      </c>
      <c r="AD344" s="369">
        <f t="shared" si="87"/>
        <v>0</v>
      </c>
      <c r="AE344" s="369">
        <f t="shared" si="88"/>
        <v>0</v>
      </c>
      <c r="AG344" s="210">
        <v>1407.9850607722574</v>
      </c>
      <c r="AH344" s="210">
        <v>1407.9850607722574</v>
      </c>
      <c r="AI344" s="210">
        <v>1407.9850607722574</v>
      </c>
      <c r="AJ344" s="210">
        <v>1407.9850607722574</v>
      </c>
      <c r="AK344" s="210">
        <v>1407.9850607722574</v>
      </c>
    </row>
    <row r="345" spans="1:37">
      <c r="A345" s="37">
        <v>19</v>
      </c>
      <c r="B345" s="37">
        <v>6</v>
      </c>
      <c r="C345" s="28" t="s">
        <v>471</v>
      </c>
      <c r="D345" s="210">
        <f>'(B.) Opyt'' non-urb lands'!AD44</f>
        <v>53</v>
      </c>
      <c r="E345" s="404"/>
      <c r="F345" s="210">
        <f>'(B.) Opyt'' non-urb lands'!AH44</f>
        <v>80769.967447252755</v>
      </c>
      <c r="G345" s="212">
        <f t="shared" si="89"/>
        <v>1523.9616499481651</v>
      </c>
      <c r="I345" s="210">
        <v>9</v>
      </c>
      <c r="J345" s="210">
        <v>10</v>
      </c>
      <c r="M345" s="259">
        <f>(IF($J345-$I345=0,VLOOKUP($C345,'(C.) Private owners, 6 estates'!$D$10:$DR$60,26+$I345,0),IF($J345-$I345=1,VLOOKUP($C345,'(C.) Private owners, 6 estates'!$D$10:$DR$60,26+$I345,0)+VLOOKUP($C345,'(C.) Private owners, 6 estates'!$D$10:$DR$60,27+$I345,0),VLOOKUP($C345,'(C.) Private owners, 6 estates'!$D$10:$DR$60,26+$I345,0)+VLOOKUP($C345,'(C.) Private owners, 6 estates'!$D$10:$DR$60,27+$I345,0)+VLOOKUP($C345,'(C.) Private owners, 6 estates'!$D$10:$DR$60,28+$I345,0)))) /(IF($J345-$I345=0,VLOOKUP($C345,'(C.) Private owners, 6 estates'!$D$10:$DR$60,7+$I345,0),IF($J345-$I345=1,VLOOKUP($C345,'(C.) Private owners, 6 estates'!$D$10:$DR$60,7+$I345,0)+VLOOKUP($C345,'(C.) Private owners, 6 estates'!$D$10:$DR$60,8+$I345,0),VLOOKUP($C345,'(C.) Private owners, 6 estates'!$D$10:$DR$60,7+$I345,0)+VLOOKUP($C345,'(C.) Private owners, 6 estates'!$D$10:$DR$60,8+$I345,0)+VLOOKUP($C345,'(C.) Private owners, 6 estates'!$D$10:$DR$60,9+$I345,0))))</f>
        <v>0.76315789473684215</v>
      </c>
      <c r="N345" s="259">
        <f>(IF($J345-$I345=0,VLOOKUP($C345,'(C.) Private owners, 6 estates'!$D$10:$DR$60,45+$I345,0),IF($J345-$I345=1,VLOOKUP($C345,'(C.) Private owners, 6 estates'!$D$10:$DR$60,45+$I345,0)+VLOOKUP($C345,'(C.) Private owners, 6 estates'!$D$10:$DR$60,46+$I345,0),VLOOKUP($C345,'(C.) Private owners, 6 estates'!$D$10:$DR$60,45+$I345,0)+VLOOKUP($C345,'(C.) Private owners, 6 estates'!$D$10:$DR$60,46+$I345,0)+VLOOKUP($C345,'(C.) Private owners, 6 estates'!$D$10:$DR$60,47+$I345,0)))) /(IF($J345-$I345=0,VLOOKUP($C345,'(C.) Private owners, 6 estates'!$D$10:$DR$60,7+$I345,0),IF($J345-$I345=1,VLOOKUP($C345,'(C.) Private owners, 6 estates'!$D$10:$DR$60,7+$I345,0)+VLOOKUP($C345,'(C.) Private owners, 6 estates'!$D$10:$DR$60,8+$I345,0),VLOOKUP($C345,'(C.) Private owners, 6 estates'!$D$10:$DR$60,7+$I345,0)+VLOOKUP($C345,'(C.) Private owners, 6 estates'!$D$10:$DR$60,8+$I345,0)+VLOOKUP($C345,'(C.) Private owners, 6 estates'!$D$10:$DR$60,9+$I345,0))))</f>
        <v>2.6315789473684209E-2</v>
      </c>
      <c r="O345" s="259">
        <f>(IF($J345-$I345=0,VLOOKUP($C345,'(C.) Private owners, 6 estates'!$D$10:$DR$60,64+$I345,0),IF($J345-$I345=1,VLOOKUP($C345,'(C.) Private owners, 6 estates'!$D$10:$DR$60,64+$I345,0)+VLOOKUP($C345,'(C.) Private owners, 6 estates'!$D$10:$DR$60,65+$I345,0),VLOOKUP($C345,'(C.) Private owners, 6 estates'!$D$10:$DR$60,64+$I345,0)+VLOOKUP($C345,'(C.) Private owners, 6 estates'!$D$10:$DR$60,65+$I345,0)+VLOOKUP($C345,'(C.) Private owners, 6 estates'!$D$10:$DR$60,66+$I345,0)))) /(IF($J345-$I345=0,VLOOKUP($C345,'(C.) Private owners, 6 estates'!$D$10:$DR$60,7+$I345,0),IF($J345-$I345=1,VLOOKUP($C345,'(C.) Private owners, 6 estates'!$D$10:$DR$60,7+$I345,0)+VLOOKUP($C345,'(C.) Private owners, 6 estates'!$D$10:$DR$60,8+$I345,0),VLOOKUP($C345,'(C.) Private owners, 6 estates'!$D$10:$DR$60,7+$I345,0)+VLOOKUP($C345,'(C.) Private owners, 6 estates'!$D$10:$DR$60,8+$I345,0)+VLOOKUP($C345,'(C.) Private owners, 6 estates'!$D$10:$DR$60,9+$I345,0))))</f>
        <v>0.13157894736842105</v>
      </c>
      <c r="P345" s="259">
        <f>(IF($J345-$I345=0,VLOOKUP($C345,'(C.) Private owners, 6 estates'!$D$10:$DR$60,83+$I345,0),IF($J345-$I345=1,VLOOKUP($C345,'(C.) Private owners, 6 estates'!$D$10:$DR$60,83+$I345,0)+VLOOKUP($C345,'(C.) Private owners, 6 estates'!$D$10:$DR$60,84+$I345,0),VLOOKUP($C345,'(C.) Private owners, 6 estates'!$D$10:$DR$60,83+$I345,0)+VLOOKUP($C345,'(C.) Private owners, 6 estates'!$D$10:$DR$60,84+$I345,0)+VLOOKUP($C345,'(C.) Private owners, 6 estates'!$D$10:$DR$60,85+$I345,0)))) /(IF($J345-$I345=0,VLOOKUP($C345,'(C.) Private owners, 6 estates'!$D$10:$DR$60,7+$I345,0),IF($J345-$I345=1,VLOOKUP($C345,'(C.) Private owners, 6 estates'!$D$10:$DR$60,7+$I345,0)+VLOOKUP($C345,'(C.) Private owners, 6 estates'!$D$10:$DR$60,8+$I345,0),VLOOKUP($C345,'(C.) Private owners, 6 estates'!$D$10:$DR$60,7+$I345,0)+VLOOKUP($C345,'(C.) Private owners, 6 estates'!$D$10:$DR$60,8+$I345,0)+VLOOKUP($C345,'(C.) Private owners, 6 estates'!$D$10:$DR$60,9+$I345,0))))</f>
        <v>7.8947368421052627E-2</v>
      </c>
      <c r="Q345" s="259">
        <f>(IF($J345-$I345=0,VLOOKUP($C345,'(C.) Private owners, 6 estates'!$D$10:$DR$60,102+$I345,0),IF($J345-$I345=1,VLOOKUP($C345,'(C.) Private owners, 6 estates'!$D$10:$DR$60,102+$I345,0)+VLOOKUP($C345,'(C.) Private owners, 6 estates'!$D$10:$DR$60,103+$I345,0),VLOOKUP($C345,'(C.) Private owners, 6 estates'!$D$10:$DR$60,102+$I345,0)+VLOOKUP($C345,'(C.) Private owners, 6 estates'!$D$10:$DR$60,103+$I345,0)+VLOOKUP($C345,'(C.) Private owners, 6 estates'!$D$10:$DR$60,104+$I345,0)))) /(IF($J345-$I345=0,VLOOKUP($C345,'(C.) Private owners, 6 estates'!$D$10:$DR$60,7+$I345,0),IF($J345-$I345=1,VLOOKUP($C345,'(C.) Private owners, 6 estates'!$D$10:$DR$60,7+$I345,0)+VLOOKUP($C345,'(C.) Private owners, 6 estates'!$D$10:$DR$60,8+$I345,0),VLOOKUP($C345,'(C.) Private owners, 6 estates'!$D$10:$DR$60,7+$I345,0)+VLOOKUP($C345,'(C.) Private owners, 6 estates'!$D$10:$DR$60,8+$I345,0)+VLOOKUP($C345,'(C.) Private owners, 6 estates'!$D$10:$DR$60,9+$I345,0))))</f>
        <v>0</v>
      </c>
      <c r="R345" s="414">
        <f t="shared" si="76"/>
        <v>0</v>
      </c>
      <c r="T345" s="210">
        <f t="shared" si="77"/>
        <v>40.447368421052637</v>
      </c>
      <c r="U345" s="210">
        <f t="shared" si="78"/>
        <v>61640.23831500869</v>
      </c>
      <c r="V345" s="281">
        <f t="shared" si="79"/>
        <v>1.3947368421052631</v>
      </c>
      <c r="W345" s="281">
        <f t="shared" si="80"/>
        <v>2125.52545913823</v>
      </c>
      <c r="X345" s="210">
        <f t="shared" si="81"/>
        <v>6.973684210526315</v>
      </c>
      <c r="Y345" s="210">
        <f t="shared" si="82"/>
        <v>10627.627295691151</v>
      </c>
      <c r="Z345" s="210">
        <f t="shared" si="83"/>
        <v>4.1842105263157894</v>
      </c>
      <c r="AA345" s="210">
        <f t="shared" si="84"/>
        <v>6376.5763774146908</v>
      </c>
      <c r="AB345" s="210">
        <f t="shared" si="85"/>
        <v>0</v>
      </c>
      <c r="AC345" s="210">
        <f t="shared" si="86"/>
        <v>0</v>
      </c>
      <c r="AD345" s="369">
        <f t="shared" si="87"/>
        <v>0</v>
      </c>
      <c r="AE345" s="369">
        <f t="shared" si="88"/>
        <v>0</v>
      </c>
      <c r="AG345" s="210">
        <v>1523.9616499481651</v>
      </c>
      <c r="AH345" s="210">
        <v>1523.9616499481649</v>
      </c>
      <c r="AI345" s="210">
        <v>1523.9616499481651</v>
      </c>
      <c r="AJ345" s="210">
        <v>1523.9616499481651</v>
      </c>
      <c r="AK345" s="210"/>
    </row>
    <row r="346" spans="1:37">
      <c r="A346" s="37">
        <v>21</v>
      </c>
      <c r="B346" s="37">
        <v>6</v>
      </c>
      <c r="C346" s="28" t="s">
        <v>597</v>
      </c>
      <c r="D346" s="210">
        <f>'(B.) Opyt'' non-urb lands'!AD45</f>
        <v>85</v>
      </c>
      <c r="E346" s="404"/>
      <c r="F346" s="210">
        <f>'(B.) Opyt'' non-urb lands'!AH45</f>
        <v>127672.08593080725</v>
      </c>
      <c r="G346" s="212">
        <f t="shared" si="89"/>
        <v>1502.0245403624383</v>
      </c>
      <c r="I346" s="210">
        <v>11</v>
      </c>
      <c r="J346" s="210">
        <v>11</v>
      </c>
      <c r="M346" s="259">
        <f>(IF($J346-$I346=0,VLOOKUP($C346,'(C.) Private owners, 6 estates'!$D$10:$DR$60,26+$I346,0),IF($J346-$I346=1,VLOOKUP($C346,'(C.) Private owners, 6 estates'!$D$10:$DR$60,26+$I346,0)+VLOOKUP($C346,'(C.) Private owners, 6 estates'!$D$10:$DR$60,27+$I346,0),VLOOKUP($C346,'(C.) Private owners, 6 estates'!$D$10:$DR$60,26+$I346,0)+VLOOKUP($C346,'(C.) Private owners, 6 estates'!$D$10:$DR$60,27+$I346,0)+VLOOKUP($C346,'(C.) Private owners, 6 estates'!$D$10:$DR$60,28+$I346,0)))) /(IF($J346-$I346=0,VLOOKUP($C346,'(C.) Private owners, 6 estates'!$D$10:$DR$60,7+$I346,0),IF($J346-$I346=1,VLOOKUP($C346,'(C.) Private owners, 6 estates'!$D$10:$DR$60,7+$I346,0)+VLOOKUP($C346,'(C.) Private owners, 6 estates'!$D$10:$DR$60,8+$I346,0),VLOOKUP($C346,'(C.) Private owners, 6 estates'!$D$10:$DR$60,7+$I346,0)+VLOOKUP($C346,'(C.) Private owners, 6 estates'!$D$10:$DR$60,8+$I346,0)+VLOOKUP($C346,'(C.) Private owners, 6 estates'!$D$10:$DR$60,9+$I346,0))))</f>
        <v>1</v>
      </c>
      <c r="N346" s="259">
        <f>(IF($J346-$I346=0,VLOOKUP($C346,'(C.) Private owners, 6 estates'!$D$10:$DR$60,45+$I346,0),IF($J346-$I346=1,VLOOKUP($C346,'(C.) Private owners, 6 estates'!$D$10:$DR$60,45+$I346,0)+VLOOKUP($C346,'(C.) Private owners, 6 estates'!$D$10:$DR$60,46+$I346,0),VLOOKUP($C346,'(C.) Private owners, 6 estates'!$D$10:$DR$60,45+$I346,0)+VLOOKUP($C346,'(C.) Private owners, 6 estates'!$D$10:$DR$60,46+$I346,0)+VLOOKUP($C346,'(C.) Private owners, 6 estates'!$D$10:$DR$60,47+$I346,0)))) /(IF($J346-$I346=0,VLOOKUP($C346,'(C.) Private owners, 6 estates'!$D$10:$DR$60,7+$I346,0),IF($J346-$I346=1,VLOOKUP($C346,'(C.) Private owners, 6 estates'!$D$10:$DR$60,7+$I346,0)+VLOOKUP($C346,'(C.) Private owners, 6 estates'!$D$10:$DR$60,8+$I346,0),VLOOKUP($C346,'(C.) Private owners, 6 estates'!$D$10:$DR$60,7+$I346,0)+VLOOKUP($C346,'(C.) Private owners, 6 estates'!$D$10:$DR$60,8+$I346,0)+VLOOKUP($C346,'(C.) Private owners, 6 estates'!$D$10:$DR$60,9+$I346,0))))</f>
        <v>0</v>
      </c>
      <c r="O346" s="259">
        <f>(IF($J346-$I346=0,VLOOKUP($C346,'(C.) Private owners, 6 estates'!$D$10:$DR$60,64+$I346,0),IF($J346-$I346=1,VLOOKUP($C346,'(C.) Private owners, 6 estates'!$D$10:$DR$60,64+$I346,0)+VLOOKUP($C346,'(C.) Private owners, 6 estates'!$D$10:$DR$60,65+$I346,0),VLOOKUP($C346,'(C.) Private owners, 6 estates'!$D$10:$DR$60,64+$I346,0)+VLOOKUP($C346,'(C.) Private owners, 6 estates'!$D$10:$DR$60,65+$I346,0)+VLOOKUP($C346,'(C.) Private owners, 6 estates'!$D$10:$DR$60,66+$I346,0)))) /(IF($J346-$I346=0,VLOOKUP($C346,'(C.) Private owners, 6 estates'!$D$10:$DR$60,7+$I346,0),IF($J346-$I346=1,VLOOKUP($C346,'(C.) Private owners, 6 estates'!$D$10:$DR$60,7+$I346,0)+VLOOKUP($C346,'(C.) Private owners, 6 estates'!$D$10:$DR$60,8+$I346,0),VLOOKUP($C346,'(C.) Private owners, 6 estates'!$D$10:$DR$60,7+$I346,0)+VLOOKUP($C346,'(C.) Private owners, 6 estates'!$D$10:$DR$60,8+$I346,0)+VLOOKUP($C346,'(C.) Private owners, 6 estates'!$D$10:$DR$60,9+$I346,0))))</f>
        <v>0</v>
      </c>
      <c r="P346" s="259">
        <f>(IF($J346-$I346=0,VLOOKUP($C346,'(C.) Private owners, 6 estates'!$D$10:$DR$60,83+$I346,0),IF($J346-$I346=1,VLOOKUP($C346,'(C.) Private owners, 6 estates'!$D$10:$DR$60,83+$I346,0)+VLOOKUP($C346,'(C.) Private owners, 6 estates'!$D$10:$DR$60,84+$I346,0),VLOOKUP($C346,'(C.) Private owners, 6 estates'!$D$10:$DR$60,83+$I346,0)+VLOOKUP($C346,'(C.) Private owners, 6 estates'!$D$10:$DR$60,84+$I346,0)+VLOOKUP($C346,'(C.) Private owners, 6 estates'!$D$10:$DR$60,85+$I346,0)))) /(IF($J346-$I346=0,VLOOKUP($C346,'(C.) Private owners, 6 estates'!$D$10:$DR$60,7+$I346,0),IF($J346-$I346=1,VLOOKUP($C346,'(C.) Private owners, 6 estates'!$D$10:$DR$60,7+$I346,0)+VLOOKUP($C346,'(C.) Private owners, 6 estates'!$D$10:$DR$60,8+$I346,0),VLOOKUP($C346,'(C.) Private owners, 6 estates'!$D$10:$DR$60,7+$I346,0)+VLOOKUP($C346,'(C.) Private owners, 6 estates'!$D$10:$DR$60,8+$I346,0)+VLOOKUP($C346,'(C.) Private owners, 6 estates'!$D$10:$DR$60,9+$I346,0))))</f>
        <v>0</v>
      </c>
      <c r="Q346" s="259">
        <f>(IF($J346-$I346=0,VLOOKUP($C346,'(C.) Private owners, 6 estates'!$D$10:$DR$60,102+$I346,0),IF($J346-$I346=1,VLOOKUP($C346,'(C.) Private owners, 6 estates'!$D$10:$DR$60,102+$I346,0)+VLOOKUP($C346,'(C.) Private owners, 6 estates'!$D$10:$DR$60,103+$I346,0),VLOOKUP($C346,'(C.) Private owners, 6 estates'!$D$10:$DR$60,102+$I346,0)+VLOOKUP($C346,'(C.) Private owners, 6 estates'!$D$10:$DR$60,103+$I346,0)+VLOOKUP($C346,'(C.) Private owners, 6 estates'!$D$10:$DR$60,104+$I346,0)))) /(IF($J346-$I346=0,VLOOKUP($C346,'(C.) Private owners, 6 estates'!$D$10:$DR$60,7+$I346,0),IF($J346-$I346=1,VLOOKUP($C346,'(C.) Private owners, 6 estates'!$D$10:$DR$60,7+$I346,0)+VLOOKUP($C346,'(C.) Private owners, 6 estates'!$D$10:$DR$60,8+$I346,0),VLOOKUP($C346,'(C.) Private owners, 6 estates'!$D$10:$DR$60,7+$I346,0)+VLOOKUP($C346,'(C.) Private owners, 6 estates'!$D$10:$DR$60,8+$I346,0)+VLOOKUP($C346,'(C.) Private owners, 6 estates'!$D$10:$DR$60,9+$I346,0))))</f>
        <v>0</v>
      </c>
      <c r="R346" s="414">
        <f t="shared" si="76"/>
        <v>0</v>
      </c>
      <c r="T346" s="210">
        <f t="shared" si="77"/>
        <v>85</v>
      </c>
      <c r="U346" s="210">
        <f t="shared" si="78"/>
        <v>127672.08593080725</v>
      </c>
      <c r="V346" s="281">
        <f t="shared" si="79"/>
        <v>0</v>
      </c>
      <c r="W346" s="281">
        <f t="shared" si="80"/>
        <v>0</v>
      </c>
      <c r="X346" s="210">
        <f t="shared" si="81"/>
        <v>0</v>
      </c>
      <c r="Y346" s="210">
        <f t="shared" si="82"/>
        <v>0</v>
      </c>
      <c r="Z346" s="210">
        <f t="shared" si="83"/>
        <v>0</v>
      </c>
      <c r="AA346" s="210">
        <f t="shared" si="84"/>
        <v>0</v>
      </c>
      <c r="AB346" s="210">
        <f t="shared" si="85"/>
        <v>0</v>
      </c>
      <c r="AC346" s="210">
        <f t="shared" si="86"/>
        <v>0</v>
      </c>
      <c r="AD346" s="369">
        <f t="shared" si="87"/>
        <v>0</v>
      </c>
      <c r="AE346" s="369">
        <f t="shared" si="88"/>
        <v>0</v>
      </c>
      <c r="AG346" s="210">
        <v>1502.0245403624383</v>
      </c>
      <c r="AH346" s="210"/>
      <c r="AI346" s="210"/>
      <c r="AJ346" s="210"/>
      <c r="AK346" s="210"/>
    </row>
    <row r="347" spans="1:37">
      <c r="A347" s="37">
        <v>49</v>
      </c>
      <c r="B347" s="37">
        <v>6</v>
      </c>
      <c r="C347" s="29" t="s">
        <v>953</v>
      </c>
      <c r="D347" s="210">
        <f>'(B.) Opyt'' non-urb lands'!AD46</f>
        <v>61</v>
      </c>
      <c r="E347" s="404"/>
      <c r="F347" s="210">
        <f>'(B.) Opyt'' non-urb lands'!AH46</f>
        <v>96551.564145710072</v>
      </c>
      <c r="G347" s="212">
        <f t="shared" si="89"/>
        <v>1582.8125269788536</v>
      </c>
      <c r="I347" s="210">
        <v>11</v>
      </c>
      <c r="J347" s="210">
        <v>12</v>
      </c>
      <c r="M347" s="259">
        <f>(IF($J347-$I347=0,VLOOKUP($C347,'(C.) Private owners, 6 estates'!$D$10:$DR$60,26+$I347,0),IF($J347-$I347=1,VLOOKUP($C347,'(C.) Private owners, 6 estates'!$D$10:$DR$60,26+$I347,0)+VLOOKUP($C347,'(C.) Private owners, 6 estates'!$D$10:$DR$60,27+$I347,0),VLOOKUP($C347,'(C.) Private owners, 6 estates'!$D$10:$DR$60,26+$I347,0)+VLOOKUP($C347,'(C.) Private owners, 6 estates'!$D$10:$DR$60,27+$I347,0)+VLOOKUP($C347,'(C.) Private owners, 6 estates'!$D$10:$DR$60,28+$I347,0)))) /(IF($J347-$I347=0,VLOOKUP($C347,'(C.) Private owners, 6 estates'!$D$10:$DR$60,7+$I347,0),IF($J347-$I347=1,VLOOKUP($C347,'(C.) Private owners, 6 estates'!$D$10:$DR$60,7+$I347,0)+VLOOKUP($C347,'(C.) Private owners, 6 estates'!$D$10:$DR$60,8+$I347,0),VLOOKUP($C347,'(C.) Private owners, 6 estates'!$D$10:$DR$60,7+$I347,0)+VLOOKUP($C347,'(C.) Private owners, 6 estates'!$D$10:$DR$60,8+$I347,0)+VLOOKUP($C347,'(C.) Private owners, 6 estates'!$D$10:$DR$60,9+$I347,0))))</f>
        <v>0.87391304347826082</v>
      </c>
      <c r="N347" s="259">
        <f>(IF($J347-$I347=0,VLOOKUP($C347,'(C.) Private owners, 6 estates'!$D$10:$DR$60,45+$I347,0),IF($J347-$I347=1,VLOOKUP($C347,'(C.) Private owners, 6 estates'!$D$10:$DR$60,45+$I347,0)+VLOOKUP($C347,'(C.) Private owners, 6 estates'!$D$10:$DR$60,46+$I347,0),VLOOKUP($C347,'(C.) Private owners, 6 estates'!$D$10:$DR$60,45+$I347,0)+VLOOKUP($C347,'(C.) Private owners, 6 estates'!$D$10:$DR$60,46+$I347,0)+VLOOKUP($C347,'(C.) Private owners, 6 estates'!$D$10:$DR$60,47+$I347,0)))) /(IF($J347-$I347=0,VLOOKUP($C347,'(C.) Private owners, 6 estates'!$D$10:$DR$60,7+$I347,0),IF($J347-$I347=1,VLOOKUP($C347,'(C.) Private owners, 6 estates'!$D$10:$DR$60,7+$I347,0)+VLOOKUP($C347,'(C.) Private owners, 6 estates'!$D$10:$DR$60,8+$I347,0),VLOOKUP($C347,'(C.) Private owners, 6 estates'!$D$10:$DR$60,7+$I347,0)+VLOOKUP($C347,'(C.) Private owners, 6 estates'!$D$10:$DR$60,8+$I347,0)+VLOOKUP($C347,'(C.) Private owners, 6 estates'!$D$10:$DR$60,9+$I347,0))))</f>
        <v>0</v>
      </c>
      <c r="O347" s="259">
        <f>(IF($J347-$I347=0,VLOOKUP($C347,'(C.) Private owners, 6 estates'!$D$10:$DR$60,64+$I347,0),IF($J347-$I347=1,VLOOKUP($C347,'(C.) Private owners, 6 estates'!$D$10:$DR$60,64+$I347,0)+VLOOKUP($C347,'(C.) Private owners, 6 estates'!$D$10:$DR$60,65+$I347,0),VLOOKUP($C347,'(C.) Private owners, 6 estates'!$D$10:$DR$60,64+$I347,0)+VLOOKUP($C347,'(C.) Private owners, 6 estates'!$D$10:$DR$60,65+$I347,0)+VLOOKUP($C347,'(C.) Private owners, 6 estates'!$D$10:$DR$60,66+$I347,0)))) /(IF($J347-$I347=0,VLOOKUP($C347,'(C.) Private owners, 6 estates'!$D$10:$DR$60,7+$I347,0),IF($J347-$I347=1,VLOOKUP($C347,'(C.) Private owners, 6 estates'!$D$10:$DR$60,7+$I347,0)+VLOOKUP($C347,'(C.) Private owners, 6 estates'!$D$10:$DR$60,8+$I347,0),VLOOKUP($C347,'(C.) Private owners, 6 estates'!$D$10:$DR$60,7+$I347,0)+VLOOKUP($C347,'(C.) Private owners, 6 estates'!$D$10:$DR$60,8+$I347,0)+VLOOKUP($C347,'(C.) Private owners, 6 estates'!$D$10:$DR$60,9+$I347,0))))</f>
        <v>5.2173913043478258E-2</v>
      </c>
      <c r="P347" s="259">
        <f>(IF($J347-$I347=0,VLOOKUP($C347,'(C.) Private owners, 6 estates'!$D$10:$DR$60,83+$I347,0),IF($J347-$I347=1,VLOOKUP($C347,'(C.) Private owners, 6 estates'!$D$10:$DR$60,83+$I347,0)+VLOOKUP($C347,'(C.) Private owners, 6 estates'!$D$10:$DR$60,84+$I347,0),VLOOKUP($C347,'(C.) Private owners, 6 estates'!$D$10:$DR$60,83+$I347,0)+VLOOKUP($C347,'(C.) Private owners, 6 estates'!$D$10:$DR$60,84+$I347,0)+VLOOKUP($C347,'(C.) Private owners, 6 estates'!$D$10:$DR$60,85+$I347,0)))) /(IF($J347-$I347=0,VLOOKUP($C347,'(C.) Private owners, 6 estates'!$D$10:$DR$60,7+$I347,0),IF($J347-$I347=1,VLOOKUP($C347,'(C.) Private owners, 6 estates'!$D$10:$DR$60,7+$I347,0)+VLOOKUP($C347,'(C.) Private owners, 6 estates'!$D$10:$DR$60,8+$I347,0),VLOOKUP($C347,'(C.) Private owners, 6 estates'!$D$10:$DR$60,7+$I347,0)+VLOOKUP($C347,'(C.) Private owners, 6 estates'!$D$10:$DR$60,8+$I347,0)+VLOOKUP($C347,'(C.) Private owners, 6 estates'!$D$10:$DR$60,9+$I347,0))))</f>
        <v>7.3913043478260873E-2</v>
      </c>
      <c r="Q347" s="259">
        <f>(IF($J347-$I347=0,VLOOKUP($C347,'(C.) Private owners, 6 estates'!$D$10:$DR$60,102+$I347,0),IF($J347-$I347=1,VLOOKUP($C347,'(C.) Private owners, 6 estates'!$D$10:$DR$60,102+$I347,0)+VLOOKUP($C347,'(C.) Private owners, 6 estates'!$D$10:$DR$60,103+$I347,0),VLOOKUP($C347,'(C.) Private owners, 6 estates'!$D$10:$DR$60,102+$I347,0)+VLOOKUP($C347,'(C.) Private owners, 6 estates'!$D$10:$DR$60,103+$I347,0)+VLOOKUP($C347,'(C.) Private owners, 6 estates'!$D$10:$DR$60,104+$I347,0)))) /(IF($J347-$I347=0,VLOOKUP($C347,'(C.) Private owners, 6 estates'!$D$10:$DR$60,7+$I347,0),IF($J347-$I347=1,VLOOKUP($C347,'(C.) Private owners, 6 estates'!$D$10:$DR$60,7+$I347,0)+VLOOKUP($C347,'(C.) Private owners, 6 estates'!$D$10:$DR$60,8+$I347,0),VLOOKUP($C347,'(C.) Private owners, 6 estates'!$D$10:$DR$60,7+$I347,0)+VLOOKUP($C347,'(C.) Private owners, 6 estates'!$D$10:$DR$60,8+$I347,0)+VLOOKUP($C347,'(C.) Private owners, 6 estates'!$D$10:$DR$60,9+$I347,0))))</f>
        <v>0</v>
      </c>
      <c r="R347" s="414">
        <f t="shared" si="76"/>
        <v>0</v>
      </c>
      <c r="T347" s="210">
        <f t="shared" si="77"/>
        <v>53.30869565217391</v>
      </c>
      <c r="U347" s="210">
        <f t="shared" si="78"/>
        <v>84377.671275164015</v>
      </c>
      <c r="V347" s="281">
        <f t="shared" si="79"/>
        <v>0</v>
      </c>
      <c r="W347" s="281">
        <f t="shared" si="80"/>
        <v>0</v>
      </c>
      <c r="X347" s="210">
        <f t="shared" si="81"/>
        <v>3.1826086956521737</v>
      </c>
      <c r="Y347" s="210">
        <f t="shared" si="82"/>
        <v>5037.4729119500907</v>
      </c>
      <c r="Z347" s="210">
        <f t="shared" si="83"/>
        <v>4.5086956521739134</v>
      </c>
      <c r="AA347" s="210">
        <f t="shared" si="84"/>
        <v>7136.4199585959623</v>
      </c>
      <c r="AB347" s="210">
        <f t="shared" si="85"/>
        <v>0</v>
      </c>
      <c r="AC347" s="210">
        <f t="shared" si="86"/>
        <v>0</v>
      </c>
      <c r="AD347" s="369">
        <f t="shared" si="87"/>
        <v>0</v>
      </c>
      <c r="AE347" s="369">
        <f t="shared" si="88"/>
        <v>0</v>
      </c>
      <c r="AG347" s="210">
        <v>1582.8125269788536</v>
      </c>
      <c r="AH347" s="210"/>
      <c r="AI347" s="210">
        <v>1582.8125269788538</v>
      </c>
      <c r="AJ347" s="210">
        <v>1582.8125269788536</v>
      </c>
      <c r="AK347" s="210"/>
    </row>
    <row r="348" spans="1:37">
      <c r="A348" s="37">
        <v>4</v>
      </c>
      <c r="B348" s="37">
        <v>7</v>
      </c>
      <c r="C348" s="28" t="s">
        <v>954</v>
      </c>
      <c r="D348" s="210">
        <f>'(B.) Opyt'' non-urb lands'!AD47</f>
        <v>447</v>
      </c>
      <c r="E348" s="404"/>
      <c r="F348" s="210">
        <f>'(B.) Opyt'' non-urb lands'!AH47</f>
        <v>617830.74622582807</v>
      </c>
      <c r="G348" s="212">
        <f t="shared" si="89"/>
        <v>1382.171691780376</v>
      </c>
      <c r="I348" s="210">
        <v>9</v>
      </c>
      <c r="J348" s="210">
        <v>10</v>
      </c>
      <c r="M348" s="259">
        <f>(IF($J348-$I348=0,VLOOKUP($C348,'(C.) Private owners, 6 estates'!$D$10:$DR$60,26+$I348,0),IF($J348-$I348=1,VLOOKUP($C348,'(C.) Private owners, 6 estates'!$D$10:$DR$60,26+$I348,0)+VLOOKUP($C348,'(C.) Private owners, 6 estates'!$D$10:$DR$60,27+$I348,0),VLOOKUP($C348,'(C.) Private owners, 6 estates'!$D$10:$DR$60,26+$I348,0)+VLOOKUP($C348,'(C.) Private owners, 6 estates'!$D$10:$DR$60,27+$I348,0)+VLOOKUP($C348,'(C.) Private owners, 6 estates'!$D$10:$DR$60,28+$I348,0)))) /(IF($J348-$I348=0,VLOOKUP($C348,'(C.) Private owners, 6 estates'!$D$10:$DR$60,7+$I348,0),IF($J348-$I348=1,VLOOKUP($C348,'(C.) Private owners, 6 estates'!$D$10:$DR$60,7+$I348,0)+VLOOKUP($C348,'(C.) Private owners, 6 estates'!$D$10:$DR$60,8+$I348,0),VLOOKUP($C348,'(C.) Private owners, 6 estates'!$D$10:$DR$60,7+$I348,0)+VLOOKUP($C348,'(C.) Private owners, 6 estates'!$D$10:$DR$60,8+$I348,0)+VLOOKUP($C348,'(C.) Private owners, 6 estates'!$D$10:$DR$60,9+$I348,0))))</f>
        <v>0.90825688073394495</v>
      </c>
      <c r="N348" s="259">
        <f>(IF($J348-$I348=0,VLOOKUP($C348,'(C.) Private owners, 6 estates'!$D$10:$DR$60,45+$I348,0),IF($J348-$I348=1,VLOOKUP($C348,'(C.) Private owners, 6 estates'!$D$10:$DR$60,45+$I348,0)+VLOOKUP($C348,'(C.) Private owners, 6 estates'!$D$10:$DR$60,46+$I348,0),VLOOKUP($C348,'(C.) Private owners, 6 estates'!$D$10:$DR$60,45+$I348,0)+VLOOKUP($C348,'(C.) Private owners, 6 estates'!$D$10:$DR$60,46+$I348,0)+VLOOKUP($C348,'(C.) Private owners, 6 estates'!$D$10:$DR$60,47+$I348,0)))) /(IF($J348-$I348=0,VLOOKUP($C348,'(C.) Private owners, 6 estates'!$D$10:$DR$60,7+$I348,0),IF($J348-$I348=1,VLOOKUP($C348,'(C.) Private owners, 6 estates'!$D$10:$DR$60,7+$I348,0)+VLOOKUP($C348,'(C.) Private owners, 6 estates'!$D$10:$DR$60,8+$I348,0),VLOOKUP($C348,'(C.) Private owners, 6 estates'!$D$10:$DR$60,7+$I348,0)+VLOOKUP($C348,'(C.) Private owners, 6 estates'!$D$10:$DR$60,8+$I348,0)+VLOOKUP($C348,'(C.) Private owners, 6 estates'!$D$10:$DR$60,9+$I348,0))))</f>
        <v>3.0581039755351682E-3</v>
      </c>
      <c r="O348" s="259">
        <f>(IF($J348-$I348=0,VLOOKUP($C348,'(C.) Private owners, 6 estates'!$D$10:$DR$60,64+$I348,0),IF($J348-$I348=1,VLOOKUP($C348,'(C.) Private owners, 6 estates'!$D$10:$DR$60,64+$I348,0)+VLOOKUP($C348,'(C.) Private owners, 6 estates'!$D$10:$DR$60,65+$I348,0),VLOOKUP($C348,'(C.) Private owners, 6 estates'!$D$10:$DR$60,64+$I348,0)+VLOOKUP($C348,'(C.) Private owners, 6 estates'!$D$10:$DR$60,65+$I348,0)+VLOOKUP($C348,'(C.) Private owners, 6 estates'!$D$10:$DR$60,66+$I348,0)))) /(IF($J348-$I348=0,VLOOKUP($C348,'(C.) Private owners, 6 estates'!$D$10:$DR$60,7+$I348,0),IF($J348-$I348=1,VLOOKUP($C348,'(C.) Private owners, 6 estates'!$D$10:$DR$60,7+$I348,0)+VLOOKUP($C348,'(C.) Private owners, 6 estates'!$D$10:$DR$60,8+$I348,0),VLOOKUP($C348,'(C.) Private owners, 6 estates'!$D$10:$DR$60,7+$I348,0)+VLOOKUP($C348,'(C.) Private owners, 6 estates'!$D$10:$DR$60,8+$I348,0)+VLOOKUP($C348,'(C.) Private owners, 6 estates'!$D$10:$DR$60,9+$I348,0))))</f>
        <v>3.0581039755351682E-3</v>
      </c>
      <c r="P348" s="259">
        <f>(IF($J348-$I348=0,VLOOKUP($C348,'(C.) Private owners, 6 estates'!$D$10:$DR$60,83+$I348,0),IF($J348-$I348=1,VLOOKUP($C348,'(C.) Private owners, 6 estates'!$D$10:$DR$60,83+$I348,0)+VLOOKUP($C348,'(C.) Private owners, 6 estates'!$D$10:$DR$60,84+$I348,0),VLOOKUP($C348,'(C.) Private owners, 6 estates'!$D$10:$DR$60,83+$I348,0)+VLOOKUP($C348,'(C.) Private owners, 6 estates'!$D$10:$DR$60,84+$I348,0)+VLOOKUP($C348,'(C.) Private owners, 6 estates'!$D$10:$DR$60,85+$I348,0)))) /(IF($J348-$I348=0,VLOOKUP($C348,'(C.) Private owners, 6 estates'!$D$10:$DR$60,7+$I348,0),IF($J348-$I348=1,VLOOKUP($C348,'(C.) Private owners, 6 estates'!$D$10:$DR$60,7+$I348,0)+VLOOKUP($C348,'(C.) Private owners, 6 estates'!$D$10:$DR$60,8+$I348,0),VLOOKUP($C348,'(C.) Private owners, 6 estates'!$D$10:$DR$60,7+$I348,0)+VLOOKUP($C348,'(C.) Private owners, 6 estates'!$D$10:$DR$60,8+$I348,0)+VLOOKUP($C348,'(C.) Private owners, 6 estates'!$D$10:$DR$60,9+$I348,0))))</f>
        <v>3.0581039755351681E-2</v>
      </c>
      <c r="Q348" s="259">
        <f>(IF($J348-$I348=0,VLOOKUP($C348,'(C.) Private owners, 6 estates'!$D$10:$DR$60,102+$I348,0),IF($J348-$I348=1,VLOOKUP($C348,'(C.) Private owners, 6 estates'!$D$10:$DR$60,102+$I348,0)+VLOOKUP($C348,'(C.) Private owners, 6 estates'!$D$10:$DR$60,103+$I348,0),VLOOKUP($C348,'(C.) Private owners, 6 estates'!$D$10:$DR$60,102+$I348,0)+VLOOKUP($C348,'(C.) Private owners, 6 estates'!$D$10:$DR$60,103+$I348,0)+VLOOKUP($C348,'(C.) Private owners, 6 estates'!$D$10:$DR$60,104+$I348,0)))) /(IF($J348-$I348=0,VLOOKUP($C348,'(C.) Private owners, 6 estates'!$D$10:$DR$60,7+$I348,0),IF($J348-$I348=1,VLOOKUP($C348,'(C.) Private owners, 6 estates'!$D$10:$DR$60,7+$I348,0)+VLOOKUP($C348,'(C.) Private owners, 6 estates'!$D$10:$DR$60,8+$I348,0),VLOOKUP($C348,'(C.) Private owners, 6 estates'!$D$10:$DR$60,7+$I348,0)+VLOOKUP($C348,'(C.) Private owners, 6 estates'!$D$10:$DR$60,8+$I348,0)+VLOOKUP($C348,'(C.) Private owners, 6 estates'!$D$10:$DR$60,9+$I348,0))))</f>
        <v>5.5045871559633031E-2</v>
      </c>
      <c r="R348" s="414">
        <f t="shared" si="76"/>
        <v>0</v>
      </c>
      <c r="T348" s="210">
        <f t="shared" si="77"/>
        <v>405.99082568807341</v>
      </c>
      <c r="U348" s="210">
        <f t="shared" si="78"/>
        <v>561149.02638859616</v>
      </c>
      <c r="V348" s="281">
        <f t="shared" si="79"/>
        <v>1.3669724770642202</v>
      </c>
      <c r="W348" s="281">
        <f t="shared" si="80"/>
        <v>1889.3906612410644</v>
      </c>
      <c r="X348" s="210">
        <f t="shared" si="81"/>
        <v>1.3669724770642202</v>
      </c>
      <c r="Y348" s="210">
        <f t="shared" si="82"/>
        <v>1889.3906612410644</v>
      </c>
      <c r="Z348" s="210">
        <f t="shared" si="83"/>
        <v>13.669724770642201</v>
      </c>
      <c r="AA348" s="210">
        <f t="shared" si="84"/>
        <v>18893.906612410643</v>
      </c>
      <c r="AB348" s="210">
        <f t="shared" si="85"/>
        <v>24.605504587155966</v>
      </c>
      <c r="AC348" s="210">
        <f t="shared" si="86"/>
        <v>34009.031902339164</v>
      </c>
      <c r="AD348" s="369">
        <f t="shared" si="87"/>
        <v>0</v>
      </c>
      <c r="AE348" s="369">
        <f t="shared" si="88"/>
        <v>0</v>
      </c>
      <c r="AG348" s="210">
        <v>1382.171691780376</v>
      </c>
      <c r="AH348" s="210">
        <v>1382.171691780376</v>
      </c>
      <c r="AI348" s="210">
        <v>1382.171691780376</v>
      </c>
      <c r="AJ348" s="210">
        <v>1382.171691780376</v>
      </c>
      <c r="AK348" s="210">
        <v>1382.171691780376</v>
      </c>
    </row>
    <row r="349" spans="1:37">
      <c r="A349" s="37">
        <v>5</v>
      </c>
      <c r="B349" s="37">
        <v>7</v>
      </c>
      <c r="C349" s="28" t="s">
        <v>955</v>
      </c>
      <c r="D349" s="210">
        <f>'(B.) Opyt'' non-urb lands'!AD48</f>
        <v>317</v>
      </c>
      <c r="E349" s="404"/>
      <c r="F349" s="210">
        <f>'(B.) Opyt'' non-urb lands'!AH48</f>
        <v>447127.64580578735</v>
      </c>
      <c r="G349" s="212">
        <f t="shared" si="89"/>
        <v>1410.4973053810327</v>
      </c>
      <c r="I349" s="210">
        <v>10</v>
      </c>
      <c r="J349" s="210">
        <v>11</v>
      </c>
      <c r="M349" s="259">
        <f>(IF($J349-$I349=0,VLOOKUP($C349,'(C.) Private owners, 6 estates'!$D$10:$DR$60,26+$I349,0),IF($J349-$I349=1,VLOOKUP($C349,'(C.) Private owners, 6 estates'!$D$10:$DR$60,26+$I349,0)+VLOOKUP($C349,'(C.) Private owners, 6 estates'!$D$10:$DR$60,27+$I349,0),VLOOKUP($C349,'(C.) Private owners, 6 estates'!$D$10:$DR$60,26+$I349,0)+VLOOKUP($C349,'(C.) Private owners, 6 estates'!$D$10:$DR$60,27+$I349,0)+VLOOKUP($C349,'(C.) Private owners, 6 estates'!$D$10:$DR$60,28+$I349,0)))) /(IF($J349-$I349=0,VLOOKUP($C349,'(C.) Private owners, 6 estates'!$D$10:$DR$60,7+$I349,0),IF($J349-$I349=1,VLOOKUP($C349,'(C.) Private owners, 6 estates'!$D$10:$DR$60,7+$I349,0)+VLOOKUP($C349,'(C.) Private owners, 6 estates'!$D$10:$DR$60,8+$I349,0),VLOOKUP($C349,'(C.) Private owners, 6 estates'!$D$10:$DR$60,7+$I349,0)+VLOOKUP($C349,'(C.) Private owners, 6 estates'!$D$10:$DR$60,8+$I349,0)+VLOOKUP($C349,'(C.) Private owners, 6 estates'!$D$10:$DR$60,9+$I349,0))))</f>
        <v>0.75339366515837103</v>
      </c>
      <c r="N349" s="259">
        <f>(IF($J349-$I349=0,VLOOKUP($C349,'(C.) Private owners, 6 estates'!$D$10:$DR$60,45+$I349,0),IF($J349-$I349=1,VLOOKUP($C349,'(C.) Private owners, 6 estates'!$D$10:$DR$60,45+$I349,0)+VLOOKUP($C349,'(C.) Private owners, 6 estates'!$D$10:$DR$60,46+$I349,0),VLOOKUP($C349,'(C.) Private owners, 6 estates'!$D$10:$DR$60,45+$I349,0)+VLOOKUP($C349,'(C.) Private owners, 6 estates'!$D$10:$DR$60,46+$I349,0)+VLOOKUP($C349,'(C.) Private owners, 6 estates'!$D$10:$DR$60,47+$I349,0)))) /(IF($J349-$I349=0,VLOOKUP($C349,'(C.) Private owners, 6 estates'!$D$10:$DR$60,7+$I349,0),IF($J349-$I349=1,VLOOKUP($C349,'(C.) Private owners, 6 estates'!$D$10:$DR$60,7+$I349,0)+VLOOKUP($C349,'(C.) Private owners, 6 estates'!$D$10:$DR$60,8+$I349,0),VLOOKUP($C349,'(C.) Private owners, 6 estates'!$D$10:$DR$60,7+$I349,0)+VLOOKUP($C349,'(C.) Private owners, 6 estates'!$D$10:$DR$60,8+$I349,0)+VLOOKUP($C349,'(C.) Private owners, 6 estates'!$D$10:$DR$60,9+$I349,0))))</f>
        <v>0</v>
      </c>
      <c r="O349" s="259">
        <f>(IF($J349-$I349=0,VLOOKUP($C349,'(C.) Private owners, 6 estates'!$D$10:$DR$60,64+$I349,0),IF($J349-$I349=1,VLOOKUP($C349,'(C.) Private owners, 6 estates'!$D$10:$DR$60,64+$I349,0)+VLOOKUP($C349,'(C.) Private owners, 6 estates'!$D$10:$DR$60,65+$I349,0),VLOOKUP($C349,'(C.) Private owners, 6 estates'!$D$10:$DR$60,64+$I349,0)+VLOOKUP($C349,'(C.) Private owners, 6 estates'!$D$10:$DR$60,65+$I349,0)+VLOOKUP($C349,'(C.) Private owners, 6 estates'!$D$10:$DR$60,66+$I349,0)))) /(IF($J349-$I349=0,VLOOKUP($C349,'(C.) Private owners, 6 estates'!$D$10:$DR$60,7+$I349,0),IF($J349-$I349=1,VLOOKUP($C349,'(C.) Private owners, 6 estates'!$D$10:$DR$60,7+$I349,0)+VLOOKUP($C349,'(C.) Private owners, 6 estates'!$D$10:$DR$60,8+$I349,0),VLOOKUP($C349,'(C.) Private owners, 6 estates'!$D$10:$DR$60,7+$I349,0)+VLOOKUP($C349,'(C.) Private owners, 6 estates'!$D$10:$DR$60,8+$I349,0)+VLOOKUP($C349,'(C.) Private owners, 6 estates'!$D$10:$DR$60,9+$I349,0))))</f>
        <v>7.6923076923076927E-2</v>
      </c>
      <c r="P349" s="259">
        <f>(IF($J349-$I349=0,VLOOKUP($C349,'(C.) Private owners, 6 estates'!$D$10:$DR$60,83+$I349,0),IF($J349-$I349=1,VLOOKUP($C349,'(C.) Private owners, 6 estates'!$D$10:$DR$60,83+$I349,0)+VLOOKUP($C349,'(C.) Private owners, 6 estates'!$D$10:$DR$60,84+$I349,0),VLOOKUP($C349,'(C.) Private owners, 6 estates'!$D$10:$DR$60,83+$I349,0)+VLOOKUP($C349,'(C.) Private owners, 6 estates'!$D$10:$DR$60,84+$I349,0)+VLOOKUP($C349,'(C.) Private owners, 6 estates'!$D$10:$DR$60,85+$I349,0)))) /(IF($J349-$I349=0,VLOOKUP($C349,'(C.) Private owners, 6 estates'!$D$10:$DR$60,7+$I349,0),IF($J349-$I349=1,VLOOKUP($C349,'(C.) Private owners, 6 estates'!$D$10:$DR$60,7+$I349,0)+VLOOKUP($C349,'(C.) Private owners, 6 estates'!$D$10:$DR$60,8+$I349,0),VLOOKUP($C349,'(C.) Private owners, 6 estates'!$D$10:$DR$60,7+$I349,0)+VLOOKUP($C349,'(C.) Private owners, 6 estates'!$D$10:$DR$60,8+$I349,0)+VLOOKUP($C349,'(C.) Private owners, 6 estates'!$D$10:$DR$60,9+$I349,0))))</f>
        <v>8.3710407239818999E-2</v>
      </c>
      <c r="Q349" s="259">
        <f>(IF($J349-$I349=0,VLOOKUP($C349,'(C.) Private owners, 6 estates'!$D$10:$DR$60,102+$I349,0),IF($J349-$I349=1,VLOOKUP($C349,'(C.) Private owners, 6 estates'!$D$10:$DR$60,102+$I349,0)+VLOOKUP($C349,'(C.) Private owners, 6 estates'!$D$10:$DR$60,103+$I349,0),VLOOKUP($C349,'(C.) Private owners, 6 estates'!$D$10:$DR$60,102+$I349,0)+VLOOKUP($C349,'(C.) Private owners, 6 estates'!$D$10:$DR$60,103+$I349,0)+VLOOKUP($C349,'(C.) Private owners, 6 estates'!$D$10:$DR$60,104+$I349,0)))) /(IF($J349-$I349=0,VLOOKUP($C349,'(C.) Private owners, 6 estates'!$D$10:$DR$60,7+$I349,0),IF($J349-$I349=1,VLOOKUP($C349,'(C.) Private owners, 6 estates'!$D$10:$DR$60,7+$I349,0)+VLOOKUP($C349,'(C.) Private owners, 6 estates'!$D$10:$DR$60,8+$I349,0),VLOOKUP($C349,'(C.) Private owners, 6 estates'!$D$10:$DR$60,7+$I349,0)+VLOOKUP($C349,'(C.) Private owners, 6 estates'!$D$10:$DR$60,8+$I349,0)+VLOOKUP($C349,'(C.) Private owners, 6 estates'!$D$10:$DR$60,9+$I349,0))))</f>
        <v>8.5972850678733032E-2</v>
      </c>
      <c r="R349" s="414">
        <f t="shared" si="76"/>
        <v>0</v>
      </c>
      <c r="T349" s="210">
        <f t="shared" si="77"/>
        <v>238.82579185520362</v>
      </c>
      <c r="U349" s="210">
        <f t="shared" si="78"/>
        <v>336863.13586725609</v>
      </c>
      <c r="V349" s="281">
        <f t="shared" si="79"/>
        <v>0</v>
      </c>
      <c r="W349" s="281">
        <f t="shared" si="80"/>
        <v>0</v>
      </c>
      <c r="X349" s="210">
        <f t="shared" si="81"/>
        <v>24.384615384615387</v>
      </c>
      <c r="Y349" s="210">
        <f t="shared" si="82"/>
        <v>34394.434292752878</v>
      </c>
      <c r="Z349" s="210">
        <f t="shared" si="83"/>
        <v>26.536199095022624</v>
      </c>
      <c r="AA349" s="210">
        <f t="shared" si="84"/>
        <v>37429.237318584012</v>
      </c>
      <c r="AB349" s="210">
        <f t="shared" si="85"/>
        <v>27.25339366515837</v>
      </c>
      <c r="AC349" s="210">
        <f t="shared" si="86"/>
        <v>38440.838327194389</v>
      </c>
      <c r="AD349" s="369">
        <f t="shared" si="87"/>
        <v>0</v>
      </c>
      <c r="AE349" s="369">
        <f t="shared" si="88"/>
        <v>0</v>
      </c>
      <c r="AG349" s="210">
        <v>1410.4973053810327</v>
      </c>
      <c r="AH349" s="210"/>
      <c r="AI349" s="210">
        <v>1410.4973053810327</v>
      </c>
      <c r="AJ349" s="210">
        <v>1410.4973053810327</v>
      </c>
      <c r="AK349" s="210">
        <v>1410.4973053810327</v>
      </c>
    </row>
    <row r="350" spans="1:37">
      <c r="A350" s="37">
        <v>11</v>
      </c>
      <c r="B350" s="37">
        <v>7</v>
      </c>
      <c r="C350" s="28" t="s">
        <v>844</v>
      </c>
      <c r="D350" s="210">
        <f>'(B.) Opyt'' non-urb lands'!AD49</f>
        <v>306</v>
      </c>
      <c r="E350" s="404"/>
      <c r="F350" s="210">
        <f>'(B.) Opyt'' non-urb lands'!AH49</f>
        <v>429622.60075696226</v>
      </c>
      <c r="G350" s="212">
        <f t="shared" si="89"/>
        <v>1403.9954273103342</v>
      </c>
      <c r="I350" s="210">
        <v>10</v>
      </c>
      <c r="J350" s="210">
        <v>10</v>
      </c>
      <c r="M350" s="259">
        <f>(IF($J350-$I350=0,VLOOKUP($C350,'(C.) Private owners, 6 estates'!$D$10:$DR$60,26+$I350,0),IF($J350-$I350=1,VLOOKUP($C350,'(C.) Private owners, 6 estates'!$D$10:$DR$60,26+$I350,0)+VLOOKUP($C350,'(C.) Private owners, 6 estates'!$D$10:$DR$60,27+$I350,0),VLOOKUP($C350,'(C.) Private owners, 6 estates'!$D$10:$DR$60,26+$I350,0)+VLOOKUP($C350,'(C.) Private owners, 6 estates'!$D$10:$DR$60,27+$I350,0)+VLOOKUP($C350,'(C.) Private owners, 6 estates'!$D$10:$DR$60,28+$I350,0)))) /(IF($J350-$I350=0,VLOOKUP($C350,'(C.) Private owners, 6 estates'!$D$10:$DR$60,7+$I350,0),IF($J350-$I350=1,VLOOKUP($C350,'(C.) Private owners, 6 estates'!$D$10:$DR$60,7+$I350,0)+VLOOKUP($C350,'(C.) Private owners, 6 estates'!$D$10:$DR$60,8+$I350,0),VLOOKUP($C350,'(C.) Private owners, 6 estates'!$D$10:$DR$60,7+$I350,0)+VLOOKUP($C350,'(C.) Private owners, 6 estates'!$D$10:$DR$60,8+$I350,0)+VLOOKUP($C350,'(C.) Private owners, 6 estates'!$D$10:$DR$60,9+$I350,0))))</f>
        <v>0.85436893203883491</v>
      </c>
      <c r="N350" s="259">
        <f>(IF($J350-$I350=0,VLOOKUP($C350,'(C.) Private owners, 6 estates'!$D$10:$DR$60,45+$I350,0),IF($J350-$I350=1,VLOOKUP($C350,'(C.) Private owners, 6 estates'!$D$10:$DR$60,45+$I350,0)+VLOOKUP($C350,'(C.) Private owners, 6 estates'!$D$10:$DR$60,46+$I350,0),VLOOKUP($C350,'(C.) Private owners, 6 estates'!$D$10:$DR$60,45+$I350,0)+VLOOKUP($C350,'(C.) Private owners, 6 estates'!$D$10:$DR$60,46+$I350,0)+VLOOKUP($C350,'(C.) Private owners, 6 estates'!$D$10:$DR$60,47+$I350,0)))) /(IF($J350-$I350=0,VLOOKUP($C350,'(C.) Private owners, 6 estates'!$D$10:$DR$60,7+$I350,0),IF($J350-$I350=1,VLOOKUP($C350,'(C.) Private owners, 6 estates'!$D$10:$DR$60,7+$I350,0)+VLOOKUP($C350,'(C.) Private owners, 6 estates'!$D$10:$DR$60,8+$I350,0),VLOOKUP($C350,'(C.) Private owners, 6 estates'!$D$10:$DR$60,7+$I350,0)+VLOOKUP($C350,'(C.) Private owners, 6 estates'!$D$10:$DR$60,8+$I350,0)+VLOOKUP($C350,'(C.) Private owners, 6 estates'!$D$10:$DR$60,9+$I350,0))))</f>
        <v>1.9417475728155338E-2</v>
      </c>
      <c r="O350" s="259">
        <f>(IF($J350-$I350=0,VLOOKUP($C350,'(C.) Private owners, 6 estates'!$D$10:$DR$60,64+$I350,0),IF($J350-$I350=1,VLOOKUP($C350,'(C.) Private owners, 6 estates'!$D$10:$DR$60,64+$I350,0)+VLOOKUP($C350,'(C.) Private owners, 6 estates'!$D$10:$DR$60,65+$I350,0),VLOOKUP($C350,'(C.) Private owners, 6 estates'!$D$10:$DR$60,64+$I350,0)+VLOOKUP($C350,'(C.) Private owners, 6 estates'!$D$10:$DR$60,65+$I350,0)+VLOOKUP($C350,'(C.) Private owners, 6 estates'!$D$10:$DR$60,66+$I350,0)))) /(IF($J350-$I350=0,VLOOKUP($C350,'(C.) Private owners, 6 estates'!$D$10:$DR$60,7+$I350,0),IF($J350-$I350=1,VLOOKUP($C350,'(C.) Private owners, 6 estates'!$D$10:$DR$60,7+$I350,0)+VLOOKUP($C350,'(C.) Private owners, 6 estates'!$D$10:$DR$60,8+$I350,0),VLOOKUP($C350,'(C.) Private owners, 6 estates'!$D$10:$DR$60,7+$I350,0)+VLOOKUP($C350,'(C.) Private owners, 6 estates'!$D$10:$DR$60,8+$I350,0)+VLOOKUP($C350,'(C.) Private owners, 6 estates'!$D$10:$DR$60,9+$I350,0))))</f>
        <v>0</v>
      </c>
      <c r="P350" s="259">
        <f>(IF($J350-$I350=0,VLOOKUP($C350,'(C.) Private owners, 6 estates'!$D$10:$DR$60,83+$I350,0),IF($J350-$I350=1,VLOOKUP($C350,'(C.) Private owners, 6 estates'!$D$10:$DR$60,83+$I350,0)+VLOOKUP($C350,'(C.) Private owners, 6 estates'!$D$10:$DR$60,84+$I350,0),VLOOKUP($C350,'(C.) Private owners, 6 estates'!$D$10:$DR$60,83+$I350,0)+VLOOKUP($C350,'(C.) Private owners, 6 estates'!$D$10:$DR$60,84+$I350,0)+VLOOKUP($C350,'(C.) Private owners, 6 estates'!$D$10:$DR$60,85+$I350,0)))) /(IF($J350-$I350=0,VLOOKUP($C350,'(C.) Private owners, 6 estates'!$D$10:$DR$60,7+$I350,0),IF($J350-$I350=1,VLOOKUP($C350,'(C.) Private owners, 6 estates'!$D$10:$DR$60,7+$I350,0)+VLOOKUP($C350,'(C.) Private owners, 6 estates'!$D$10:$DR$60,8+$I350,0),VLOOKUP($C350,'(C.) Private owners, 6 estates'!$D$10:$DR$60,7+$I350,0)+VLOOKUP($C350,'(C.) Private owners, 6 estates'!$D$10:$DR$60,8+$I350,0)+VLOOKUP($C350,'(C.) Private owners, 6 estates'!$D$10:$DR$60,9+$I350,0))))</f>
        <v>8.7378640776699032E-2</v>
      </c>
      <c r="Q350" s="259">
        <f>(IF($J350-$I350=0,VLOOKUP($C350,'(C.) Private owners, 6 estates'!$D$10:$DR$60,102+$I350,0),IF($J350-$I350=1,VLOOKUP($C350,'(C.) Private owners, 6 estates'!$D$10:$DR$60,102+$I350,0)+VLOOKUP($C350,'(C.) Private owners, 6 estates'!$D$10:$DR$60,103+$I350,0),VLOOKUP($C350,'(C.) Private owners, 6 estates'!$D$10:$DR$60,102+$I350,0)+VLOOKUP($C350,'(C.) Private owners, 6 estates'!$D$10:$DR$60,103+$I350,0)+VLOOKUP($C350,'(C.) Private owners, 6 estates'!$D$10:$DR$60,104+$I350,0)))) /(IF($J350-$I350=0,VLOOKUP($C350,'(C.) Private owners, 6 estates'!$D$10:$DR$60,7+$I350,0),IF($J350-$I350=1,VLOOKUP($C350,'(C.) Private owners, 6 estates'!$D$10:$DR$60,7+$I350,0)+VLOOKUP($C350,'(C.) Private owners, 6 estates'!$D$10:$DR$60,8+$I350,0),VLOOKUP($C350,'(C.) Private owners, 6 estates'!$D$10:$DR$60,7+$I350,0)+VLOOKUP($C350,'(C.) Private owners, 6 estates'!$D$10:$DR$60,8+$I350,0)+VLOOKUP($C350,'(C.) Private owners, 6 estates'!$D$10:$DR$60,9+$I350,0))))</f>
        <v>3.8834951456310676E-2</v>
      </c>
      <c r="R350" s="414">
        <f t="shared" si="76"/>
        <v>0</v>
      </c>
      <c r="T350" s="210">
        <f t="shared" si="77"/>
        <v>261.43689320388347</v>
      </c>
      <c r="U350" s="210">
        <f t="shared" si="78"/>
        <v>367056.20258847257</v>
      </c>
      <c r="V350" s="281">
        <f t="shared" si="79"/>
        <v>5.9417475728155331</v>
      </c>
      <c r="W350" s="281">
        <f t="shared" si="80"/>
        <v>8342.1864224652854</v>
      </c>
      <c r="X350" s="210">
        <f t="shared" si="81"/>
        <v>0</v>
      </c>
      <c r="Y350" s="210">
        <f t="shared" si="82"/>
        <v>0</v>
      </c>
      <c r="Z350" s="210">
        <f t="shared" si="83"/>
        <v>26.737864077669904</v>
      </c>
      <c r="AA350" s="210">
        <f t="shared" si="84"/>
        <v>37539.83890109379</v>
      </c>
      <c r="AB350" s="210">
        <f t="shared" si="85"/>
        <v>11.883495145631066</v>
      </c>
      <c r="AC350" s="210">
        <f t="shared" si="86"/>
        <v>16684.372844930571</v>
      </c>
      <c r="AD350" s="369">
        <f t="shared" si="87"/>
        <v>0</v>
      </c>
      <c r="AE350" s="369">
        <f t="shared" si="88"/>
        <v>0</v>
      </c>
      <c r="AG350" s="210">
        <v>1403.9954273103342</v>
      </c>
      <c r="AH350" s="210">
        <v>1403.9954273103342</v>
      </c>
      <c r="AI350" s="210"/>
      <c r="AJ350" s="210">
        <v>1403.9954273103342</v>
      </c>
      <c r="AK350" s="210">
        <v>1403.9954273103342</v>
      </c>
    </row>
    <row r="351" spans="1:37">
      <c r="A351" s="37">
        <v>17</v>
      </c>
      <c r="B351" s="37">
        <v>7</v>
      </c>
      <c r="C351" s="28" t="s">
        <v>459</v>
      </c>
      <c r="D351" s="210">
        <f>'(B.) Opyt'' non-urb lands'!AD50</f>
        <v>580</v>
      </c>
      <c r="E351" s="404"/>
      <c r="F351" s="210">
        <f>'(B.) Opyt'' non-urb lands'!AH50</f>
        <v>811912.05536189082</v>
      </c>
      <c r="G351" s="212">
        <f t="shared" si="89"/>
        <v>1399.848371313605</v>
      </c>
      <c r="I351" s="210">
        <v>9</v>
      </c>
      <c r="J351" s="210">
        <v>10</v>
      </c>
      <c r="M351" s="259">
        <f>(IF($J351-$I351=0,VLOOKUP($C351,'(C.) Private owners, 6 estates'!$D$10:$DR$60,26+$I351,0),IF($J351-$I351=1,VLOOKUP($C351,'(C.) Private owners, 6 estates'!$D$10:$DR$60,26+$I351,0)+VLOOKUP($C351,'(C.) Private owners, 6 estates'!$D$10:$DR$60,27+$I351,0),VLOOKUP($C351,'(C.) Private owners, 6 estates'!$D$10:$DR$60,26+$I351,0)+VLOOKUP($C351,'(C.) Private owners, 6 estates'!$D$10:$DR$60,27+$I351,0)+VLOOKUP($C351,'(C.) Private owners, 6 estates'!$D$10:$DR$60,28+$I351,0)))) /(IF($J351-$I351=0,VLOOKUP($C351,'(C.) Private owners, 6 estates'!$D$10:$DR$60,7+$I351,0),IF($J351-$I351=1,VLOOKUP($C351,'(C.) Private owners, 6 estates'!$D$10:$DR$60,7+$I351,0)+VLOOKUP($C351,'(C.) Private owners, 6 estates'!$D$10:$DR$60,8+$I351,0),VLOOKUP($C351,'(C.) Private owners, 6 estates'!$D$10:$DR$60,7+$I351,0)+VLOOKUP($C351,'(C.) Private owners, 6 estates'!$D$10:$DR$60,8+$I351,0)+VLOOKUP($C351,'(C.) Private owners, 6 estates'!$D$10:$DR$60,9+$I351,0))))</f>
        <v>0.88265306122448983</v>
      </c>
      <c r="N351" s="259">
        <f>(IF($J351-$I351=0,VLOOKUP($C351,'(C.) Private owners, 6 estates'!$D$10:$DR$60,45+$I351,0),IF($J351-$I351=1,VLOOKUP($C351,'(C.) Private owners, 6 estates'!$D$10:$DR$60,45+$I351,0)+VLOOKUP($C351,'(C.) Private owners, 6 estates'!$D$10:$DR$60,46+$I351,0),VLOOKUP($C351,'(C.) Private owners, 6 estates'!$D$10:$DR$60,45+$I351,0)+VLOOKUP($C351,'(C.) Private owners, 6 estates'!$D$10:$DR$60,46+$I351,0)+VLOOKUP($C351,'(C.) Private owners, 6 estates'!$D$10:$DR$60,47+$I351,0)))) /(IF($J351-$I351=0,VLOOKUP($C351,'(C.) Private owners, 6 estates'!$D$10:$DR$60,7+$I351,0),IF($J351-$I351=1,VLOOKUP($C351,'(C.) Private owners, 6 estates'!$D$10:$DR$60,7+$I351,0)+VLOOKUP($C351,'(C.) Private owners, 6 estates'!$D$10:$DR$60,8+$I351,0),VLOOKUP($C351,'(C.) Private owners, 6 estates'!$D$10:$DR$60,7+$I351,0)+VLOOKUP($C351,'(C.) Private owners, 6 estates'!$D$10:$DR$60,8+$I351,0)+VLOOKUP($C351,'(C.) Private owners, 6 estates'!$D$10:$DR$60,9+$I351,0))))</f>
        <v>2.5510204081632651E-3</v>
      </c>
      <c r="O351" s="259">
        <f>(IF($J351-$I351=0,VLOOKUP($C351,'(C.) Private owners, 6 estates'!$D$10:$DR$60,64+$I351,0),IF($J351-$I351=1,VLOOKUP($C351,'(C.) Private owners, 6 estates'!$D$10:$DR$60,64+$I351,0)+VLOOKUP($C351,'(C.) Private owners, 6 estates'!$D$10:$DR$60,65+$I351,0),VLOOKUP($C351,'(C.) Private owners, 6 estates'!$D$10:$DR$60,64+$I351,0)+VLOOKUP($C351,'(C.) Private owners, 6 estates'!$D$10:$DR$60,65+$I351,0)+VLOOKUP($C351,'(C.) Private owners, 6 estates'!$D$10:$DR$60,66+$I351,0)))) /(IF($J351-$I351=0,VLOOKUP($C351,'(C.) Private owners, 6 estates'!$D$10:$DR$60,7+$I351,0),IF($J351-$I351=1,VLOOKUP($C351,'(C.) Private owners, 6 estates'!$D$10:$DR$60,7+$I351,0)+VLOOKUP($C351,'(C.) Private owners, 6 estates'!$D$10:$DR$60,8+$I351,0),VLOOKUP($C351,'(C.) Private owners, 6 estates'!$D$10:$DR$60,7+$I351,0)+VLOOKUP($C351,'(C.) Private owners, 6 estates'!$D$10:$DR$60,8+$I351,0)+VLOOKUP($C351,'(C.) Private owners, 6 estates'!$D$10:$DR$60,9+$I351,0))))</f>
        <v>1.020408163265306E-2</v>
      </c>
      <c r="P351" s="259">
        <f>(IF($J351-$I351=0,VLOOKUP($C351,'(C.) Private owners, 6 estates'!$D$10:$DR$60,83+$I351,0),IF($J351-$I351=1,VLOOKUP($C351,'(C.) Private owners, 6 estates'!$D$10:$DR$60,83+$I351,0)+VLOOKUP($C351,'(C.) Private owners, 6 estates'!$D$10:$DR$60,84+$I351,0),VLOOKUP($C351,'(C.) Private owners, 6 estates'!$D$10:$DR$60,83+$I351,0)+VLOOKUP($C351,'(C.) Private owners, 6 estates'!$D$10:$DR$60,84+$I351,0)+VLOOKUP($C351,'(C.) Private owners, 6 estates'!$D$10:$DR$60,85+$I351,0)))) /(IF($J351-$I351=0,VLOOKUP($C351,'(C.) Private owners, 6 estates'!$D$10:$DR$60,7+$I351,0),IF($J351-$I351=1,VLOOKUP($C351,'(C.) Private owners, 6 estates'!$D$10:$DR$60,7+$I351,0)+VLOOKUP($C351,'(C.) Private owners, 6 estates'!$D$10:$DR$60,8+$I351,0),VLOOKUP($C351,'(C.) Private owners, 6 estates'!$D$10:$DR$60,7+$I351,0)+VLOOKUP($C351,'(C.) Private owners, 6 estates'!$D$10:$DR$60,8+$I351,0)+VLOOKUP($C351,'(C.) Private owners, 6 estates'!$D$10:$DR$60,9+$I351,0))))</f>
        <v>4.0816326530612242E-2</v>
      </c>
      <c r="Q351" s="259">
        <f>(IF($J351-$I351=0,VLOOKUP($C351,'(C.) Private owners, 6 estates'!$D$10:$DR$60,102+$I351,0),IF($J351-$I351=1,VLOOKUP($C351,'(C.) Private owners, 6 estates'!$D$10:$DR$60,102+$I351,0)+VLOOKUP($C351,'(C.) Private owners, 6 estates'!$D$10:$DR$60,103+$I351,0),VLOOKUP($C351,'(C.) Private owners, 6 estates'!$D$10:$DR$60,102+$I351,0)+VLOOKUP($C351,'(C.) Private owners, 6 estates'!$D$10:$DR$60,103+$I351,0)+VLOOKUP($C351,'(C.) Private owners, 6 estates'!$D$10:$DR$60,104+$I351,0)))) /(IF($J351-$I351=0,VLOOKUP($C351,'(C.) Private owners, 6 estates'!$D$10:$DR$60,7+$I351,0),IF($J351-$I351=1,VLOOKUP($C351,'(C.) Private owners, 6 estates'!$D$10:$DR$60,7+$I351,0)+VLOOKUP($C351,'(C.) Private owners, 6 estates'!$D$10:$DR$60,8+$I351,0),VLOOKUP($C351,'(C.) Private owners, 6 estates'!$D$10:$DR$60,7+$I351,0)+VLOOKUP($C351,'(C.) Private owners, 6 estates'!$D$10:$DR$60,8+$I351,0)+VLOOKUP($C351,'(C.) Private owners, 6 estates'!$D$10:$DR$60,9+$I351,0))))</f>
        <v>6.3775510204081634E-2</v>
      </c>
      <c r="R351" s="414">
        <f t="shared" si="76"/>
        <v>0</v>
      </c>
      <c r="T351" s="210">
        <f t="shared" si="77"/>
        <v>511.9387755102041</v>
      </c>
      <c r="U351" s="210">
        <f t="shared" si="78"/>
        <v>716636.66111024038</v>
      </c>
      <c r="V351" s="281">
        <f t="shared" si="79"/>
        <v>1.4795918367346939</v>
      </c>
      <c r="W351" s="281">
        <f t="shared" si="80"/>
        <v>2071.2042228619666</v>
      </c>
      <c r="X351" s="210">
        <f t="shared" si="81"/>
        <v>5.9183673469387754</v>
      </c>
      <c r="Y351" s="210">
        <f t="shared" si="82"/>
        <v>8284.8168914478665</v>
      </c>
      <c r="Z351" s="210">
        <f t="shared" si="83"/>
        <v>23.673469387755102</v>
      </c>
      <c r="AA351" s="210">
        <f t="shared" si="84"/>
        <v>33139.267565791466</v>
      </c>
      <c r="AB351" s="210">
        <f t="shared" si="85"/>
        <v>36.989795918367349</v>
      </c>
      <c r="AC351" s="210">
        <f t="shared" si="86"/>
        <v>51780.105571549168</v>
      </c>
      <c r="AD351" s="369">
        <f t="shared" si="87"/>
        <v>0</v>
      </c>
      <c r="AE351" s="369">
        <f t="shared" si="88"/>
        <v>0</v>
      </c>
      <c r="AG351" s="210">
        <v>1399.848371313605</v>
      </c>
      <c r="AH351" s="210">
        <v>1399.848371313605</v>
      </c>
      <c r="AI351" s="210">
        <v>1399.848371313605</v>
      </c>
      <c r="AJ351" s="210">
        <v>1399.848371313605</v>
      </c>
      <c r="AK351" s="210">
        <v>1399.848371313605</v>
      </c>
    </row>
    <row r="352" spans="1:37">
      <c r="A352" s="37">
        <v>22</v>
      </c>
      <c r="B352" s="37">
        <v>7</v>
      </c>
      <c r="C352" s="28" t="s">
        <v>1058</v>
      </c>
      <c r="D352" s="210">
        <f>'(B.) Opyt'' non-urb lands'!AD51</f>
        <v>281</v>
      </c>
      <c r="E352" s="404"/>
      <c r="F352" s="210">
        <f>'(B.) Opyt'' non-urb lands'!AH51</f>
        <v>400573.70237103815</v>
      </c>
      <c r="G352" s="212">
        <f t="shared" si="89"/>
        <v>1425.52918993252</v>
      </c>
      <c r="I352" s="210">
        <v>12</v>
      </c>
      <c r="J352" s="210">
        <v>12</v>
      </c>
      <c r="M352" s="259">
        <f>(IF($J352-$I352=0,VLOOKUP($C352,'(C.) Private owners, 6 estates'!$D$10:$DR$60,26+$I352,0),IF($J352-$I352=1,VLOOKUP($C352,'(C.) Private owners, 6 estates'!$D$10:$DR$60,26+$I352,0)+VLOOKUP($C352,'(C.) Private owners, 6 estates'!$D$10:$DR$60,27+$I352,0),VLOOKUP($C352,'(C.) Private owners, 6 estates'!$D$10:$DR$60,26+$I352,0)+VLOOKUP($C352,'(C.) Private owners, 6 estates'!$D$10:$DR$60,27+$I352,0)+VLOOKUP($C352,'(C.) Private owners, 6 estates'!$D$10:$DR$60,28+$I352,0)))) /(IF($J352-$I352=0,VLOOKUP($C352,'(C.) Private owners, 6 estates'!$D$10:$DR$60,7+$I352,0),IF($J352-$I352=1,VLOOKUP($C352,'(C.) Private owners, 6 estates'!$D$10:$DR$60,7+$I352,0)+VLOOKUP($C352,'(C.) Private owners, 6 estates'!$D$10:$DR$60,8+$I352,0),VLOOKUP($C352,'(C.) Private owners, 6 estates'!$D$10:$DR$60,7+$I352,0)+VLOOKUP($C352,'(C.) Private owners, 6 estates'!$D$10:$DR$60,8+$I352,0)+VLOOKUP($C352,'(C.) Private owners, 6 estates'!$D$10:$DR$60,9+$I352,0))))</f>
        <v>0.91275167785234901</v>
      </c>
      <c r="N352" s="259">
        <f>(IF($J352-$I352=0,VLOOKUP($C352,'(C.) Private owners, 6 estates'!$D$10:$DR$60,45+$I352,0),IF($J352-$I352=1,VLOOKUP($C352,'(C.) Private owners, 6 estates'!$D$10:$DR$60,45+$I352,0)+VLOOKUP($C352,'(C.) Private owners, 6 estates'!$D$10:$DR$60,46+$I352,0),VLOOKUP($C352,'(C.) Private owners, 6 estates'!$D$10:$DR$60,45+$I352,0)+VLOOKUP($C352,'(C.) Private owners, 6 estates'!$D$10:$DR$60,46+$I352,0)+VLOOKUP($C352,'(C.) Private owners, 6 estates'!$D$10:$DR$60,47+$I352,0)))) /(IF($J352-$I352=0,VLOOKUP($C352,'(C.) Private owners, 6 estates'!$D$10:$DR$60,7+$I352,0),IF($J352-$I352=1,VLOOKUP($C352,'(C.) Private owners, 6 estates'!$D$10:$DR$60,7+$I352,0)+VLOOKUP($C352,'(C.) Private owners, 6 estates'!$D$10:$DR$60,8+$I352,0),VLOOKUP($C352,'(C.) Private owners, 6 estates'!$D$10:$DR$60,7+$I352,0)+VLOOKUP($C352,'(C.) Private owners, 6 estates'!$D$10:$DR$60,8+$I352,0)+VLOOKUP($C352,'(C.) Private owners, 6 estates'!$D$10:$DR$60,9+$I352,0))))</f>
        <v>0</v>
      </c>
      <c r="O352" s="259">
        <f>(IF($J352-$I352=0,VLOOKUP($C352,'(C.) Private owners, 6 estates'!$D$10:$DR$60,64+$I352,0),IF($J352-$I352=1,VLOOKUP($C352,'(C.) Private owners, 6 estates'!$D$10:$DR$60,64+$I352,0)+VLOOKUP($C352,'(C.) Private owners, 6 estates'!$D$10:$DR$60,65+$I352,0),VLOOKUP($C352,'(C.) Private owners, 6 estates'!$D$10:$DR$60,64+$I352,0)+VLOOKUP($C352,'(C.) Private owners, 6 estates'!$D$10:$DR$60,65+$I352,0)+VLOOKUP($C352,'(C.) Private owners, 6 estates'!$D$10:$DR$60,66+$I352,0)))) /(IF($J352-$I352=0,VLOOKUP($C352,'(C.) Private owners, 6 estates'!$D$10:$DR$60,7+$I352,0),IF($J352-$I352=1,VLOOKUP($C352,'(C.) Private owners, 6 estates'!$D$10:$DR$60,7+$I352,0)+VLOOKUP($C352,'(C.) Private owners, 6 estates'!$D$10:$DR$60,8+$I352,0),VLOOKUP($C352,'(C.) Private owners, 6 estates'!$D$10:$DR$60,7+$I352,0)+VLOOKUP($C352,'(C.) Private owners, 6 estates'!$D$10:$DR$60,8+$I352,0)+VLOOKUP($C352,'(C.) Private owners, 6 estates'!$D$10:$DR$60,9+$I352,0))))</f>
        <v>3.6912751677852351E-2</v>
      </c>
      <c r="P352" s="259">
        <f>(IF($J352-$I352=0,VLOOKUP($C352,'(C.) Private owners, 6 estates'!$D$10:$DR$60,83+$I352,0),IF($J352-$I352=1,VLOOKUP($C352,'(C.) Private owners, 6 estates'!$D$10:$DR$60,83+$I352,0)+VLOOKUP($C352,'(C.) Private owners, 6 estates'!$D$10:$DR$60,84+$I352,0),VLOOKUP($C352,'(C.) Private owners, 6 estates'!$D$10:$DR$60,83+$I352,0)+VLOOKUP($C352,'(C.) Private owners, 6 estates'!$D$10:$DR$60,84+$I352,0)+VLOOKUP($C352,'(C.) Private owners, 6 estates'!$D$10:$DR$60,85+$I352,0)))) /(IF($J352-$I352=0,VLOOKUP($C352,'(C.) Private owners, 6 estates'!$D$10:$DR$60,7+$I352,0),IF($J352-$I352=1,VLOOKUP($C352,'(C.) Private owners, 6 estates'!$D$10:$DR$60,7+$I352,0)+VLOOKUP($C352,'(C.) Private owners, 6 estates'!$D$10:$DR$60,8+$I352,0),VLOOKUP($C352,'(C.) Private owners, 6 estates'!$D$10:$DR$60,7+$I352,0)+VLOOKUP($C352,'(C.) Private owners, 6 estates'!$D$10:$DR$60,8+$I352,0)+VLOOKUP($C352,'(C.) Private owners, 6 estates'!$D$10:$DR$60,9+$I352,0))))</f>
        <v>2.6845637583892617E-2</v>
      </c>
      <c r="Q352" s="259">
        <f>(IF($J352-$I352=0,VLOOKUP($C352,'(C.) Private owners, 6 estates'!$D$10:$DR$60,102+$I352,0),IF($J352-$I352=1,VLOOKUP($C352,'(C.) Private owners, 6 estates'!$D$10:$DR$60,102+$I352,0)+VLOOKUP($C352,'(C.) Private owners, 6 estates'!$D$10:$DR$60,103+$I352,0),VLOOKUP($C352,'(C.) Private owners, 6 estates'!$D$10:$DR$60,102+$I352,0)+VLOOKUP($C352,'(C.) Private owners, 6 estates'!$D$10:$DR$60,103+$I352,0)+VLOOKUP($C352,'(C.) Private owners, 6 estates'!$D$10:$DR$60,104+$I352,0)))) /(IF($J352-$I352=0,VLOOKUP($C352,'(C.) Private owners, 6 estates'!$D$10:$DR$60,7+$I352,0),IF($J352-$I352=1,VLOOKUP($C352,'(C.) Private owners, 6 estates'!$D$10:$DR$60,7+$I352,0)+VLOOKUP($C352,'(C.) Private owners, 6 estates'!$D$10:$DR$60,8+$I352,0),VLOOKUP($C352,'(C.) Private owners, 6 estates'!$D$10:$DR$60,7+$I352,0)+VLOOKUP($C352,'(C.) Private owners, 6 estates'!$D$10:$DR$60,8+$I352,0)+VLOOKUP($C352,'(C.) Private owners, 6 estates'!$D$10:$DR$60,9+$I352,0))))</f>
        <v>2.3489932885906041E-2</v>
      </c>
      <c r="R352" s="414">
        <f t="shared" si="76"/>
        <v>0</v>
      </c>
      <c r="T352" s="210">
        <f t="shared" si="77"/>
        <v>256.4832214765101</v>
      </c>
      <c r="U352" s="210">
        <f t="shared" si="78"/>
        <v>365624.31894269254</v>
      </c>
      <c r="V352" s="281">
        <f t="shared" si="79"/>
        <v>0</v>
      </c>
      <c r="W352" s="281">
        <f t="shared" si="80"/>
        <v>0</v>
      </c>
      <c r="X352" s="210">
        <f t="shared" si="81"/>
        <v>10.372483221476511</v>
      </c>
      <c r="Y352" s="210">
        <f t="shared" si="82"/>
        <v>14786.277604300067</v>
      </c>
      <c r="Z352" s="210">
        <f t="shared" si="83"/>
        <v>7.5436241610738257</v>
      </c>
      <c r="AA352" s="210">
        <f t="shared" si="84"/>
        <v>10753.656439490956</v>
      </c>
      <c r="AB352" s="210">
        <f t="shared" si="85"/>
        <v>6.6006711409395979</v>
      </c>
      <c r="AC352" s="210">
        <f t="shared" si="86"/>
        <v>9409.4493845545876</v>
      </c>
      <c r="AD352" s="369">
        <f t="shared" si="87"/>
        <v>0</v>
      </c>
      <c r="AE352" s="369">
        <f t="shared" si="88"/>
        <v>0</v>
      </c>
      <c r="AG352" s="210">
        <v>1425.52918993252</v>
      </c>
      <c r="AH352" s="210"/>
      <c r="AI352" s="210">
        <v>1425.52918993252</v>
      </c>
      <c r="AJ352" s="210">
        <v>1425.52918993252</v>
      </c>
      <c r="AK352" s="210">
        <v>1425.52918993252</v>
      </c>
    </row>
    <row r="353" spans="1:37">
      <c r="A353" s="37">
        <v>23</v>
      </c>
      <c r="B353" s="37">
        <v>7</v>
      </c>
      <c r="C353" s="29" t="s">
        <v>813</v>
      </c>
      <c r="D353" s="210">
        <f>'(B.) Opyt'' non-urb lands'!AD52</f>
        <v>312</v>
      </c>
      <c r="E353" s="404"/>
      <c r="F353" s="210">
        <f>'(B.) Opyt'' non-urb lands'!AH52</f>
        <v>442869.04020044545</v>
      </c>
      <c r="G353" s="212">
        <f t="shared" si="89"/>
        <v>1419.4520519245048</v>
      </c>
      <c r="I353" s="210">
        <v>11</v>
      </c>
      <c r="J353" s="210">
        <v>11</v>
      </c>
      <c r="M353" s="259">
        <f>(IF($J353-$I353=0,VLOOKUP($C353,'(C.) Private owners, 6 estates'!$D$10:$DR$60,26+$I353,0),IF($J353-$I353=1,VLOOKUP($C353,'(C.) Private owners, 6 estates'!$D$10:$DR$60,26+$I353,0)+VLOOKUP($C353,'(C.) Private owners, 6 estates'!$D$10:$DR$60,27+$I353,0),VLOOKUP($C353,'(C.) Private owners, 6 estates'!$D$10:$DR$60,26+$I353,0)+VLOOKUP($C353,'(C.) Private owners, 6 estates'!$D$10:$DR$60,27+$I353,0)+VLOOKUP($C353,'(C.) Private owners, 6 estates'!$D$10:$DR$60,28+$I353,0)))) /(IF($J353-$I353=0,VLOOKUP($C353,'(C.) Private owners, 6 estates'!$D$10:$DR$60,7+$I353,0),IF($J353-$I353=1,VLOOKUP($C353,'(C.) Private owners, 6 estates'!$D$10:$DR$60,7+$I353,0)+VLOOKUP($C353,'(C.) Private owners, 6 estates'!$D$10:$DR$60,8+$I353,0),VLOOKUP($C353,'(C.) Private owners, 6 estates'!$D$10:$DR$60,7+$I353,0)+VLOOKUP($C353,'(C.) Private owners, 6 estates'!$D$10:$DR$60,8+$I353,0)+VLOOKUP($C353,'(C.) Private owners, 6 estates'!$D$10:$DR$60,9+$I353,0))))</f>
        <v>0.78301886792452835</v>
      </c>
      <c r="N353" s="259">
        <f>(IF($J353-$I353=0,VLOOKUP($C353,'(C.) Private owners, 6 estates'!$D$10:$DR$60,45+$I353,0),IF($J353-$I353=1,VLOOKUP($C353,'(C.) Private owners, 6 estates'!$D$10:$DR$60,45+$I353,0)+VLOOKUP($C353,'(C.) Private owners, 6 estates'!$D$10:$DR$60,46+$I353,0),VLOOKUP($C353,'(C.) Private owners, 6 estates'!$D$10:$DR$60,45+$I353,0)+VLOOKUP($C353,'(C.) Private owners, 6 estates'!$D$10:$DR$60,46+$I353,0)+VLOOKUP($C353,'(C.) Private owners, 6 estates'!$D$10:$DR$60,47+$I353,0)))) /(IF($J353-$I353=0,VLOOKUP($C353,'(C.) Private owners, 6 estates'!$D$10:$DR$60,7+$I353,0),IF($J353-$I353=1,VLOOKUP($C353,'(C.) Private owners, 6 estates'!$D$10:$DR$60,7+$I353,0)+VLOOKUP($C353,'(C.) Private owners, 6 estates'!$D$10:$DR$60,8+$I353,0),VLOOKUP($C353,'(C.) Private owners, 6 estates'!$D$10:$DR$60,7+$I353,0)+VLOOKUP($C353,'(C.) Private owners, 6 estates'!$D$10:$DR$60,8+$I353,0)+VLOOKUP($C353,'(C.) Private owners, 6 estates'!$D$10:$DR$60,9+$I353,0))))</f>
        <v>3.1446540880503146E-3</v>
      </c>
      <c r="O353" s="259">
        <f>(IF($J353-$I353=0,VLOOKUP($C353,'(C.) Private owners, 6 estates'!$D$10:$DR$60,64+$I353,0),IF($J353-$I353=1,VLOOKUP($C353,'(C.) Private owners, 6 estates'!$D$10:$DR$60,64+$I353,0)+VLOOKUP($C353,'(C.) Private owners, 6 estates'!$D$10:$DR$60,65+$I353,0),VLOOKUP($C353,'(C.) Private owners, 6 estates'!$D$10:$DR$60,64+$I353,0)+VLOOKUP($C353,'(C.) Private owners, 6 estates'!$D$10:$DR$60,65+$I353,0)+VLOOKUP($C353,'(C.) Private owners, 6 estates'!$D$10:$DR$60,66+$I353,0)))) /(IF($J353-$I353=0,VLOOKUP($C353,'(C.) Private owners, 6 estates'!$D$10:$DR$60,7+$I353,0),IF($J353-$I353=1,VLOOKUP($C353,'(C.) Private owners, 6 estates'!$D$10:$DR$60,7+$I353,0)+VLOOKUP($C353,'(C.) Private owners, 6 estates'!$D$10:$DR$60,8+$I353,0),VLOOKUP($C353,'(C.) Private owners, 6 estates'!$D$10:$DR$60,7+$I353,0)+VLOOKUP($C353,'(C.) Private owners, 6 estates'!$D$10:$DR$60,8+$I353,0)+VLOOKUP($C353,'(C.) Private owners, 6 estates'!$D$10:$DR$60,9+$I353,0))))</f>
        <v>5.0314465408805034E-2</v>
      </c>
      <c r="P353" s="259">
        <f>(IF($J353-$I353=0,VLOOKUP($C353,'(C.) Private owners, 6 estates'!$D$10:$DR$60,83+$I353,0),IF($J353-$I353=1,VLOOKUP($C353,'(C.) Private owners, 6 estates'!$D$10:$DR$60,83+$I353,0)+VLOOKUP($C353,'(C.) Private owners, 6 estates'!$D$10:$DR$60,84+$I353,0),VLOOKUP($C353,'(C.) Private owners, 6 estates'!$D$10:$DR$60,83+$I353,0)+VLOOKUP($C353,'(C.) Private owners, 6 estates'!$D$10:$DR$60,84+$I353,0)+VLOOKUP($C353,'(C.) Private owners, 6 estates'!$D$10:$DR$60,85+$I353,0)))) /(IF($J353-$I353=0,VLOOKUP($C353,'(C.) Private owners, 6 estates'!$D$10:$DR$60,7+$I353,0),IF($J353-$I353=1,VLOOKUP($C353,'(C.) Private owners, 6 estates'!$D$10:$DR$60,7+$I353,0)+VLOOKUP($C353,'(C.) Private owners, 6 estates'!$D$10:$DR$60,8+$I353,0),VLOOKUP($C353,'(C.) Private owners, 6 estates'!$D$10:$DR$60,7+$I353,0)+VLOOKUP($C353,'(C.) Private owners, 6 estates'!$D$10:$DR$60,8+$I353,0)+VLOOKUP($C353,'(C.) Private owners, 6 estates'!$D$10:$DR$60,9+$I353,0))))</f>
        <v>6.6037735849056603E-2</v>
      </c>
      <c r="Q353" s="259">
        <f>(IF($J353-$I353=0,VLOOKUP($C353,'(C.) Private owners, 6 estates'!$D$10:$DR$60,102+$I353,0),IF($J353-$I353=1,VLOOKUP($C353,'(C.) Private owners, 6 estates'!$D$10:$DR$60,102+$I353,0)+VLOOKUP($C353,'(C.) Private owners, 6 estates'!$D$10:$DR$60,103+$I353,0),VLOOKUP($C353,'(C.) Private owners, 6 estates'!$D$10:$DR$60,102+$I353,0)+VLOOKUP($C353,'(C.) Private owners, 6 estates'!$D$10:$DR$60,103+$I353,0)+VLOOKUP($C353,'(C.) Private owners, 6 estates'!$D$10:$DR$60,104+$I353,0)))) /(IF($J353-$I353=0,VLOOKUP($C353,'(C.) Private owners, 6 estates'!$D$10:$DR$60,7+$I353,0),IF($J353-$I353=1,VLOOKUP($C353,'(C.) Private owners, 6 estates'!$D$10:$DR$60,7+$I353,0)+VLOOKUP($C353,'(C.) Private owners, 6 estates'!$D$10:$DR$60,8+$I353,0),VLOOKUP($C353,'(C.) Private owners, 6 estates'!$D$10:$DR$60,7+$I353,0)+VLOOKUP($C353,'(C.) Private owners, 6 estates'!$D$10:$DR$60,8+$I353,0)+VLOOKUP($C353,'(C.) Private owners, 6 estates'!$D$10:$DR$60,9+$I353,0))))</f>
        <v>9.7484276729559755E-2</v>
      </c>
      <c r="R353" s="414">
        <f t="shared" si="76"/>
        <v>0</v>
      </c>
      <c r="T353" s="210">
        <f t="shared" si="77"/>
        <v>244.30188679245285</v>
      </c>
      <c r="U353" s="210">
        <f t="shared" si="78"/>
        <v>346774.81449657527</v>
      </c>
      <c r="V353" s="281">
        <f t="shared" si="79"/>
        <v>0.98113207547169812</v>
      </c>
      <c r="W353" s="281">
        <f t="shared" si="80"/>
        <v>1392.6699377372499</v>
      </c>
      <c r="X353" s="210">
        <f t="shared" si="81"/>
        <v>15.69811320754717</v>
      </c>
      <c r="Y353" s="210">
        <f t="shared" si="82"/>
        <v>22282.719003795999</v>
      </c>
      <c r="Z353" s="210">
        <f t="shared" si="83"/>
        <v>20.60377358490566</v>
      </c>
      <c r="AA353" s="210">
        <f t="shared" si="84"/>
        <v>29246.068692482248</v>
      </c>
      <c r="AB353" s="210">
        <f t="shared" si="85"/>
        <v>30.415094339622645</v>
      </c>
      <c r="AC353" s="210">
        <f t="shared" si="86"/>
        <v>43172.768069854756</v>
      </c>
      <c r="AD353" s="369">
        <f t="shared" si="87"/>
        <v>0</v>
      </c>
      <c r="AE353" s="369">
        <f t="shared" si="88"/>
        <v>0</v>
      </c>
      <c r="AG353" s="210">
        <v>1419.4520519245048</v>
      </c>
      <c r="AH353" s="210">
        <v>1419.4520519245048</v>
      </c>
      <c r="AI353" s="210">
        <v>1419.4520519245048</v>
      </c>
      <c r="AJ353" s="210">
        <v>1419.4520519245048</v>
      </c>
      <c r="AK353" s="210">
        <v>1419.4520519245048</v>
      </c>
    </row>
    <row r="354" spans="1:37">
      <c r="A354" s="37">
        <v>8</v>
      </c>
      <c r="B354" s="37">
        <v>8</v>
      </c>
      <c r="C354" s="28" t="s">
        <v>1171</v>
      </c>
      <c r="D354" s="210">
        <f>'(B.) Opyt'' non-urb lands'!AD53</f>
        <v>483</v>
      </c>
      <c r="E354" s="404"/>
      <c r="F354" s="210">
        <f>'(B.) Opyt'' non-urb lands'!AH53</f>
        <v>692637.64373603649</v>
      </c>
      <c r="G354" s="212">
        <f t="shared" si="89"/>
        <v>1434.0323886874462</v>
      </c>
      <c r="I354" s="210">
        <v>9</v>
      </c>
      <c r="J354" s="210">
        <v>10</v>
      </c>
      <c r="M354" s="259">
        <f>(IF($J354-$I354=0,VLOOKUP($C354,'(C.) Private owners, 6 estates'!$D$10:$DR$60,26+$I354,0),IF($J354-$I354=1,VLOOKUP($C354,'(C.) Private owners, 6 estates'!$D$10:$DR$60,26+$I354,0)+VLOOKUP($C354,'(C.) Private owners, 6 estates'!$D$10:$DR$60,27+$I354,0),VLOOKUP($C354,'(C.) Private owners, 6 estates'!$D$10:$DR$60,26+$I354,0)+VLOOKUP($C354,'(C.) Private owners, 6 estates'!$D$10:$DR$60,27+$I354,0)+VLOOKUP($C354,'(C.) Private owners, 6 estates'!$D$10:$DR$60,28+$I354,0)))) /(IF($J354-$I354=0,VLOOKUP($C354,'(C.) Private owners, 6 estates'!$D$10:$DR$60,7+$I354,0),IF($J354-$I354=1,VLOOKUP($C354,'(C.) Private owners, 6 estates'!$D$10:$DR$60,7+$I354,0)+VLOOKUP($C354,'(C.) Private owners, 6 estates'!$D$10:$DR$60,8+$I354,0),VLOOKUP($C354,'(C.) Private owners, 6 estates'!$D$10:$DR$60,7+$I354,0)+VLOOKUP($C354,'(C.) Private owners, 6 estates'!$D$10:$DR$60,8+$I354,0)+VLOOKUP($C354,'(C.) Private owners, 6 estates'!$D$10:$DR$60,9+$I354,0))))</f>
        <v>0.8365122615803815</v>
      </c>
      <c r="N354" s="259">
        <f>(IF($J354-$I354=0,VLOOKUP($C354,'(C.) Private owners, 6 estates'!$D$10:$DR$60,45+$I354,0),IF($J354-$I354=1,VLOOKUP($C354,'(C.) Private owners, 6 estates'!$D$10:$DR$60,45+$I354,0)+VLOOKUP($C354,'(C.) Private owners, 6 estates'!$D$10:$DR$60,46+$I354,0),VLOOKUP($C354,'(C.) Private owners, 6 estates'!$D$10:$DR$60,45+$I354,0)+VLOOKUP($C354,'(C.) Private owners, 6 estates'!$D$10:$DR$60,46+$I354,0)+VLOOKUP($C354,'(C.) Private owners, 6 estates'!$D$10:$DR$60,47+$I354,0)))) /(IF($J354-$I354=0,VLOOKUP($C354,'(C.) Private owners, 6 estates'!$D$10:$DR$60,7+$I354,0),IF($J354-$I354=1,VLOOKUP($C354,'(C.) Private owners, 6 estates'!$D$10:$DR$60,7+$I354,0)+VLOOKUP($C354,'(C.) Private owners, 6 estates'!$D$10:$DR$60,8+$I354,0),VLOOKUP($C354,'(C.) Private owners, 6 estates'!$D$10:$DR$60,7+$I354,0)+VLOOKUP($C354,'(C.) Private owners, 6 estates'!$D$10:$DR$60,8+$I354,0)+VLOOKUP($C354,'(C.) Private owners, 6 estates'!$D$10:$DR$60,9+$I354,0))))</f>
        <v>0</v>
      </c>
      <c r="O354" s="259">
        <f>(IF($J354-$I354=0,VLOOKUP($C354,'(C.) Private owners, 6 estates'!$D$10:$DR$60,64+$I354,0),IF($J354-$I354=1,VLOOKUP($C354,'(C.) Private owners, 6 estates'!$D$10:$DR$60,64+$I354,0)+VLOOKUP($C354,'(C.) Private owners, 6 estates'!$D$10:$DR$60,65+$I354,0),VLOOKUP($C354,'(C.) Private owners, 6 estates'!$D$10:$DR$60,64+$I354,0)+VLOOKUP($C354,'(C.) Private owners, 6 estates'!$D$10:$DR$60,65+$I354,0)+VLOOKUP($C354,'(C.) Private owners, 6 estates'!$D$10:$DR$60,66+$I354,0)))) /(IF($J354-$I354=0,VLOOKUP($C354,'(C.) Private owners, 6 estates'!$D$10:$DR$60,7+$I354,0),IF($J354-$I354=1,VLOOKUP($C354,'(C.) Private owners, 6 estates'!$D$10:$DR$60,7+$I354,0)+VLOOKUP($C354,'(C.) Private owners, 6 estates'!$D$10:$DR$60,8+$I354,0),VLOOKUP($C354,'(C.) Private owners, 6 estates'!$D$10:$DR$60,7+$I354,0)+VLOOKUP($C354,'(C.) Private owners, 6 estates'!$D$10:$DR$60,8+$I354,0)+VLOOKUP($C354,'(C.) Private owners, 6 estates'!$D$10:$DR$60,9+$I354,0))))</f>
        <v>4.0871934604904632E-2</v>
      </c>
      <c r="P354" s="259">
        <f>(IF($J354-$I354=0,VLOOKUP($C354,'(C.) Private owners, 6 estates'!$D$10:$DR$60,83+$I354,0),IF($J354-$I354=1,VLOOKUP($C354,'(C.) Private owners, 6 estates'!$D$10:$DR$60,83+$I354,0)+VLOOKUP($C354,'(C.) Private owners, 6 estates'!$D$10:$DR$60,84+$I354,0),VLOOKUP($C354,'(C.) Private owners, 6 estates'!$D$10:$DR$60,83+$I354,0)+VLOOKUP($C354,'(C.) Private owners, 6 estates'!$D$10:$DR$60,84+$I354,0)+VLOOKUP($C354,'(C.) Private owners, 6 estates'!$D$10:$DR$60,85+$I354,0)))) /(IF($J354-$I354=0,VLOOKUP($C354,'(C.) Private owners, 6 estates'!$D$10:$DR$60,7+$I354,0),IF($J354-$I354=1,VLOOKUP($C354,'(C.) Private owners, 6 estates'!$D$10:$DR$60,7+$I354,0)+VLOOKUP($C354,'(C.) Private owners, 6 estates'!$D$10:$DR$60,8+$I354,0),VLOOKUP($C354,'(C.) Private owners, 6 estates'!$D$10:$DR$60,7+$I354,0)+VLOOKUP($C354,'(C.) Private owners, 6 estates'!$D$10:$DR$60,8+$I354,0)+VLOOKUP($C354,'(C.) Private owners, 6 estates'!$D$10:$DR$60,9+$I354,0))))</f>
        <v>4.9046321525885561E-2</v>
      </c>
      <c r="Q354" s="259">
        <f>(IF($J354-$I354=0,VLOOKUP($C354,'(C.) Private owners, 6 estates'!$D$10:$DR$60,102+$I354,0),IF($J354-$I354=1,VLOOKUP($C354,'(C.) Private owners, 6 estates'!$D$10:$DR$60,102+$I354,0)+VLOOKUP($C354,'(C.) Private owners, 6 estates'!$D$10:$DR$60,103+$I354,0),VLOOKUP($C354,'(C.) Private owners, 6 estates'!$D$10:$DR$60,102+$I354,0)+VLOOKUP($C354,'(C.) Private owners, 6 estates'!$D$10:$DR$60,103+$I354,0)+VLOOKUP($C354,'(C.) Private owners, 6 estates'!$D$10:$DR$60,104+$I354,0)))) /(IF($J354-$I354=0,VLOOKUP($C354,'(C.) Private owners, 6 estates'!$D$10:$DR$60,7+$I354,0),IF($J354-$I354=1,VLOOKUP($C354,'(C.) Private owners, 6 estates'!$D$10:$DR$60,7+$I354,0)+VLOOKUP($C354,'(C.) Private owners, 6 estates'!$D$10:$DR$60,8+$I354,0),VLOOKUP($C354,'(C.) Private owners, 6 estates'!$D$10:$DR$60,7+$I354,0)+VLOOKUP($C354,'(C.) Private owners, 6 estates'!$D$10:$DR$60,8+$I354,0)+VLOOKUP($C354,'(C.) Private owners, 6 estates'!$D$10:$DR$60,9+$I354,0))))</f>
        <v>7.3569482288828342E-2</v>
      </c>
      <c r="R354" s="414">
        <f t="shared" si="76"/>
        <v>0</v>
      </c>
      <c r="T354" s="210">
        <f t="shared" si="77"/>
        <v>404.03542234332429</v>
      </c>
      <c r="U354" s="210">
        <f t="shared" si="78"/>
        <v>579399.88181733852</v>
      </c>
      <c r="V354" s="281">
        <f t="shared" si="79"/>
        <v>0</v>
      </c>
      <c r="W354" s="281">
        <f t="shared" si="80"/>
        <v>0</v>
      </c>
      <c r="X354" s="210">
        <f t="shared" si="81"/>
        <v>19.741144414168936</v>
      </c>
      <c r="Y354" s="210">
        <f t="shared" si="82"/>
        <v>28309.440479674515</v>
      </c>
      <c r="Z354" s="210">
        <f t="shared" si="83"/>
        <v>23.689373297002724</v>
      </c>
      <c r="AA354" s="210">
        <f t="shared" si="84"/>
        <v>33971.328575609419</v>
      </c>
      <c r="AB354" s="210">
        <f t="shared" si="85"/>
        <v>35.53405994550409</v>
      </c>
      <c r="AC354" s="210">
        <f t="shared" si="86"/>
        <v>50956.992863414132</v>
      </c>
      <c r="AD354" s="369">
        <f t="shared" si="87"/>
        <v>0</v>
      </c>
      <c r="AE354" s="369">
        <f t="shared" si="88"/>
        <v>0</v>
      </c>
      <c r="AG354" s="210">
        <v>1434.0323886874462</v>
      </c>
      <c r="AH354" s="210"/>
      <c r="AI354" s="210">
        <v>1434.0323886874462</v>
      </c>
      <c r="AJ354" s="210">
        <v>1434.0323886874462</v>
      </c>
      <c r="AK354" s="210">
        <v>1434.0323886874462</v>
      </c>
    </row>
    <row r="355" spans="1:37">
      <c r="A355" s="37">
        <v>16</v>
      </c>
      <c r="B355" s="37">
        <v>8</v>
      </c>
      <c r="C355" s="28" t="s">
        <v>438</v>
      </c>
      <c r="D355" s="210">
        <f>'(B.) Opyt'' non-urb lands'!AD54</f>
        <v>292</v>
      </c>
      <c r="E355" s="404"/>
      <c r="F355" s="210">
        <f>'(B.) Opyt'' non-urb lands'!AH54</f>
        <v>422694.78904941457</v>
      </c>
      <c r="G355" s="212">
        <f t="shared" si="89"/>
        <v>1447.5848940048445</v>
      </c>
      <c r="I355" s="210">
        <v>9</v>
      </c>
      <c r="J355" s="210">
        <v>10</v>
      </c>
      <c r="M355" s="259">
        <f>(IF($J355-$I355=0,VLOOKUP($C355,'(C.) Private owners, 6 estates'!$D$10:$DR$60,26+$I355,0),IF($J355-$I355=1,VLOOKUP($C355,'(C.) Private owners, 6 estates'!$D$10:$DR$60,26+$I355,0)+VLOOKUP($C355,'(C.) Private owners, 6 estates'!$D$10:$DR$60,27+$I355,0),VLOOKUP($C355,'(C.) Private owners, 6 estates'!$D$10:$DR$60,26+$I355,0)+VLOOKUP($C355,'(C.) Private owners, 6 estates'!$D$10:$DR$60,27+$I355,0)+VLOOKUP($C355,'(C.) Private owners, 6 estates'!$D$10:$DR$60,28+$I355,0)))) /(IF($J355-$I355=0,VLOOKUP($C355,'(C.) Private owners, 6 estates'!$D$10:$DR$60,7+$I355,0),IF($J355-$I355=1,VLOOKUP($C355,'(C.) Private owners, 6 estates'!$D$10:$DR$60,7+$I355,0)+VLOOKUP($C355,'(C.) Private owners, 6 estates'!$D$10:$DR$60,8+$I355,0),VLOOKUP($C355,'(C.) Private owners, 6 estates'!$D$10:$DR$60,7+$I355,0)+VLOOKUP($C355,'(C.) Private owners, 6 estates'!$D$10:$DR$60,8+$I355,0)+VLOOKUP($C355,'(C.) Private owners, 6 estates'!$D$10:$DR$60,9+$I355,0))))</f>
        <v>0.79715302491103202</v>
      </c>
      <c r="N355" s="259">
        <f>(IF($J355-$I355=0,VLOOKUP($C355,'(C.) Private owners, 6 estates'!$D$10:$DR$60,45+$I355,0),IF($J355-$I355=1,VLOOKUP($C355,'(C.) Private owners, 6 estates'!$D$10:$DR$60,45+$I355,0)+VLOOKUP($C355,'(C.) Private owners, 6 estates'!$D$10:$DR$60,46+$I355,0),VLOOKUP($C355,'(C.) Private owners, 6 estates'!$D$10:$DR$60,45+$I355,0)+VLOOKUP($C355,'(C.) Private owners, 6 estates'!$D$10:$DR$60,46+$I355,0)+VLOOKUP($C355,'(C.) Private owners, 6 estates'!$D$10:$DR$60,47+$I355,0)))) /(IF($J355-$I355=0,VLOOKUP($C355,'(C.) Private owners, 6 estates'!$D$10:$DR$60,7+$I355,0),IF($J355-$I355=1,VLOOKUP($C355,'(C.) Private owners, 6 estates'!$D$10:$DR$60,7+$I355,0)+VLOOKUP($C355,'(C.) Private owners, 6 estates'!$D$10:$DR$60,8+$I355,0),VLOOKUP($C355,'(C.) Private owners, 6 estates'!$D$10:$DR$60,7+$I355,0)+VLOOKUP($C355,'(C.) Private owners, 6 estates'!$D$10:$DR$60,8+$I355,0)+VLOOKUP($C355,'(C.) Private owners, 6 estates'!$D$10:$DR$60,9+$I355,0))))</f>
        <v>3.5587188612099642E-3</v>
      </c>
      <c r="O355" s="259">
        <f>(IF($J355-$I355=0,VLOOKUP($C355,'(C.) Private owners, 6 estates'!$D$10:$DR$60,64+$I355,0),IF($J355-$I355=1,VLOOKUP($C355,'(C.) Private owners, 6 estates'!$D$10:$DR$60,64+$I355,0)+VLOOKUP($C355,'(C.) Private owners, 6 estates'!$D$10:$DR$60,65+$I355,0),VLOOKUP($C355,'(C.) Private owners, 6 estates'!$D$10:$DR$60,64+$I355,0)+VLOOKUP($C355,'(C.) Private owners, 6 estates'!$D$10:$DR$60,65+$I355,0)+VLOOKUP($C355,'(C.) Private owners, 6 estates'!$D$10:$DR$60,66+$I355,0)))) /(IF($J355-$I355=0,VLOOKUP($C355,'(C.) Private owners, 6 estates'!$D$10:$DR$60,7+$I355,0),IF($J355-$I355=1,VLOOKUP($C355,'(C.) Private owners, 6 estates'!$D$10:$DR$60,7+$I355,0)+VLOOKUP($C355,'(C.) Private owners, 6 estates'!$D$10:$DR$60,8+$I355,0),VLOOKUP($C355,'(C.) Private owners, 6 estates'!$D$10:$DR$60,7+$I355,0)+VLOOKUP($C355,'(C.) Private owners, 6 estates'!$D$10:$DR$60,8+$I355,0)+VLOOKUP($C355,'(C.) Private owners, 6 estates'!$D$10:$DR$60,9+$I355,0))))</f>
        <v>6.0498220640569395E-2</v>
      </c>
      <c r="P355" s="259">
        <f>(IF($J355-$I355=0,VLOOKUP($C355,'(C.) Private owners, 6 estates'!$D$10:$DR$60,83+$I355,0),IF($J355-$I355=1,VLOOKUP($C355,'(C.) Private owners, 6 estates'!$D$10:$DR$60,83+$I355,0)+VLOOKUP($C355,'(C.) Private owners, 6 estates'!$D$10:$DR$60,84+$I355,0),VLOOKUP($C355,'(C.) Private owners, 6 estates'!$D$10:$DR$60,83+$I355,0)+VLOOKUP($C355,'(C.) Private owners, 6 estates'!$D$10:$DR$60,84+$I355,0)+VLOOKUP($C355,'(C.) Private owners, 6 estates'!$D$10:$DR$60,85+$I355,0)))) /(IF($J355-$I355=0,VLOOKUP($C355,'(C.) Private owners, 6 estates'!$D$10:$DR$60,7+$I355,0),IF($J355-$I355=1,VLOOKUP($C355,'(C.) Private owners, 6 estates'!$D$10:$DR$60,7+$I355,0)+VLOOKUP($C355,'(C.) Private owners, 6 estates'!$D$10:$DR$60,8+$I355,0),VLOOKUP($C355,'(C.) Private owners, 6 estates'!$D$10:$DR$60,7+$I355,0)+VLOOKUP($C355,'(C.) Private owners, 6 estates'!$D$10:$DR$60,8+$I355,0)+VLOOKUP($C355,'(C.) Private owners, 6 estates'!$D$10:$DR$60,9+$I355,0))))</f>
        <v>4.9822064056939501E-2</v>
      </c>
      <c r="Q355" s="259">
        <f>(IF($J355-$I355=0,VLOOKUP($C355,'(C.) Private owners, 6 estates'!$D$10:$DR$60,102+$I355,0),IF($J355-$I355=1,VLOOKUP($C355,'(C.) Private owners, 6 estates'!$D$10:$DR$60,102+$I355,0)+VLOOKUP($C355,'(C.) Private owners, 6 estates'!$D$10:$DR$60,103+$I355,0),VLOOKUP($C355,'(C.) Private owners, 6 estates'!$D$10:$DR$60,102+$I355,0)+VLOOKUP($C355,'(C.) Private owners, 6 estates'!$D$10:$DR$60,103+$I355,0)+VLOOKUP($C355,'(C.) Private owners, 6 estates'!$D$10:$DR$60,104+$I355,0)))) /(IF($J355-$I355=0,VLOOKUP($C355,'(C.) Private owners, 6 estates'!$D$10:$DR$60,7+$I355,0),IF($J355-$I355=1,VLOOKUP($C355,'(C.) Private owners, 6 estates'!$D$10:$DR$60,7+$I355,0)+VLOOKUP($C355,'(C.) Private owners, 6 estates'!$D$10:$DR$60,8+$I355,0),VLOOKUP($C355,'(C.) Private owners, 6 estates'!$D$10:$DR$60,7+$I355,0)+VLOOKUP($C355,'(C.) Private owners, 6 estates'!$D$10:$DR$60,8+$I355,0)+VLOOKUP($C355,'(C.) Private owners, 6 estates'!$D$10:$DR$60,9+$I355,0))))</f>
        <v>8.8967971530249115E-2</v>
      </c>
      <c r="R355" s="414">
        <f t="shared" si="76"/>
        <v>0</v>
      </c>
      <c r="T355" s="210">
        <f t="shared" si="77"/>
        <v>232.76868327402136</v>
      </c>
      <c r="U355" s="210">
        <f t="shared" si="78"/>
        <v>336952.42970487144</v>
      </c>
      <c r="V355" s="281">
        <f t="shared" si="79"/>
        <v>1.0391459074733096</v>
      </c>
      <c r="W355" s="281">
        <f t="shared" si="80"/>
        <v>1504.2519183253189</v>
      </c>
      <c r="X355" s="210">
        <f t="shared" si="81"/>
        <v>17.665480427046262</v>
      </c>
      <c r="Y355" s="210">
        <f t="shared" si="82"/>
        <v>25572.28261153042</v>
      </c>
      <c r="Z355" s="210">
        <f t="shared" si="83"/>
        <v>14.548042704626335</v>
      </c>
      <c r="AA355" s="210">
        <f t="shared" si="84"/>
        <v>21059.526856554465</v>
      </c>
      <c r="AB355" s="210">
        <f t="shared" si="85"/>
        <v>25.978647686832741</v>
      </c>
      <c r="AC355" s="210">
        <f t="shared" si="86"/>
        <v>37606.297958132971</v>
      </c>
      <c r="AD355" s="369">
        <f t="shared" si="87"/>
        <v>0</v>
      </c>
      <c r="AE355" s="369">
        <f t="shared" si="88"/>
        <v>0</v>
      </c>
      <c r="AG355" s="210">
        <v>1447.5848940048445</v>
      </c>
      <c r="AH355" s="210">
        <v>1447.5848940048445</v>
      </c>
      <c r="AI355" s="210">
        <v>1447.5848940048445</v>
      </c>
      <c r="AJ355" s="210">
        <v>1447.5848940048445</v>
      </c>
      <c r="AK355" s="210">
        <v>1447.5848940048445</v>
      </c>
    </row>
    <row r="356" spans="1:37">
      <c r="A356" s="37">
        <v>32</v>
      </c>
      <c r="B356" s="37">
        <v>8</v>
      </c>
      <c r="C356" s="29" t="s">
        <v>364</v>
      </c>
      <c r="D356" s="210">
        <f>'(B.) Opyt'' non-urb lands'!AD55</f>
        <v>344</v>
      </c>
      <c r="E356" s="404"/>
      <c r="F356" s="210">
        <f>'(B.) Opyt'' non-urb lands'!AH55</f>
        <v>478244.60496124031</v>
      </c>
      <c r="G356" s="212">
        <f t="shared" si="89"/>
        <v>1390.2459446547684</v>
      </c>
      <c r="I356" s="210">
        <v>8</v>
      </c>
      <c r="J356" s="210">
        <v>9</v>
      </c>
      <c r="M356" s="259">
        <f>(IF($J356-$I356=0,VLOOKUP($C356,'(C.) Private owners, 6 estates'!$D$10:$DR$60,26+$I356,0),IF($J356-$I356=1,VLOOKUP($C356,'(C.) Private owners, 6 estates'!$D$10:$DR$60,26+$I356,0)+VLOOKUP($C356,'(C.) Private owners, 6 estates'!$D$10:$DR$60,27+$I356,0),VLOOKUP($C356,'(C.) Private owners, 6 estates'!$D$10:$DR$60,26+$I356,0)+VLOOKUP($C356,'(C.) Private owners, 6 estates'!$D$10:$DR$60,27+$I356,0)+VLOOKUP($C356,'(C.) Private owners, 6 estates'!$D$10:$DR$60,28+$I356,0)))) /(IF($J356-$I356=0,VLOOKUP($C356,'(C.) Private owners, 6 estates'!$D$10:$DR$60,7+$I356,0),IF($J356-$I356=1,VLOOKUP($C356,'(C.) Private owners, 6 estates'!$D$10:$DR$60,7+$I356,0)+VLOOKUP($C356,'(C.) Private owners, 6 estates'!$D$10:$DR$60,8+$I356,0),VLOOKUP($C356,'(C.) Private owners, 6 estates'!$D$10:$DR$60,7+$I356,0)+VLOOKUP($C356,'(C.) Private owners, 6 estates'!$D$10:$DR$60,8+$I356,0)+VLOOKUP($C356,'(C.) Private owners, 6 estates'!$D$10:$DR$60,9+$I356,0))))</f>
        <v>0.83157894736842108</v>
      </c>
      <c r="N356" s="259">
        <f>(IF($J356-$I356=0,VLOOKUP($C356,'(C.) Private owners, 6 estates'!$D$10:$DR$60,45+$I356,0),IF($J356-$I356=1,VLOOKUP($C356,'(C.) Private owners, 6 estates'!$D$10:$DR$60,45+$I356,0)+VLOOKUP($C356,'(C.) Private owners, 6 estates'!$D$10:$DR$60,46+$I356,0),VLOOKUP($C356,'(C.) Private owners, 6 estates'!$D$10:$DR$60,45+$I356,0)+VLOOKUP($C356,'(C.) Private owners, 6 estates'!$D$10:$DR$60,46+$I356,0)+VLOOKUP($C356,'(C.) Private owners, 6 estates'!$D$10:$DR$60,47+$I356,0)))) /(IF($J356-$I356=0,VLOOKUP($C356,'(C.) Private owners, 6 estates'!$D$10:$DR$60,7+$I356,0),IF($J356-$I356=1,VLOOKUP($C356,'(C.) Private owners, 6 estates'!$D$10:$DR$60,7+$I356,0)+VLOOKUP($C356,'(C.) Private owners, 6 estates'!$D$10:$DR$60,8+$I356,0),VLOOKUP($C356,'(C.) Private owners, 6 estates'!$D$10:$DR$60,7+$I356,0)+VLOOKUP($C356,'(C.) Private owners, 6 estates'!$D$10:$DR$60,8+$I356,0)+VLOOKUP($C356,'(C.) Private owners, 6 estates'!$D$10:$DR$60,9+$I356,0))))</f>
        <v>2.8947368421052631E-2</v>
      </c>
      <c r="O356" s="259">
        <f>(IF($J356-$I356=0,VLOOKUP($C356,'(C.) Private owners, 6 estates'!$D$10:$DR$60,64+$I356,0),IF($J356-$I356=1,VLOOKUP($C356,'(C.) Private owners, 6 estates'!$D$10:$DR$60,64+$I356,0)+VLOOKUP($C356,'(C.) Private owners, 6 estates'!$D$10:$DR$60,65+$I356,0),VLOOKUP($C356,'(C.) Private owners, 6 estates'!$D$10:$DR$60,64+$I356,0)+VLOOKUP($C356,'(C.) Private owners, 6 estates'!$D$10:$DR$60,65+$I356,0)+VLOOKUP($C356,'(C.) Private owners, 6 estates'!$D$10:$DR$60,66+$I356,0)))) /(IF($J356-$I356=0,VLOOKUP($C356,'(C.) Private owners, 6 estates'!$D$10:$DR$60,7+$I356,0),IF($J356-$I356=1,VLOOKUP($C356,'(C.) Private owners, 6 estates'!$D$10:$DR$60,7+$I356,0)+VLOOKUP($C356,'(C.) Private owners, 6 estates'!$D$10:$DR$60,8+$I356,0),VLOOKUP($C356,'(C.) Private owners, 6 estates'!$D$10:$DR$60,7+$I356,0)+VLOOKUP($C356,'(C.) Private owners, 6 estates'!$D$10:$DR$60,8+$I356,0)+VLOOKUP($C356,'(C.) Private owners, 6 estates'!$D$10:$DR$60,9+$I356,0))))</f>
        <v>4.736842105263158E-2</v>
      </c>
      <c r="P356" s="259">
        <f>(IF($J356-$I356=0,VLOOKUP($C356,'(C.) Private owners, 6 estates'!$D$10:$DR$60,83+$I356,0),IF($J356-$I356=1,VLOOKUP($C356,'(C.) Private owners, 6 estates'!$D$10:$DR$60,83+$I356,0)+VLOOKUP($C356,'(C.) Private owners, 6 estates'!$D$10:$DR$60,84+$I356,0),VLOOKUP($C356,'(C.) Private owners, 6 estates'!$D$10:$DR$60,83+$I356,0)+VLOOKUP($C356,'(C.) Private owners, 6 estates'!$D$10:$DR$60,84+$I356,0)+VLOOKUP($C356,'(C.) Private owners, 6 estates'!$D$10:$DR$60,85+$I356,0)))) /(IF($J356-$I356=0,VLOOKUP($C356,'(C.) Private owners, 6 estates'!$D$10:$DR$60,7+$I356,0),IF($J356-$I356=1,VLOOKUP($C356,'(C.) Private owners, 6 estates'!$D$10:$DR$60,7+$I356,0)+VLOOKUP($C356,'(C.) Private owners, 6 estates'!$D$10:$DR$60,8+$I356,0),VLOOKUP($C356,'(C.) Private owners, 6 estates'!$D$10:$DR$60,7+$I356,0)+VLOOKUP($C356,'(C.) Private owners, 6 estates'!$D$10:$DR$60,8+$I356,0)+VLOOKUP($C356,'(C.) Private owners, 6 estates'!$D$10:$DR$60,9+$I356,0))))</f>
        <v>3.1578947368421054E-2</v>
      </c>
      <c r="Q356" s="259">
        <f>(IF($J356-$I356=0,VLOOKUP($C356,'(C.) Private owners, 6 estates'!$D$10:$DR$60,102+$I356,0),IF($J356-$I356=1,VLOOKUP($C356,'(C.) Private owners, 6 estates'!$D$10:$DR$60,102+$I356,0)+VLOOKUP($C356,'(C.) Private owners, 6 estates'!$D$10:$DR$60,103+$I356,0),VLOOKUP($C356,'(C.) Private owners, 6 estates'!$D$10:$DR$60,102+$I356,0)+VLOOKUP($C356,'(C.) Private owners, 6 estates'!$D$10:$DR$60,103+$I356,0)+VLOOKUP($C356,'(C.) Private owners, 6 estates'!$D$10:$DR$60,104+$I356,0)))) /(IF($J356-$I356=0,VLOOKUP($C356,'(C.) Private owners, 6 estates'!$D$10:$DR$60,7+$I356,0),IF($J356-$I356=1,VLOOKUP($C356,'(C.) Private owners, 6 estates'!$D$10:$DR$60,7+$I356,0)+VLOOKUP($C356,'(C.) Private owners, 6 estates'!$D$10:$DR$60,8+$I356,0),VLOOKUP($C356,'(C.) Private owners, 6 estates'!$D$10:$DR$60,7+$I356,0)+VLOOKUP($C356,'(C.) Private owners, 6 estates'!$D$10:$DR$60,8+$I356,0)+VLOOKUP($C356,'(C.) Private owners, 6 estates'!$D$10:$DR$60,9+$I356,0))))</f>
        <v>6.0526315789473685E-2</v>
      </c>
      <c r="R356" s="414">
        <f t="shared" si="76"/>
        <v>0</v>
      </c>
      <c r="T356" s="210">
        <f t="shared" si="77"/>
        <v>286.06315789473683</v>
      </c>
      <c r="U356" s="210">
        <f t="shared" si="78"/>
        <v>397698.14517829457</v>
      </c>
      <c r="V356" s="281">
        <f t="shared" si="79"/>
        <v>9.9578947368421051</v>
      </c>
      <c r="W356" s="281">
        <f t="shared" si="80"/>
        <v>13843.9227751938</v>
      </c>
      <c r="X356" s="210">
        <f t="shared" si="81"/>
        <v>16.294736842105262</v>
      </c>
      <c r="Y356" s="210">
        <f t="shared" si="82"/>
        <v>22653.69181395349</v>
      </c>
      <c r="Z356" s="210">
        <f t="shared" si="83"/>
        <v>10.863157894736842</v>
      </c>
      <c r="AA356" s="210">
        <f t="shared" si="84"/>
        <v>15102.461209302326</v>
      </c>
      <c r="AB356" s="210">
        <f t="shared" si="85"/>
        <v>20.821052631578947</v>
      </c>
      <c r="AC356" s="210">
        <f t="shared" si="86"/>
        <v>28946.383984496126</v>
      </c>
      <c r="AD356" s="369">
        <f t="shared" si="87"/>
        <v>0</v>
      </c>
      <c r="AE356" s="369">
        <f t="shared" si="88"/>
        <v>0</v>
      </c>
      <c r="AG356" s="210">
        <v>1390.2459446547684</v>
      </c>
      <c r="AH356" s="210">
        <v>1390.2459446547684</v>
      </c>
      <c r="AI356" s="210">
        <v>1390.2459446547684</v>
      </c>
      <c r="AJ356" s="210">
        <v>1390.2459446547684</v>
      </c>
      <c r="AK356" s="210">
        <v>1390.2459446547684</v>
      </c>
    </row>
    <row r="357" spans="1:37">
      <c r="A357" s="37">
        <v>2</v>
      </c>
      <c r="B357" s="37">
        <v>9</v>
      </c>
      <c r="C357" s="28" t="s">
        <v>365</v>
      </c>
      <c r="D357" s="210">
        <f>'(B.) Opyt'' non-urb lands'!AD56</f>
        <v>17</v>
      </c>
      <c r="E357" s="404"/>
      <c r="F357" s="210">
        <f>'(B.) Opyt'' non-urb lands'!AH56</f>
        <v>24372.235174603171</v>
      </c>
      <c r="G357" s="212">
        <f t="shared" si="89"/>
        <v>1433.6608926237159</v>
      </c>
      <c r="I357" s="210">
        <v>9</v>
      </c>
      <c r="J357" s="210">
        <v>11</v>
      </c>
      <c r="M357" s="259">
        <f>(IF($J357-$I357=0,VLOOKUP($C357,'(C.) Private owners, 6 estates'!$D$10:$DR$60,26+$I357,0),IF($J357-$I357=1,VLOOKUP($C357,'(C.) Private owners, 6 estates'!$D$10:$DR$60,26+$I357,0)+VLOOKUP($C357,'(C.) Private owners, 6 estates'!$D$10:$DR$60,27+$I357,0),VLOOKUP($C357,'(C.) Private owners, 6 estates'!$D$10:$DR$60,26+$I357,0)+VLOOKUP($C357,'(C.) Private owners, 6 estates'!$D$10:$DR$60,27+$I357,0)+VLOOKUP($C357,'(C.) Private owners, 6 estates'!$D$10:$DR$60,28+$I357,0)))) /(IF($J357-$I357=0,VLOOKUP($C357,'(C.) Private owners, 6 estates'!$D$10:$DR$60,7+$I357,0),IF($J357-$I357=1,VLOOKUP($C357,'(C.) Private owners, 6 estates'!$D$10:$DR$60,7+$I357,0)+VLOOKUP($C357,'(C.) Private owners, 6 estates'!$D$10:$DR$60,8+$I357,0),VLOOKUP($C357,'(C.) Private owners, 6 estates'!$D$10:$DR$60,7+$I357,0)+VLOOKUP($C357,'(C.) Private owners, 6 estates'!$D$10:$DR$60,8+$I357,0)+VLOOKUP($C357,'(C.) Private owners, 6 estates'!$D$10:$DR$60,9+$I357,0))))</f>
        <v>0.375</v>
      </c>
      <c r="N357" s="259">
        <f>(IF($J357-$I357=0,VLOOKUP($C357,'(C.) Private owners, 6 estates'!$D$10:$DR$60,45+$I357,0),IF($J357-$I357=1,VLOOKUP($C357,'(C.) Private owners, 6 estates'!$D$10:$DR$60,45+$I357,0)+VLOOKUP($C357,'(C.) Private owners, 6 estates'!$D$10:$DR$60,46+$I357,0),VLOOKUP($C357,'(C.) Private owners, 6 estates'!$D$10:$DR$60,45+$I357,0)+VLOOKUP($C357,'(C.) Private owners, 6 estates'!$D$10:$DR$60,46+$I357,0)+VLOOKUP($C357,'(C.) Private owners, 6 estates'!$D$10:$DR$60,47+$I357,0)))) /(IF($J357-$I357=0,VLOOKUP($C357,'(C.) Private owners, 6 estates'!$D$10:$DR$60,7+$I357,0),IF($J357-$I357=1,VLOOKUP($C357,'(C.) Private owners, 6 estates'!$D$10:$DR$60,7+$I357,0)+VLOOKUP($C357,'(C.) Private owners, 6 estates'!$D$10:$DR$60,8+$I357,0),VLOOKUP($C357,'(C.) Private owners, 6 estates'!$D$10:$DR$60,7+$I357,0)+VLOOKUP($C357,'(C.) Private owners, 6 estates'!$D$10:$DR$60,8+$I357,0)+VLOOKUP($C357,'(C.) Private owners, 6 estates'!$D$10:$DR$60,9+$I357,0))))</f>
        <v>0</v>
      </c>
      <c r="O357" s="259">
        <f>(IF($J357-$I357=0,VLOOKUP($C357,'(C.) Private owners, 6 estates'!$D$10:$DR$60,64+$I357,0),IF($J357-$I357=1,VLOOKUP($C357,'(C.) Private owners, 6 estates'!$D$10:$DR$60,64+$I357,0)+VLOOKUP($C357,'(C.) Private owners, 6 estates'!$D$10:$DR$60,65+$I357,0),VLOOKUP($C357,'(C.) Private owners, 6 estates'!$D$10:$DR$60,64+$I357,0)+VLOOKUP($C357,'(C.) Private owners, 6 estates'!$D$10:$DR$60,65+$I357,0)+VLOOKUP($C357,'(C.) Private owners, 6 estates'!$D$10:$DR$60,66+$I357,0)))) /(IF($J357-$I357=0,VLOOKUP($C357,'(C.) Private owners, 6 estates'!$D$10:$DR$60,7+$I357,0),IF($J357-$I357=1,VLOOKUP($C357,'(C.) Private owners, 6 estates'!$D$10:$DR$60,7+$I357,0)+VLOOKUP($C357,'(C.) Private owners, 6 estates'!$D$10:$DR$60,8+$I357,0),VLOOKUP($C357,'(C.) Private owners, 6 estates'!$D$10:$DR$60,7+$I357,0)+VLOOKUP($C357,'(C.) Private owners, 6 estates'!$D$10:$DR$60,8+$I357,0)+VLOOKUP($C357,'(C.) Private owners, 6 estates'!$D$10:$DR$60,9+$I357,0))))</f>
        <v>0.16666666666666666</v>
      </c>
      <c r="P357" s="259">
        <f>(IF($J357-$I357=0,VLOOKUP($C357,'(C.) Private owners, 6 estates'!$D$10:$DR$60,83+$I357,0),IF($J357-$I357=1,VLOOKUP($C357,'(C.) Private owners, 6 estates'!$D$10:$DR$60,83+$I357,0)+VLOOKUP($C357,'(C.) Private owners, 6 estates'!$D$10:$DR$60,84+$I357,0),VLOOKUP($C357,'(C.) Private owners, 6 estates'!$D$10:$DR$60,83+$I357,0)+VLOOKUP($C357,'(C.) Private owners, 6 estates'!$D$10:$DR$60,84+$I357,0)+VLOOKUP($C357,'(C.) Private owners, 6 estates'!$D$10:$DR$60,85+$I357,0)))) /(IF($J357-$I357=0,VLOOKUP($C357,'(C.) Private owners, 6 estates'!$D$10:$DR$60,7+$I357,0),IF($J357-$I357=1,VLOOKUP($C357,'(C.) Private owners, 6 estates'!$D$10:$DR$60,7+$I357,0)+VLOOKUP($C357,'(C.) Private owners, 6 estates'!$D$10:$DR$60,8+$I357,0),VLOOKUP($C357,'(C.) Private owners, 6 estates'!$D$10:$DR$60,7+$I357,0)+VLOOKUP($C357,'(C.) Private owners, 6 estates'!$D$10:$DR$60,8+$I357,0)+VLOOKUP($C357,'(C.) Private owners, 6 estates'!$D$10:$DR$60,9+$I357,0))))</f>
        <v>8.3333333333333329E-2</v>
      </c>
      <c r="Q357" s="259">
        <f>(IF($J357-$I357=0,VLOOKUP($C357,'(C.) Private owners, 6 estates'!$D$10:$DR$60,102+$I357,0),IF($J357-$I357=1,VLOOKUP($C357,'(C.) Private owners, 6 estates'!$D$10:$DR$60,102+$I357,0)+VLOOKUP($C357,'(C.) Private owners, 6 estates'!$D$10:$DR$60,103+$I357,0),VLOOKUP($C357,'(C.) Private owners, 6 estates'!$D$10:$DR$60,102+$I357,0)+VLOOKUP($C357,'(C.) Private owners, 6 estates'!$D$10:$DR$60,103+$I357,0)+VLOOKUP($C357,'(C.) Private owners, 6 estates'!$D$10:$DR$60,104+$I357,0)))) /(IF($J357-$I357=0,VLOOKUP($C357,'(C.) Private owners, 6 estates'!$D$10:$DR$60,7+$I357,0),IF($J357-$I357=1,VLOOKUP($C357,'(C.) Private owners, 6 estates'!$D$10:$DR$60,7+$I357,0)+VLOOKUP($C357,'(C.) Private owners, 6 estates'!$D$10:$DR$60,8+$I357,0),VLOOKUP($C357,'(C.) Private owners, 6 estates'!$D$10:$DR$60,7+$I357,0)+VLOOKUP($C357,'(C.) Private owners, 6 estates'!$D$10:$DR$60,8+$I357,0)+VLOOKUP($C357,'(C.) Private owners, 6 estates'!$D$10:$DR$60,9+$I357,0))))</f>
        <v>0.375</v>
      </c>
      <c r="R357" s="414">
        <f t="shared" si="76"/>
        <v>0</v>
      </c>
      <c r="T357" s="210">
        <f t="shared" si="77"/>
        <v>6.375</v>
      </c>
      <c r="U357" s="210">
        <f t="shared" si="78"/>
        <v>9139.5881904761882</v>
      </c>
      <c r="V357" s="281">
        <f t="shared" si="79"/>
        <v>0</v>
      </c>
      <c r="W357" s="281">
        <f t="shared" si="80"/>
        <v>0</v>
      </c>
      <c r="X357" s="210">
        <f t="shared" si="81"/>
        <v>2.833333333333333</v>
      </c>
      <c r="Y357" s="210">
        <f t="shared" si="82"/>
        <v>4062.0391957671945</v>
      </c>
      <c r="Z357" s="210">
        <f t="shared" si="83"/>
        <v>1.4166666666666665</v>
      </c>
      <c r="AA357" s="210">
        <f t="shared" si="84"/>
        <v>2031.0195978835973</v>
      </c>
      <c r="AB357" s="210">
        <f t="shared" si="85"/>
        <v>6.375</v>
      </c>
      <c r="AC357" s="210">
        <f t="shared" si="86"/>
        <v>9139.5881904761882</v>
      </c>
      <c r="AD357" s="369">
        <f t="shared" si="87"/>
        <v>0</v>
      </c>
      <c r="AE357" s="369">
        <f t="shared" si="88"/>
        <v>0</v>
      </c>
      <c r="AG357" s="210">
        <v>1433.6608926237159</v>
      </c>
      <c r="AH357" s="210"/>
      <c r="AI357" s="210">
        <v>1433.6608926237159</v>
      </c>
      <c r="AJ357" s="210">
        <v>1433.6608926237159</v>
      </c>
      <c r="AK357" s="210">
        <v>1433.6608926237159</v>
      </c>
    </row>
    <row r="358" spans="1:37">
      <c r="A358" s="37">
        <v>3</v>
      </c>
      <c r="B358" s="37">
        <v>9</v>
      </c>
      <c r="C358" s="28" t="s">
        <v>629</v>
      </c>
      <c r="D358" s="210">
        <f>'(B.) Opyt'' non-urb lands'!AD57</f>
        <v>253</v>
      </c>
      <c r="E358" s="404"/>
      <c r="F358" s="210">
        <f>'(B.) Opyt'' non-urb lands'!AH57</f>
        <v>364911.03362466046</v>
      </c>
      <c r="G358" s="212">
        <f t="shared" si="89"/>
        <v>1442.3361012832429</v>
      </c>
      <c r="I358" s="210">
        <v>10</v>
      </c>
      <c r="J358" s="210">
        <v>11</v>
      </c>
      <c r="M358" s="259">
        <f>(IF($J358-$I358=0,VLOOKUP($C358,'(C.) Private owners, 6 estates'!$D$10:$DR$60,26+$I358,0),IF($J358-$I358=1,VLOOKUP($C358,'(C.) Private owners, 6 estates'!$D$10:$DR$60,26+$I358,0)+VLOOKUP($C358,'(C.) Private owners, 6 estates'!$D$10:$DR$60,27+$I358,0),VLOOKUP($C358,'(C.) Private owners, 6 estates'!$D$10:$DR$60,26+$I358,0)+VLOOKUP($C358,'(C.) Private owners, 6 estates'!$D$10:$DR$60,27+$I358,0)+VLOOKUP($C358,'(C.) Private owners, 6 estates'!$D$10:$DR$60,28+$I358,0)))) /(IF($J358-$I358=0,VLOOKUP($C358,'(C.) Private owners, 6 estates'!$D$10:$DR$60,7+$I358,0),IF($J358-$I358=1,VLOOKUP($C358,'(C.) Private owners, 6 estates'!$D$10:$DR$60,7+$I358,0)+VLOOKUP($C358,'(C.) Private owners, 6 estates'!$D$10:$DR$60,8+$I358,0),VLOOKUP($C358,'(C.) Private owners, 6 estates'!$D$10:$DR$60,7+$I358,0)+VLOOKUP($C358,'(C.) Private owners, 6 estates'!$D$10:$DR$60,8+$I358,0)+VLOOKUP($C358,'(C.) Private owners, 6 estates'!$D$10:$DR$60,9+$I358,0))))</f>
        <v>0.66367713004484308</v>
      </c>
      <c r="N358" s="259">
        <f>(IF($J358-$I358=0,VLOOKUP($C358,'(C.) Private owners, 6 estates'!$D$10:$DR$60,45+$I358,0),IF($J358-$I358=1,VLOOKUP($C358,'(C.) Private owners, 6 estates'!$D$10:$DR$60,45+$I358,0)+VLOOKUP($C358,'(C.) Private owners, 6 estates'!$D$10:$DR$60,46+$I358,0),VLOOKUP($C358,'(C.) Private owners, 6 estates'!$D$10:$DR$60,45+$I358,0)+VLOOKUP($C358,'(C.) Private owners, 6 estates'!$D$10:$DR$60,46+$I358,0)+VLOOKUP($C358,'(C.) Private owners, 6 estates'!$D$10:$DR$60,47+$I358,0)))) /(IF($J358-$I358=0,VLOOKUP($C358,'(C.) Private owners, 6 estates'!$D$10:$DR$60,7+$I358,0),IF($J358-$I358=1,VLOOKUP($C358,'(C.) Private owners, 6 estates'!$D$10:$DR$60,7+$I358,0)+VLOOKUP($C358,'(C.) Private owners, 6 estates'!$D$10:$DR$60,8+$I358,0),VLOOKUP($C358,'(C.) Private owners, 6 estates'!$D$10:$DR$60,7+$I358,0)+VLOOKUP($C358,'(C.) Private owners, 6 estates'!$D$10:$DR$60,8+$I358,0)+VLOOKUP($C358,'(C.) Private owners, 6 estates'!$D$10:$DR$60,9+$I358,0))))</f>
        <v>2.242152466367713E-3</v>
      </c>
      <c r="O358" s="259">
        <f>(IF($J358-$I358=0,VLOOKUP($C358,'(C.) Private owners, 6 estates'!$D$10:$DR$60,64+$I358,0),IF($J358-$I358=1,VLOOKUP($C358,'(C.) Private owners, 6 estates'!$D$10:$DR$60,64+$I358,0)+VLOOKUP($C358,'(C.) Private owners, 6 estates'!$D$10:$DR$60,65+$I358,0),VLOOKUP($C358,'(C.) Private owners, 6 estates'!$D$10:$DR$60,64+$I358,0)+VLOOKUP($C358,'(C.) Private owners, 6 estates'!$D$10:$DR$60,65+$I358,0)+VLOOKUP($C358,'(C.) Private owners, 6 estates'!$D$10:$DR$60,66+$I358,0)))) /(IF($J358-$I358=0,VLOOKUP($C358,'(C.) Private owners, 6 estates'!$D$10:$DR$60,7+$I358,0),IF($J358-$I358=1,VLOOKUP($C358,'(C.) Private owners, 6 estates'!$D$10:$DR$60,7+$I358,0)+VLOOKUP($C358,'(C.) Private owners, 6 estates'!$D$10:$DR$60,8+$I358,0),VLOOKUP($C358,'(C.) Private owners, 6 estates'!$D$10:$DR$60,7+$I358,0)+VLOOKUP($C358,'(C.) Private owners, 6 estates'!$D$10:$DR$60,8+$I358,0)+VLOOKUP($C358,'(C.) Private owners, 6 estates'!$D$10:$DR$60,9+$I358,0))))</f>
        <v>0.19955156950672645</v>
      </c>
      <c r="P358" s="259">
        <f>(IF($J358-$I358=0,VLOOKUP($C358,'(C.) Private owners, 6 estates'!$D$10:$DR$60,83+$I358,0),IF($J358-$I358=1,VLOOKUP($C358,'(C.) Private owners, 6 estates'!$D$10:$DR$60,83+$I358,0)+VLOOKUP($C358,'(C.) Private owners, 6 estates'!$D$10:$DR$60,84+$I358,0),VLOOKUP($C358,'(C.) Private owners, 6 estates'!$D$10:$DR$60,83+$I358,0)+VLOOKUP($C358,'(C.) Private owners, 6 estates'!$D$10:$DR$60,84+$I358,0)+VLOOKUP($C358,'(C.) Private owners, 6 estates'!$D$10:$DR$60,85+$I358,0)))) /(IF($J358-$I358=0,VLOOKUP($C358,'(C.) Private owners, 6 estates'!$D$10:$DR$60,7+$I358,0),IF($J358-$I358=1,VLOOKUP($C358,'(C.) Private owners, 6 estates'!$D$10:$DR$60,7+$I358,0)+VLOOKUP($C358,'(C.) Private owners, 6 estates'!$D$10:$DR$60,8+$I358,0),VLOOKUP($C358,'(C.) Private owners, 6 estates'!$D$10:$DR$60,7+$I358,0)+VLOOKUP($C358,'(C.) Private owners, 6 estates'!$D$10:$DR$60,8+$I358,0)+VLOOKUP($C358,'(C.) Private owners, 6 estates'!$D$10:$DR$60,9+$I358,0))))</f>
        <v>6.9506726457399109E-2</v>
      </c>
      <c r="Q358" s="259">
        <f>(IF($J358-$I358=0,VLOOKUP($C358,'(C.) Private owners, 6 estates'!$D$10:$DR$60,102+$I358,0),IF($J358-$I358=1,VLOOKUP($C358,'(C.) Private owners, 6 estates'!$D$10:$DR$60,102+$I358,0)+VLOOKUP($C358,'(C.) Private owners, 6 estates'!$D$10:$DR$60,103+$I358,0),VLOOKUP($C358,'(C.) Private owners, 6 estates'!$D$10:$DR$60,102+$I358,0)+VLOOKUP($C358,'(C.) Private owners, 6 estates'!$D$10:$DR$60,103+$I358,0)+VLOOKUP($C358,'(C.) Private owners, 6 estates'!$D$10:$DR$60,104+$I358,0)))) /(IF($J358-$I358=0,VLOOKUP($C358,'(C.) Private owners, 6 estates'!$D$10:$DR$60,7+$I358,0),IF($J358-$I358=1,VLOOKUP($C358,'(C.) Private owners, 6 estates'!$D$10:$DR$60,7+$I358,0)+VLOOKUP($C358,'(C.) Private owners, 6 estates'!$D$10:$DR$60,8+$I358,0),VLOOKUP($C358,'(C.) Private owners, 6 estates'!$D$10:$DR$60,7+$I358,0)+VLOOKUP($C358,'(C.) Private owners, 6 estates'!$D$10:$DR$60,8+$I358,0)+VLOOKUP($C358,'(C.) Private owners, 6 estates'!$D$10:$DR$60,9+$I358,0))))</f>
        <v>6.5022421524663671E-2</v>
      </c>
      <c r="R358" s="414">
        <f t="shared" si="76"/>
        <v>0</v>
      </c>
      <c r="T358" s="210">
        <f t="shared" si="77"/>
        <v>167.91031390134529</v>
      </c>
      <c r="U358" s="210">
        <f t="shared" si="78"/>
        <v>242183.10751771188</v>
      </c>
      <c r="V358" s="281">
        <f t="shared" si="79"/>
        <v>0.56726457399103136</v>
      </c>
      <c r="W358" s="281">
        <f t="shared" si="80"/>
        <v>818.1861740463238</v>
      </c>
      <c r="X358" s="210">
        <f t="shared" si="81"/>
        <v>50.486547085201792</v>
      </c>
      <c r="Y358" s="210">
        <f t="shared" si="82"/>
        <v>72818.569490122827</v>
      </c>
      <c r="Z358" s="210">
        <f t="shared" si="83"/>
        <v>17.585201793721975</v>
      </c>
      <c r="AA358" s="210">
        <f t="shared" si="84"/>
        <v>25363.771395436044</v>
      </c>
      <c r="AB358" s="210">
        <f t="shared" si="85"/>
        <v>16.45067264573991</v>
      </c>
      <c r="AC358" s="210">
        <f t="shared" si="86"/>
        <v>23727.399047343391</v>
      </c>
      <c r="AD358" s="369">
        <f t="shared" si="87"/>
        <v>0</v>
      </c>
      <c r="AE358" s="369">
        <f t="shared" si="88"/>
        <v>0</v>
      </c>
      <c r="AG358" s="210">
        <v>1442.3361012832429</v>
      </c>
      <c r="AH358" s="210">
        <v>1442.3361012832429</v>
      </c>
      <c r="AI358" s="210">
        <v>1442.3361012832429</v>
      </c>
      <c r="AJ358" s="210">
        <v>1442.3361012832429</v>
      </c>
      <c r="AK358" s="210">
        <v>1442.3361012832429</v>
      </c>
    </row>
    <row r="359" spans="1:37">
      <c r="A359" s="37">
        <v>12</v>
      </c>
      <c r="B359" s="37">
        <v>9</v>
      </c>
      <c r="C359" s="28" t="s">
        <v>257</v>
      </c>
      <c r="D359" s="210">
        <f>'(B.) Opyt'' non-urb lands'!AD58</f>
        <v>2537</v>
      </c>
      <c r="E359" s="404"/>
      <c r="F359" s="210">
        <f>'(B.) Opyt'' non-urb lands'!AH58</f>
        <v>2789317.2396857631</v>
      </c>
      <c r="G359" s="212">
        <f t="shared" si="89"/>
        <v>1099.4549624303363</v>
      </c>
      <c r="I359" s="210">
        <v>8</v>
      </c>
      <c r="J359" s="210">
        <v>9</v>
      </c>
      <c r="M359" s="259">
        <f>(IF($J359-$I359=0,VLOOKUP($C359,'(C.) Private owners, 6 estates'!$D$10:$DR$60,26+$I359,0),IF($J359-$I359=1,VLOOKUP($C359,'(C.) Private owners, 6 estates'!$D$10:$DR$60,26+$I359,0)+VLOOKUP($C359,'(C.) Private owners, 6 estates'!$D$10:$DR$60,27+$I359,0),VLOOKUP($C359,'(C.) Private owners, 6 estates'!$D$10:$DR$60,26+$I359,0)+VLOOKUP($C359,'(C.) Private owners, 6 estates'!$D$10:$DR$60,27+$I359,0)+VLOOKUP($C359,'(C.) Private owners, 6 estates'!$D$10:$DR$60,28+$I359,0)))) /(IF($J359-$I359=0,VLOOKUP($C359,'(C.) Private owners, 6 estates'!$D$10:$DR$60,7+$I359,0),IF($J359-$I359=1,VLOOKUP($C359,'(C.) Private owners, 6 estates'!$D$10:$DR$60,7+$I359,0)+VLOOKUP($C359,'(C.) Private owners, 6 estates'!$D$10:$DR$60,8+$I359,0),VLOOKUP($C359,'(C.) Private owners, 6 estates'!$D$10:$DR$60,7+$I359,0)+VLOOKUP($C359,'(C.) Private owners, 6 estates'!$D$10:$DR$60,8+$I359,0)+VLOOKUP($C359,'(C.) Private owners, 6 estates'!$D$10:$DR$60,9+$I359,0))))</f>
        <v>0.54526091586794467</v>
      </c>
      <c r="N359" s="259">
        <f>(IF($J359-$I359=0,VLOOKUP($C359,'(C.) Private owners, 6 estates'!$D$10:$DR$60,45+$I359,0),IF($J359-$I359=1,VLOOKUP($C359,'(C.) Private owners, 6 estates'!$D$10:$DR$60,45+$I359,0)+VLOOKUP($C359,'(C.) Private owners, 6 estates'!$D$10:$DR$60,46+$I359,0),VLOOKUP($C359,'(C.) Private owners, 6 estates'!$D$10:$DR$60,45+$I359,0)+VLOOKUP($C359,'(C.) Private owners, 6 estates'!$D$10:$DR$60,46+$I359,0)+VLOOKUP($C359,'(C.) Private owners, 6 estates'!$D$10:$DR$60,47+$I359,0)))) /(IF($J359-$I359=0,VLOOKUP($C359,'(C.) Private owners, 6 estates'!$D$10:$DR$60,7+$I359,0),IF($J359-$I359=1,VLOOKUP($C359,'(C.) Private owners, 6 estates'!$D$10:$DR$60,7+$I359,0)+VLOOKUP($C359,'(C.) Private owners, 6 estates'!$D$10:$DR$60,8+$I359,0),VLOOKUP($C359,'(C.) Private owners, 6 estates'!$D$10:$DR$60,7+$I359,0)+VLOOKUP($C359,'(C.) Private owners, 6 estates'!$D$10:$DR$60,8+$I359,0)+VLOOKUP($C359,'(C.) Private owners, 6 estates'!$D$10:$DR$60,9+$I359,0))))</f>
        <v>1.0649627263045794E-2</v>
      </c>
      <c r="O359" s="259">
        <f>(IF($J359-$I359=0,VLOOKUP($C359,'(C.) Private owners, 6 estates'!$D$10:$DR$60,64+$I359,0),IF($J359-$I359=1,VLOOKUP($C359,'(C.) Private owners, 6 estates'!$D$10:$DR$60,64+$I359,0)+VLOOKUP($C359,'(C.) Private owners, 6 estates'!$D$10:$DR$60,65+$I359,0),VLOOKUP($C359,'(C.) Private owners, 6 estates'!$D$10:$DR$60,64+$I359,0)+VLOOKUP($C359,'(C.) Private owners, 6 estates'!$D$10:$DR$60,65+$I359,0)+VLOOKUP($C359,'(C.) Private owners, 6 estates'!$D$10:$DR$60,66+$I359,0)))) /(IF($J359-$I359=0,VLOOKUP($C359,'(C.) Private owners, 6 estates'!$D$10:$DR$60,7+$I359,0),IF($J359-$I359=1,VLOOKUP($C359,'(C.) Private owners, 6 estates'!$D$10:$DR$60,7+$I359,0)+VLOOKUP($C359,'(C.) Private owners, 6 estates'!$D$10:$DR$60,8+$I359,0),VLOOKUP($C359,'(C.) Private owners, 6 estates'!$D$10:$DR$60,7+$I359,0)+VLOOKUP($C359,'(C.) Private owners, 6 estates'!$D$10:$DR$60,8+$I359,0)+VLOOKUP($C359,'(C.) Private owners, 6 estates'!$D$10:$DR$60,9+$I359,0))))</f>
        <v>3.6208732694355698E-2</v>
      </c>
      <c r="P359" s="259">
        <f>(IF($J359-$I359=0,VLOOKUP($C359,'(C.) Private owners, 6 estates'!$D$10:$DR$60,83+$I359,0),IF($J359-$I359=1,VLOOKUP($C359,'(C.) Private owners, 6 estates'!$D$10:$DR$60,83+$I359,0)+VLOOKUP($C359,'(C.) Private owners, 6 estates'!$D$10:$DR$60,84+$I359,0),VLOOKUP($C359,'(C.) Private owners, 6 estates'!$D$10:$DR$60,83+$I359,0)+VLOOKUP($C359,'(C.) Private owners, 6 estates'!$D$10:$DR$60,84+$I359,0)+VLOOKUP($C359,'(C.) Private owners, 6 estates'!$D$10:$DR$60,85+$I359,0)))) /(IF($J359-$I359=0,VLOOKUP($C359,'(C.) Private owners, 6 estates'!$D$10:$DR$60,7+$I359,0),IF($J359-$I359=1,VLOOKUP($C359,'(C.) Private owners, 6 estates'!$D$10:$DR$60,7+$I359,0)+VLOOKUP($C359,'(C.) Private owners, 6 estates'!$D$10:$DR$60,8+$I359,0),VLOOKUP($C359,'(C.) Private owners, 6 estates'!$D$10:$DR$60,7+$I359,0)+VLOOKUP($C359,'(C.) Private owners, 6 estates'!$D$10:$DR$60,8+$I359,0)+VLOOKUP($C359,'(C.) Private owners, 6 estates'!$D$10:$DR$60,9+$I359,0))))</f>
        <v>0.10862619808306709</v>
      </c>
      <c r="Q359" s="259">
        <f>(IF($J359-$I359=0,VLOOKUP($C359,'(C.) Private owners, 6 estates'!$D$10:$DR$60,102+$I359,0),IF($J359-$I359=1,VLOOKUP($C359,'(C.) Private owners, 6 estates'!$D$10:$DR$60,102+$I359,0)+VLOOKUP($C359,'(C.) Private owners, 6 estates'!$D$10:$DR$60,103+$I359,0),VLOOKUP($C359,'(C.) Private owners, 6 estates'!$D$10:$DR$60,102+$I359,0)+VLOOKUP($C359,'(C.) Private owners, 6 estates'!$D$10:$DR$60,103+$I359,0)+VLOOKUP($C359,'(C.) Private owners, 6 estates'!$D$10:$DR$60,104+$I359,0)))) /(IF($J359-$I359=0,VLOOKUP($C359,'(C.) Private owners, 6 estates'!$D$10:$DR$60,7+$I359,0),IF($J359-$I359=1,VLOOKUP($C359,'(C.) Private owners, 6 estates'!$D$10:$DR$60,7+$I359,0)+VLOOKUP($C359,'(C.) Private owners, 6 estates'!$D$10:$DR$60,8+$I359,0),VLOOKUP($C359,'(C.) Private owners, 6 estates'!$D$10:$DR$60,7+$I359,0)+VLOOKUP($C359,'(C.) Private owners, 6 estates'!$D$10:$DR$60,8+$I359,0)+VLOOKUP($C359,'(C.) Private owners, 6 estates'!$D$10:$DR$60,9+$I359,0))))</f>
        <v>0.29925452609158681</v>
      </c>
      <c r="R359" s="414">
        <f t="shared" si="76"/>
        <v>0</v>
      </c>
      <c r="T359" s="210">
        <f t="shared" si="77"/>
        <v>1383.3269435569757</v>
      </c>
      <c r="U359" s="210">
        <f t="shared" si="78"/>
        <v>1520905.6727573066</v>
      </c>
      <c r="V359" s="281">
        <f t="shared" si="79"/>
        <v>27.018104366347178</v>
      </c>
      <c r="W359" s="281">
        <f t="shared" si="80"/>
        <v>29705.188921041143</v>
      </c>
      <c r="X359" s="210">
        <f t="shared" si="81"/>
        <v>91.8615548455804</v>
      </c>
      <c r="Y359" s="210">
        <f t="shared" si="82"/>
        <v>100997.64233153987</v>
      </c>
      <c r="Z359" s="210">
        <f t="shared" si="83"/>
        <v>275.58466453674123</v>
      </c>
      <c r="AA359" s="210">
        <f t="shared" si="84"/>
        <v>302992.92699461966</v>
      </c>
      <c r="AB359" s="210">
        <f t="shared" si="85"/>
        <v>759.20873269435572</v>
      </c>
      <c r="AC359" s="210">
        <f t="shared" si="86"/>
        <v>834715.80868125614</v>
      </c>
      <c r="AD359" s="369">
        <f t="shared" si="87"/>
        <v>0</v>
      </c>
      <c r="AE359" s="369">
        <f t="shared" si="88"/>
        <v>0</v>
      </c>
      <c r="AG359" s="210">
        <v>1099.4549624303363</v>
      </c>
      <c r="AH359" s="210">
        <v>1099.4549624303363</v>
      </c>
      <c r="AI359" s="210">
        <v>1099.4549624303363</v>
      </c>
      <c r="AJ359" s="210">
        <v>1099.4549624303363</v>
      </c>
      <c r="AK359" s="210">
        <v>1099.4549624303363</v>
      </c>
    </row>
    <row r="360" spans="1:37">
      <c r="A360" s="37">
        <v>13</v>
      </c>
      <c r="B360" s="37">
        <v>9</v>
      </c>
      <c r="C360" s="28" t="s">
        <v>101</v>
      </c>
      <c r="D360" s="210">
        <f>'(B.) Opyt'' non-urb lands'!AD59</f>
        <v>760</v>
      </c>
      <c r="E360" s="404"/>
      <c r="F360" s="210">
        <f>'(B.) Opyt'' non-urb lands'!AH59</f>
        <v>1123004.2398675776</v>
      </c>
      <c r="G360" s="212">
        <f t="shared" si="89"/>
        <v>1477.6371577204968</v>
      </c>
      <c r="I360" s="210">
        <v>8</v>
      </c>
      <c r="J360" s="210">
        <v>8</v>
      </c>
      <c r="M360" s="259">
        <f>(IF($J360-$I360=0,VLOOKUP($C360,'(C.) Private owners, 6 estates'!$D$10:$DR$60,26+$I360,0),IF($J360-$I360=1,VLOOKUP($C360,'(C.) Private owners, 6 estates'!$D$10:$DR$60,26+$I360,0)+VLOOKUP($C360,'(C.) Private owners, 6 estates'!$D$10:$DR$60,27+$I360,0),VLOOKUP($C360,'(C.) Private owners, 6 estates'!$D$10:$DR$60,26+$I360,0)+VLOOKUP($C360,'(C.) Private owners, 6 estates'!$D$10:$DR$60,27+$I360,0)+VLOOKUP($C360,'(C.) Private owners, 6 estates'!$D$10:$DR$60,28+$I360,0)))) /(IF($J360-$I360=0,VLOOKUP($C360,'(C.) Private owners, 6 estates'!$D$10:$DR$60,7+$I360,0),IF($J360-$I360=1,VLOOKUP($C360,'(C.) Private owners, 6 estates'!$D$10:$DR$60,7+$I360,0)+VLOOKUP($C360,'(C.) Private owners, 6 estates'!$D$10:$DR$60,8+$I360,0),VLOOKUP($C360,'(C.) Private owners, 6 estates'!$D$10:$DR$60,7+$I360,0)+VLOOKUP($C360,'(C.) Private owners, 6 estates'!$D$10:$DR$60,8+$I360,0)+VLOOKUP($C360,'(C.) Private owners, 6 estates'!$D$10:$DR$60,9+$I360,0))))</f>
        <v>0.36784140969162998</v>
      </c>
      <c r="N360" s="259">
        <f>(IF($J360-$I360=0,VLOOKUP($C360,'(C.) Private owners, 6 estates'!$D$10:$DR$60,45+$I360,0),IF($J360-$I360=1,VLOOKUP($C360,'(C.) Private owners, 6 estates'!$D$10:$DR$60,45+$I360,0)+VLOOKUP($C360,'(C.) Private owners, 6 estates'!$D$10:$DR$60,46+$I360,0),VLOOKUP($C360,'(C.) Private owners, 6 estates'!$D$10:$DR$60,45+$I360,0)+VLOOKUP($C360,'(C.) Private owners, 6 estates'!$D$10:$DR$60,46+$I360,0)+VLOOKUP($C360,'(C.) Private owners, 6 estates'!$D$10:$DR$60,47+$I360,0)))) /(IF($J360-$I360=0,VLOOKUP($C360,'(C.) Private owners, 6 estates'!$D$10:$DR$60,7+$I360,0),IF($J360-$I360=1,VLOOKUP($C360,'(C.) Private owners, 6 estates'!$D$10:$DR$60,7+$I360,0)+VLOOKUP($C360,'(C.) Private owners, 6 estates'!$D$10:$DR$60,8+$I360,0),VLOOKUP($C360,'(C.) Private owners, 6 estates'!$D$10:$DR$60,7+$I360,0)+VLOOKUP($C360,'(C.) Private owners, 6 estates'!$D$10:$DR$60,8+$I360,0)+VLOOKUP($C360,'(C.) Private owners, 6 estates'!$D$10:$DR$60,9+$I360,0))))</f>
        <v>2.2026431718061676E-3</v>
      </c>
      <c r="O360" s="259">
        <f>(IF($J360-$I360=0,VLOOKUP($C360,'(C.) Private owners, 6 estates'!$D$10:$DR$60,64+$I360,0),IF($J360-$I360=1,VLOOKUP($C360,'(C.) Private owners, 6 estates'!$D$10:$DR$60,64+$I360,0)+VLOOKUP($C360,'(C.) Private owners, 6 estates'!$D$10:$DR$60,65+$I360,0),VLOOKUP($C360,'(C.) Private owners, 6 estates'!$D$10:$DR$60,64+$I360,0)+VLOOKUP($C360,'(C.) Private owners, 6 estates'!$D$10:$DR$60,65+$I360,0)+VLOOKUP($C360,'(C.) Private owners, 6 estates'!$D$10:$DR$60,66+$I360,0)))) /(IF($J360-$I360=0,VLOOKUP($C360,'(C.) Private owners, 6 estates'!$D$10:$DR$60,7+$I360,0),IF($J360-$I360=1,VLOOKUP($C360,'(C.) Private owners, 6 estates'!$D$10:$DR$60,7+$I360,0)+VLOOKUP($C360,'(C.) Private owners, 6 estates'!$D$10:$DR$60,8+$I360,0),VLOOKUP($C360,'(C.) Private owners, 6 estates'!$D$10:$DR$60,7+$I360,0)+VLOOKUP($C360,'(C.) Private owners, 6 estates'!$D$10:$DR$60,8+$I360,0)+VLOOKUP($C360,'(C.) Private owners, 6 estates'!$D$10:$DR$60,9+$I360,0))))</f>
        <v>6.1674008810572688E-2</v>
      </c>
      <c r="P360" s="259">
        <f>(IF($J360-$I360=0,VLOOKUP($C360,'(C.) Private owners, 6 estates'!$D$10:$DR$60,83+$I360,0),IF($J360-$I360=1,VLOOKUP($C360,'(C.) Private owners, 6 estates'!$D$10:$DR$60,83+$I360,0)+VLOOKUP($C360,'(C.) Private owners, 6 estates'!$D$10:$DR$60,84+$I360,0),VLOOKUP($C360,'(C.) Private owners, 6 estates'!$D$10:$DR$60,83+$I360,0)+VLOOKUP($C360,'(C.) Private owners, 6 estates'!$D$10:$DR$60,84+$I360,0)+VLOOKUP($C360,'(C.) Private owners, 6 estates'!$D$10:$DR$60,85+$I360,0)))) /(IF($J360-$I360=0,VLOOKUP($C360,'(C.) Private owners, 6 estates'!$D$10:$DR$60,7+$I360,0),IF($J360-$I360=1,VLOOKUP($C360,'(C.) Private owners, 6 estates'!$D$10:$DR$60,7+$I360,0)+VLOOKUP($C360,'(C.) Private owners, 6 estates'!$D$10:$DR$60,8+$I360,0),VLOOKUP($C360,'(C.) Private owners, 6 estates'!$D$10:$DR$60,7+$I360,0)+VLOOKUP($C360,'(C.) Private owners, 6 estates'!$D$10:$DR$60,8+$I360,0)+VLOOKUP($C360,'(C.) Private owners, 6 estates'!$D$10:$DR$60,9+$I360,0))))</f>
        <v>7.7092511013215861E-2</v>
      </c>
      <c r="Q360" s="259">
        <f>(IF($J360-$I360=0,VLOOKUP($C360,'(C.) Private owners, 6 estates'!$D$10:$DR$60,102+$I360,0),IF($J360-$I360=1,VLOOKUP($C360,'(C.) Private owners, 6 estates'!$D$10:$DR$60,102+$I360,0)+VLOOKUP($C360,'(C.) Private owners, 6 estates'!$D$10:$DR$60,103+$I360,0),VLOOKUP($C360,'(C.) Private owners, 6 estates'!$D$10:$DR$60,102+$I360,0)+VLOOKUP($C360,'(C.) Private owners, 6 estates'!$D$10:$DR$60,103+$I360,0)+VLOOKUP($C360,'(C.) Private owners, 6 estates'!$D$10:$DR$60,104+$I360,0)))) /(IF($J360-$I360=0,VLOOKUP($C360,'(C.) Private owners, 6 estates'!$D$10:$DR$60,7+$I360,0),IF($J360-$I360=1,VLOOKUP($C360,'(C.) Private owners, 6 estates'!$D$10:$DR$60,7+$I360,0)+VLOOKUP($C360,'(C.) Private owners, 6 estates'!$D$10:$DR$60,8+$I360,0),VLOOKUP($C360,'(C.) Private owners, 6 estates'!$D$10:$DR$60,7+$I360,0)+VLOOKUP($C360,'(C.) Private owners, 6 estates'!$D$10:$DR$60,8+$I360,0)+VLOOKUP($C360,'(C.) Private owners, 6 estates'!$D$10:$DR$60,9+$I360,0))))</f>
        <v>0.49118942731277532</v>
      </c>
      <c r="R360" s="414">
        <f t="shared" si="76"/>
        <v>0</v>
      </c>
      <c r="T360" s="210">
        <f t="shared" si="77"/>
        <v>279.55947136563879</v>
      </c>
      <c r="U360" s="210">
        <f t="shared" si="78"/>
        <v>413087.46268256713</v>
      </c>
      <c r="V360" s="281">
        <f t="shared" si="79"/>
        <v>1.6740088105726874</v>
      </c>
      <c r="W360" s="281">
        <f t="shared" si="80"/>
        <v>2473.5776208536954</v>
      </c>
      <c r="X360" s="210">
        <f t="shared" si="81"/>
        <v>46.872246696035241</v>
      </c>
      <c r="Y360" s="210">
        <f t="shared" si="82"/>
        <v>69260.173383903457</v>
      </c>
      <c r="Z360" s="210">
        <f t="shared" si="83"/>
        <v>58.590308370044056</v>
      </c>
      <c r="AA360" s="210">
        <f t="shared" si="84"/>
        <v>86575.216729879336</v>
      </c>
      <c r="AB360" s="210">
        <f t="shared" si="85"/>
        <v>373.30396475770925</v>
      </c>
      <c r="AC360" s="210">
        <f t="shared" si="86"/>
        <v>551607.80945037398</v>
      </c>
      <c r="AD360" s="369">
        <f t="shared" si="87"/>
        <v>0</v>
      </c>
      <c r="AE360" s="369">
        <f t="shared" si="88"/>
        <v>0</v>
      </c>
      <c r="AG360" s="210">
        <v>1477.6371577204968</v>
      </c>
      <c r="AH360" s="210">
        <v>1477.6371577204968</v>
      </c>
      <c r="AI360" s="210">
        <v>1477.6371577204968</v>
      </c>
      <c r="AJ360" s="210">
        <v>1477.6371577204968</v>
      </c>
      <c r="AK360" s="210">
        <v>1477.6371577204968</v>
      </c>
    </row>
    <row r="361" spans="1:37">
      <c r="A361" s="37">
        <v>41</v>
      </c>
      <c r="B361" s="37">
        <v>9</v>
      </c>
      <c r="C361" s="28" t="s">
        <v>1096</v>
      </c>
      <c r="D361" s="210">
        <f>'(B.) Opyt'' non-urb lands'!AD60</f>
        <v>786</v>
      </c>
      <c r="E361" s="404"/>
      <c r="F361" s="210">
        <f>'(B.) Opyt'' non-urb lands'!AH60</f>
        <v>1142177.1872374443</v>
      </c>
      <c r="G361" s="212">
        <f t="shared" si="89"/>
        <v>1453.1516377066721</v>
      </c>
      <c r="I361" s="210">
        <v>8</v>
      </c>
      <c r="J361" s="210">
        <v>8</v>
      </c>
      <c r="M361" s="259">
        <f>(IF($J361-$I361=0,VLOOKUP($C361,'(C.) Private owners, 6 estates'!$D$10:$DR$60,26+$I361,0),IF($J361-$I361=1,VLOOKUP($C361,'(C.) Private owners, 6 estates'!$D$10:$DR$60,26+$I361,0)+VLOOKUP($C361,'(C.) Private owners, 6 estates'!$D$10:$DR$60,27+$I361,0),VLOOKUP($C361,'(C.) Private owners, 6 estates'!$D$10:$DR$60,26+$I361,0)+VLOOKUP($C361,'(C.) Private owners, 6 estates'!$D$10:$DR$60,27+$I361,0)+VLOOKUP($C361,'(C.) Private owners, 6 estates'!$D$10:$DR$60,28+$I361,0)))) /(IF($J361-$I361=0,VLOOKUP($C361,'(C.) Private owners, 6 estates'!$D$10:$DR$60,7+$I361,0),IF($J361-$I361=1,VLOOKUP($C361,'(C.) Private owners, 6 estates'!$D$10:$DR$60,7+$I361,0)+VLOOKUP($C361,'(C.) Private owners, 6 estates'!$D$10:$DR$60,8+$I361,0),VLOOKUP($C361,'(C.) Private owners, 6 estates'!$D$10:$DR$60,7+$I361,0)+VLOOKUP($C361,'(C.) Private owners, 6 estates'!$D$10:$DR$60,8+$I361,0)+VLOOKUP($C361,'(C.) Private owners, 6 estates'!$D$10:$DR$60,9+$I361,0))))</f>
        <v>0.14251781472684086</v>
      </c>
      <c r="N361" s="259">
        <f>(IF($J361-$I361=0,VLOOKUP($C361,'(C.) Private owners, 6 estates'!$D$10:$DR$60,45+$I361,0),IF($J361-$I361=1,VLOOKUP($C361,'(C.) Private owners, 6 estates'!$D$10:$DR$60,45+$I361,0)+VLOOKUP($C361,'(C.) Private owners, 6 estates'!$D$10:$DR$60,46+$I361,0),VLOOKUP($C361,'(C.) Private owners, 6 estates'!$D$10:$DR$60,45+$I361,0)+VLOOKUP($C361,'(C.) Private owners, 6 estates'!$D$10:$DR$60,46+$I361,0)+VLOOKUP($C361,'(C.) Private owners, 6 estates'!$D$10:$DR$60,47+$I361,0)))) /(IF($J361-$I361=0,VLOOKUP($C361,'(C.) Private owners, 6 estates'!$D$10:$DR$60,7+$I361,0),IF($J361-$I361=1,VLOOKUP($C361,'(C.) Private owners, 6 estates'!$D$10:$DR$60,7+$I361,0)+VLOOKUP($C361,'(C.) Private owners, 6 estates'!$D$10:$DR$60,8+$I361,0),VLOOKUP($C361,'(C.) Private owners, 6 estates'!$D$10:$DR$60,7+$I361,0)+VLOOKUP($C361,'(C.) Private owners, 6 estates'!$D$10:$DR$60,8+$I361,0)+VLOOKUP($C361,'(C.) Private owners, 6 estates'!$D$10:$DR$60,9+$I361,0))))</f>
        <v>5.4631828978622329E-2</v>
      </c>
      <c r="O361" s="259">
        <f>(IF($J361-$I361=0,VLOOKUP($C361,'(C.) Private owners, 6 estates'!$D$10:$DR$60,64+$I361,0),IF($J361-$I361=1,VLOOKUP($C361,'(C.) Private owners, 6 estates'!$D$10:$DR$60,64+$I361,0)+VLOOKUP($C361,'(C.) Private owners, 6 estates'!$D$10:$DR$60,65+$I361,0),VLOOKUP($C361,'(C.) Private owners, 6 estates'!$D$10:$DR$60,64+$I361,0)+VLOOKUP($C361,'(C.) Private owners, 6 estates'!$D$10:$DR$60,65+$I361,0)+VLOOKUP($C361,'(C.) Private owners, 6 estates'!$D$10:$DR$60,66+$I361,0)))) /(IF($J361-$I361=0,VLOOKUP($C361,'(C.) Private owners, 6 estates'!$D$10:$DR$60,7+$I361,0),IF($J361-$I361=1,VLOOKUP($C361,'(C.) Private owners, 6 estates'!$D$10:$DR$60,7+$I361,0)+VLOOKUP($C361,'(C.) Private owners, 6 estates'!$D$10:$DR$60,8+$I361,0),VLOOKUP($C361,'(C.) Private owners, 6 estates'!$D$10:$DR$60,7+$I361,0)+VLOOKUP($C361,'(C.) Private owners, 6 estates'!$D$10:$DR$60,8+$I361,0)+VLOOKUP($C361,'(C.) Private owners, 6 estates'!$D$10:$DR$60,9+$I361,0))))</f>
        <v>9.7387173396674589E-2</v>
      </c>
      <c r="P361" s="259">
        <f>(IF($J361-$I361=0,VLOOKUP($C361,'(C.) Private owners, 6 estates'!$D$10:$DR$60,83+$I361,0),IF($J361-$I361=1,VLOOKUP($C361,'(C.) Private owners, 6 estates'!$D$10:$DR$60,83+$I361,0)+VLOOKUP($C361,'(C.) Private owners, 6 estates'!$D$10:$DR$60,84+$I361,0),VLOOKUP($C361,'(C.) Private owners, 6 estates'!$D$10:$DR$60,83+$I361,0)+VLOOKUP($C361,'(C.) Private owners, 6 estates'!$D$10:$DR$60,84+$I361,0)+VLOOKUP($C361,'(C.) Private owners, 6 estates'!$D$10:$DR$60,85+$I361,0)))) /(IF($J361-$I361=0,VLOOKUP($C361,'(C.) Private owners, 6 estates'!$D$10:$DR$60,7+$I361,0),IF($J361-$I361=1,VLOOKUP($C361,'(C.) Private owners, 6 estates'!$D$10:$DR$60,7+$I361,0)+VLOOKUP($C361,'(C.) Private owners, 6 estates'!$D$10:$DR$60,8+$I361,0),VLOOKUP($C361,'(C.) Private owners, 6 estates'!$D$10:$DR$60,7+$I361,0)+VLOOKUP($C361,'(C.) Private owners, 6 estates'!$D$10:$DR$60,8+$I361,0)+VLOOKUP($C361,'(C.) Private owners, 6 estates'!$D$10:$DR$60,9+$I361,0))))</f>
        <v>0.1496437054631829</v>
      </c>
      <c r="Q361" s="259">
        <f>(IF($J361-$I361=0,VLOOKUP($C361,'(C.) Private owners, 6 estates'!$D$10:$DR$60,102+$I361,0),IF($J361-$I361=1,VLOOKUP($C361,'(C.) Private owners, 6 estates'!$D$10:$DR$60,102+$I361,0)+VLOOKUP($C361,'(C.) Private owners, 6 estates'!$D$10:$DR$60,103+$I361,0),VLOOKUP($C361,'(C.) Private owners, 6 estates'!$D$10:$DR$60,102+$I361,0)+VLOOKUP($C361,'(C.) Private owners, 6 estates'!$D$10:$DR$60,103+$I361,0)+VLOOKUP($C361,'(C.) Private owners, 6 estates'!$D$10:$DR$60,104+$I361,0)))) /(IF($J361-$I361=0,VLOOKUP($C361,'(C.) Private owners, 6 estates'!$D$10:$DR$60,7+$I361,0),IF($J361-$I361=1,VLOOKUP($C361,'(C.) Private owners, 6 estates'!$D$10:$DR$60,7+$I361,0)+VLOOKUP($C361,'(C.) Private owners, 6 estates'!$D$10:$DR$60,8+$I361,0),VLOOKUP($C361,'(C.) Private owners, 6 estates'!$D$10:$DR$60,7+$I361,0)+VLOOKUP($C361,'(C.) Private owners, 6 estates'!$D$10:$DR$60,8+$I361,0)+VLOOKUP($C361,'(C.) Private owners, 6 estates'!$D$10:$DR$60,9+$I361,0))))</f>
        <v>0.5558194774346793</v>
      </c>
      <c r="R361" s="414">
        <f t="shared" si="76"/>
        <v>0</v>
      </c>
      <c r="T361" s="210">
        <f t="shared" si="77"/>
        <v>112.01900237529692</v>
      </c>
      <c r="U361" s="210">
        <f t="shared" si="78"/>
        <v>162780.59675593031</v>
      </c>
      <c r="V361" s="281">
        <f t="shared" si="79"/>
        <v>42.940617577197152</v>
      </c>
      <c r="W361" s="281">
        <f t="shared" si="80"/>
        <v>62399.228756439952</v>
      </c>
      <c r="X361" s="210">
        <f t="shared" si="81"/>
        <v>76.546318289786228</v>
      </c>
      <c r="Y361" s="210">
        <f t="shared" si="82"/>
        <v>111233.40778321904</v>
      </c>
      <c r="Z361" s="210">
        <f t="shared" si="83"/>
        <v>117.61995249406176</v>
      </c>
      <c r="AA361" s="210">
        <f t="shared" si="84"/>
        <v>170919.62659372683</v>
      </c>
      <c r="AB361" s="210">
        <f t="shared" si="85"/>
        <v>436.87410926365794</v>
      </c>
      <c r="AC361" s="210">
        <f t="shared" si="86"/>
        <v>634844.32734812819</v>
      </c>
      <c r="AD361" s="369">
        <f t="shared" si="87"/>
        <v>0</v>
      </c>
      <c r="AE361" s="369">
        <f t="shared" si="88"/>
        <v>0</v>
      </c>
      <c r="AG361" s="210">
        <v>1453.1516377066721</v>
      </c>
      <c r="AH361" s="210">
        <v>1453.1516377066721</v>
      </c>
      <c r="AI361" s="210">
        <v>1453.1516377066721</v>
      </c>
      <c r="AJ361" s="210">
        <v>1453.1516377066721</v>
      </c>
      <c r="AK361" s="210">
        <v>1453.1516377066723</v>
      </c>
    </row>
    <row r="362" spans="1:37">
      <c r="A362" s="37">
        <v>47</v>
      </c>
      <c r="B362" s="37">
        <v>9</v>
      </c>
      <c r="C362" s="29" t="s">
        <v>501</v>
      </c>
      <c r="D362" s="210">
        <f>'(B.) Opyt'' non-urb lands'!AD61</f>
        <v>978</v>
      </c>
      <c r="E362" s="404"/>
      <c r="F362" s="210">
        <f>'(B.) Opyt'' non-urb lands'!AH61</f>
        <v>1426179.9556375956</v>
      </c>
      <c r="G362" s="212">
        <f t="shared" si="89"/>
        <v>1458.261713330875</v>
      </c>
      <c r="I362" s="210">
        <v>7</v>
      </c>
      <c r="J362" s="210">
        <v>8</v>
      </c>
      <c r="M362" s="259">
        <f>(IF($J362-$I362=0,VLOOKUP($C362,'(C.) Private owners, 6 estates'!$D$10:$DR$60,26+$I362,0),IF($J362-$I362=1,VLOOKUP($C362,'(C.) Private owners, 6 estates'!$D$10:$DR$60,26+$I362,0)+VLOOKUP($C362,'(C.) Private owners, 6 estates'!$D$10:$DR$60,27+$I362,0),VLOOKUP($C362,'(C.) Private owners, 6 estates'!$D$10:$DR$60,26+$I362,0)+VLOOKUP($C362,'(C.) Private owners, 6 estates'!$D$10:$DR$60,27+$I362,0)+VLOOKUP($C362,'(C.) Private owners, 6 estates'!$D$10:$DR$60,28+$I362,0)))) /(IF($J362-$I362=0,VLOOKUP($C362,'(C.) Private owners, 6 estates'!$D$10:$DR$60,7+$I362,0),IF($J362-$I362=1,VLOOKUP($C362,'(C.) Private owners, 6 estates'!$D$10:$DR$60,7+$I362,0)+VLOOKUP($C362,'(C.) Private owners, 6 estates'!$D$10:$DR$60,8+$I362,0),VLOOKUP($C362,'(C.) Private owners, 6 estates'!$D$10:$DR$60,7+$I362,0)+VLOOKUP($C362,'(C.) Private owners, 6 estates'!$D$10:$DR$60,8+$I362,0)+VLOOKUP($C362,'(C.) Private owners, 6 estates'!$D$10:$DR$60,9+$I362,0))))</f>
        <v>0.24263322884012539</v>
      </c>
      <c r="N362" s="259">
        <f>(IF($J362-$I362=0,VLOOKUP($C362,'(C.) Private owners, 6 estates'!$D$10:$DR$60,45+$I362,0),IF($J362-$I362=1,VLOOKUP($C362,'(C.) Private owners, 6 estates'!$D$10:$DR$60,45+$I362,0)+VLOOKUP($C362,'(C.) Private owners, 6 estates'!$D$10:$DR$60,46+$I362,0),VLOOKUP($C362,'(C.) Private owners, 6 estates'!$D$10:$DR$60,45+$I362,0)+VLOOKUP($C362,'(C.) Private owners, 6 estates'!$D$10:$DR$60,46+$I362,0)+VLOOKUP($C362,'(C.) Private owners, 6 estates'!$D$10:$DR$60,47+$I362,0)))) /(IF($J362-$I362=0,VLOOKUP($C362,'(C.) Private owners, 6 estates'!$D$10:$DR$60,7+$I362,0),IF($J362-$I362=1,VLOOKUP($C362,'(C.) Private owners, 6 estates'!$D$10:$DR$60,7+$I362,0)+VLOOKUP($C362,'(C.) Private owners, 6 estates'!$D$10:$DR$60,8+$I362,0),VLOOKUP($C362,'(C.) Private owners, 6 estates'!$D$10:$DR$60,7+$I362,0)+VLOOKUP($C362,'(C.) Private owners, 6 estates'!$D$10:$DR$60,8+$I362,0)+VLOOKUP($C362,'(C.) Private owners, 6 estates'!$D$10:$DR$60,9+$I362,0))))</f>
        <v>8.7774294670846398E-3</v>
      </c>
      <c r="O362" s="259">
        <f>(IF($J362-$I362=0,VLOOKUP($C362,'(C.) Private owners, 6 estates'!$D$10:$DR$60,64+$I362,0),IF($J362-$I362=1,VLOOKUP($C362,'(C.) Private owners, 6 estates'!$D$10:$DR$60,64+$I362,0)+VLOOKUP($C362,'(C.) Private owners, 6 estates'!$D$10:$DR$60,65+$I362,0),VLOOKUP($C362,'(C.) Private owners, 6 estates'!$D$10:$DR$60,64+$I362,0)+VLOOKUP($C362,'(C.) Private owners, 6 estates'!$D$10:$DR$60,65+$I362,0)+VLOOKUP($C362,'(C.) Private owners, 6 estates'!$D$10:$DR$60,66+$I362,0)))) /(IF($J362-$I362=0,VLOOKUP($C362,'(C.) Private owners, 6 estates'!$D$10:$DR$60,7+$I362,0),IF($J362-$I362=1,VLOOKUP($C362,'(C.) Private owners, 6 estates'!$D$10:$DR$60,7+$I362,0)+VLOOKUP($C362,'(C.) Private owners, 6 estates'!$D$10:$DR$60,8+$I362,0),VLOOKUP($C362,'(C.) Private owners, 6 estates'!$D$10:$DR$60,7+$I362,0)+VLOOKUP($C362,'(C.) Private owners, 6 estates'!$D$10:$DR$60,8+$I362,0)+VLOOKUP($C362,'(C.) Private owners, 6 estates'!$D$10:$DR$60,9+$I362,0))))</f>
        <v>5.5172413793103448E-2</v>
      </c>
      <c r="P362" s="259">
        <f>(IF($J362-$I362=0,VLOOKUP($C362,'(C.) Private owners, 6 estates'!$D$10:$DR$60,83+$I362,0),IF($J362-$I362=1,VLOOKUP($C362,'(C.) Private owners, 6 estates'!$D$10:$DR$60,83+$I362,0)+VLOOKUP($C362,'(C.) Private owners, 6 estates'!$D$10:$DR$60,84+$I362,0),VLOOKUP($C362,'(C.) Private owners, 6 estates'!$D$10:$DR$60,83+$I362,0)+VLOOKUP($C362,'(C.) Private owners, 6 estates'!$D$10:$DR$60,84+$I362,0)+VLOOKUP($C362,'(C.) Private owners, 6 estates'!$D$10:$DR$60,85+$I362,0)))) /(IF($J362-$I362=0,VLOOKUP($C362,'(C.) Private owners, 6 estates'!$D$10:$DR$60,7+$I362,0),IF($J362-$I362=1,VLOOKUP($C362,'(C.) Private owners, 6 estates'!$D$10:$DR$60,7+$I362,0)+VLOOKUP($C362,'(C.) Private owners, 6 estates'!$D$10:$DR$60,8+$I362,0),VLOOKUP($C362,'(C.) Private owners, 6 estates'!$D$10:$DR$60,7+$I362,0)+VLOOKUP($C362,'(C.) Private owners, 6 estates'!$D$10:$DR$60,8+$I362,0)+VLOOKUP($C362,'(C.) Private owners, 6 estates'!$D$10:$DR$60,9+$I362,0))))</f>
        <v>0.34106583072100316</v>
      </c>
      <c r="Q362" s="259">
        <f>(IF($J362-$I362=0,VLOOKUP($C362,'(C.) Private owners, 6 estates'!$D$10:$DR$60,102+$I362,0),IF($J362-$I362=1,VLOOKUP($C362,'(C.) Private owners, 6 estates'!$D$10:$DR$60,102+$I362,0)+VLOOKUP($C362,'(C.) Private owners, 6 estates'!$D$10:$DR$60,103+$I362,0),VLOOKUP($C362,'(C.) Private owners, 6 estates'!$D$10:$DR$60,102+$I362,0)+VLOOKUP($C362,'(C.) Private owners, 6 estates'!$D$10:$DR$60,103+$I362,0)+VLOOKUP($C362,'(C.) Private owners, 6 estates'!$D$10:$DR$60,104+$I362,0)))) /(IF($J362-$I362=0,VLOOKUP($C362,'(C.) Private owners, 6 estates'!$D$10:$DR$60,7+$I362,0),IF($J362-$I362=1,VLOOKUP($C362,'(C.) Private owners, 6 estates'!$D$10:$DR$60,7+$I362,0)+VLOOKUP($C362,'(C.) Private owners, 6 estates'!$D$10:$DR$60,8+$I362,0),VLOOKUP($C362,'(C.) Private owners, 6 estates'!$D$10:$DR$60,7+$I362,0)+VLOOKUP($C362,'(C.) Private owners, 6 estates'!$D$10:$DR$60,8+$I362,0)+VLOOKUP($C362,'(C.) Private owners, 6 estates'!$D$10:$DR$60,9+$I362,0))))</f>
        <v>0.3523510971786834</v>
      </c>
      <c r="R362" s="414">
        <f t="shared" si="76"/>
        <v>0</v>
      </c>
      <c r="T362" s="210">
        <f t="shared" si="77"/>
        <v>237.29529780564263</v>
      </c>
      <c r="U362" s="210">
        <f t="shared" si="78"/>
        <v>346038.64754341665</v>
      </c>
      <c r="V362" s="281">
        <f t="shared" si="79"/>
        <v>8.5843260188087775</v>
      </c>
      <c r="W362" s="281">
        <f t="shared" si="80"/>
        <v>12518.193967978897</v>
      </c>
      <c r="X362" s="210">
        <f t="shared" si="81"/>
        <v>53.95862068965517</v>
      </c>
      <c r="Y362" s="210">
        <f t="shared" si="82"/>
        <v>78685.790655867342</v>
      </c>
      <c r="Z362" s="210">
        <f t="shared" si="83"/>
        <v>333.56238244514111</v>
      </c>
      <c r="AA362" s="210">
        <f t="shared" si="84"/>
        <v>486421.25132718007</v>
      </c>
      <c r="AB362" s="210">
        <f t="shared" si="85"/>
        <v>344.59937304075237</v>
      </c>
      <c r="AC362" s="210">
        <f t="shared" si="86"/>
        <v>502516.07214315288</v>
      </c>
      <c r="AD362" s="369">
        <f t="shared" si="87"/>
        <v>0</v>
      </c>
      <c r="AE362" s="369">
        <f t="shared" si="88"/>
        <v>0</v>
      </c>
      <c r="AG362" s="210">
        <v>1458.261713330875</v>
      </c>
      <c r="AH362" s="210">
        <v>1458.261713330875</v>
      </c>
      <c r="AI362" s="210">
        <v>1458.261713330875</v>
      </c>
      <c r="AJ362" s="210">
        <v>1458.261713330875</v>
      </c>
      <c r="AK362" s="210">
        <v>1458.261713330875</v>
      </c>
    </row>
    <row r="363" spans="1:37" s="151" customFormat="1">
      <c r="A363" s="431">
        <v>51</v>
      </c>
      <c r="B363" s="431"/>
      <c r="C363" s="331" t="s">
        <v>226</v>
      </c>
      <c r="D363" s="214">
        <f>SUM(D313:D362)</f>
        <v>21369</v>
      </c>
      <c r="E363" s="404"/>
      <c r="F363" s="214">
        <v>29574773.838013273</v>
      </c>
      <c r="G363" s="363">
        <f t="shared" si="89"/>
        <v>1384.0036425669555</v>
      </c>
      <c r="I363" s="214"/>
      <c r="J363" s="214"/>
      <c r="K363" s="214"/>
      <c r="L363" s="214"/>
      <c r="M363" s="390">
        <f>T363/$D363</f>
        <v>0.56271152615349018</v>
      </c>
      <c r="N363" s="390">
        <f>V363/$D363</f>
        <v>8.2047123372415102E-3</v>
      </c>
      <c r="O363" s="390">
        <f>X363/$D363</f>
        <v>0.12235774904960781</v>
      </c>
      <c r="P363" s="390">
        <f>Z363/$D363</f>
        <v>8.97611062526288E-2</v>
      </c>
      <c r="Q363" s="390">
        <f>AB363/$D363</f>
        <v>0.21696490620703163</v>
      </c>
      <c r="R363" s="430">
        <f>SUM(M363:Q363)-1</f>
        <v>0</v>
      </c>
      <c r="S363" s="214"/>
      <c r="T363" s="210">
        <f>SUM(T313:T362)</f>
        <v>12024.582602373932</v>
      </c>
      <c r="U363" s="210">
        <f>T363*$G363</f>
        <v>16642066.122032763</v>
      </c>
      <c r="V363" s="210">
        <f>SUM(V313:V362)</f>
        <v>175.32649793451384</v>
      </c>
      <c r="W363" s="210">
        <f>V363*$G363</f>
        <v>242652.51177987494</v>
      </c>
      <c r="X363" s="210">
        <f>SUM(X313:X362)</f>
        <v>2614.6627394410693</v>
      </c>
      <c r="Y363" s="210">
        <f>X363*$G363</f>
        <v>3618702.7554705343</v>
      </c>
      <c r="Z363" s="210">
        <f>SUM(Z313:Z362)</f>
        <v>1918.1050795124247</v>
      </c>
      <c r="AA363" s="210">
        <f>Z363*$G363</f>
        <v>2654664.4168713754</v>
      </c>
      <c r="AB363" s="210">
        <f>SUM(AB313:AB362)</f>
        <v>4636.3230807380587</v>
      </c>
      <c r="AC363" s="210">
        <f>AB363*$G363</f>
        <v>6416688.0318587217</v>
      </c>
      <c r="AD363" s="369">
        <f>D363-(T363+V363+X363+Z363+AB363)</f>
        <v>0</v>
      </c>
      <c r="AE363" s="369">
        <f>F363-(U363+W363+Y363+AA363+AC363)</f>
        <v>0</v>
      </c>
      <c r="AF363" s="28"/>
      <c r="AG363" s="210">
        <v>1384.0036425669555</v>
      </c>
      <c r="AH363" s="210">
        <v>1384.0036425669555</v>
      </c>
      <c r="AI363" s="210">
        <v>1384.0036425669555</v>
      </c>
      <c r="AJ363" s="210">
        <v>1384.0036425669555</v>
      </c>
      <c r="AK363" s="210">
        <v>1384.0036425669555</v>
      </c>
    </row>
    <row r="364" spans="1:37">
      <c r="F364" s="281" t="s">
        <v>934</v>
      </c>
      <c r="G364" s="624">
        <f>(G363-1000)/1000</f>
        <v>0.38400364256695546</v>
      </c>
      <c r="R364" s="394" t="s">
        <v>230</v>
      </c>
      <c r="T364" s="214">
        <f>SUM(T313:T362)</f>
        <v>12024.582602373932</v>
      </c>
      <c r="U364" s="214">
        <f t="shared" ref="U364:AB364" si="90">SUM(U313:U362)</f>
        <v>16635350.978077479</v>
      </c>
      <c r="V364" s="214">
        <f t="shared" si="90"/>
        <v>175.32649793451384</v>
      </c>
      <c r="W364" s="214">
        <f t="shared" si="90"/>
        <v>241577.80487523953</v>
      </c>
      <c r="X364" s="214">
        <f t="shared" si="90"/>
        <v>2614.6627394410693</v>
      </c>
      <c r="Y364" s="214">
        <f t="shared" si="90"/>
        <v>3674967.1704573729</v>
      </c>
      <c r="Z364" s="214">
        <f t="shared" si="90"/>
        <v>1918.1050795124247</v>
      </c>
      <c r="AA364" s="214">
        <f t="shared" si="90"/>
        <v>2651336.7820480829</v>
      </c>
      <c r="AB364" s="214">
        <f t="shared" si="90"/>
        <v>4636.3230807380587</v>
      </c>
      <c r="AC364" s="214">
        <f>SUM(AC313:AC362)</f>
        <v>6371541.1025551092</v>
      </c>
      <c r="AD364" s="369">
        <f>SUM(AD314:AD362)</f>
        <v>0</v>
      </c>
      <c r="AE364" s="369">
        <f>SUM(AE314:AE362)</f>
        <v>0</v>
      </c>
      <c r="AG364" s="210">
        <v>1383.4451912528984</v>
      </c>
      <c r="AH364" s="210">
        <v>1377.8738965371406</v>
      </c>
      <c r="AI364" s="210">
        <v>1405.5224465557505</v>
      </c>
      <c r="AJ364" s="210">
        <v>1382.2687872355998</v>
      </c>
      <c r="AK364" s="210">
        <v>1374.2659844017644</v>
      </c>
    </row>
    <row r="365" spans="1:37" ht="17">
      <c r="C365" s="496" t="s">
        <v>1220</v>
      </c>
      <c r="D365" s="214">
        <f>D73+D131+D189+D247+D305+D363</f>
        <v>52764</v>
      </c>
      <c r="F365" s="214">
        <f>F73+F131+F189+F247+F305+F363</f>
        <v>318442480.331227</v>
      </c>
      <c r="G365" s="363">
        <f t="shared" si="89"/>
        <v>6035.222506467042</v>
      </c>
      <c r="T365" s="210">
        <f>T73+T131+T189+T248+T305+T363</f>
        <v>32802.41623632767</v>
      </c>
      <c r="U365" s="210">
        <f t="shared" ref="T365:AC366" si="91">U73+U131+U189+U247+U305+U363</f>
        <v>226517676.18632606</v>
      </c>
      <c r="V365" s="210">
        <f t="shared" si="91"/>
        <v>298.54708645245785</v>
      </c>
      <c r="W365" s="210">
        <f t="shared" si="91"/>
        <v>867432.60598769726</v>
      </c>
      <c r="X365" s="210">
        <f t="shared" si="91"/>
        <v>7810.6809857710887</v>
      </c>
      <c r="Y365" s="210">
        <f t="shared" si="91"/>
        <v>52990073.246617906</v>
      </c>
      <c r="Z365" s="210">
        <f t="shared" si="91"/>
        <v>3487.076892365445</v>
      </c>
      <c r="AA365" s="210">
        <f t="shared" si="91"/>
        <v>11209917.285487708</v>
      </c>
      <c r="AB365" s="210">
        <f t="shared" si="91"/>
        <v>8365.2787990833349</v>
      </c>
      <c r="AC365" s="210">
        <f t="shared" si="91"/>
        <v>26857381.006807655</v>
      </c>
      <c r="AG365" s="503" t="s">
        <v>1220</v>
      </c>
    </row>
    <row r="366" spans="1:37" ht="16" thickBot="1">
      <c r="A366" s="28" t="s">
        <v>1386</v>
      </c>
      <c r="D366" s="281"/>
      <c r="R366" s="118"/>
      <c r="T366" s="214">
        <f t="shared" si="91"/>
        <v>32802.41623632767</v>
      </c>
      <c r="U366" s="214">
        <f t="shared" si="91"/>
        <v>226173456.23675913</v>
      </c>
      <c r="V366" s="214">
        <f t="shared" si="91"/>
        <v>298.54708645245785</v>
      </c>
      <c r="W366" s="214">
        <f t="shared" si="91"/>
        <v>862841.74504870549</v>
      </c>
      <c r="X366" s="214">
        <f t="shared" si="91"/>
        <v>7810.6809857710887</v>
      </c>
      <c r="Y366" s="214">
        <f t="shared" si="91"/>
        <v>53459630.140114985</v>
      </c>
      <c r="Z366" s="214">
        <f t="shared" si="91"/>
        <v>3487.076892365445</v>
      </c>
      <c r="AA366" s="214">
        <f t="shared" si="91"/>
        <v>11167100.358187612</v>
      </c>
      <c r="AB366" s="214">
        <f t="shared" si="91"/>
        <v>8365.2787990833349</v>
      </c>
      <c r="AC366" s="214">
        <f t="shared" si="91"/>
        <v>26779451.851116635</v>
      </c>
    </row>
    <row r="367" spans="1:37" ht="18" thickBot="1">
      <c r="D367" s="384" t="s">
        <v>545</v>
      </c>
      <c r="E367" s="387"/>
      <c r="F367" s="385"/>
      <c r="G367" s="385"/>
      <c r="H367" s="386"/>
      <c r="I367" s="385"/>
      <c r="J367" s="385"/>
      <c r="K367" s="385"/>
      <c r="L367" s="385"/>
      <c r="M367" s="399"/>
      <c r="N367" s="399"/>
      <c r="O367" s="399"/>
      <c r="P367" s="400" t="s">
        <v>926</v>
      </c>
      <c r="Q367" s="399"/>
      <c r="R367" s="420"/>
      <c r="S367" s="385"/>
      <c r="T367" s="385"/>
      <c r="U367" s="385"/>
      <c r="V367" s="385"/>
      <c r="W367" s="385"/>
      <c r="X367" s="385"/>
      <c r="Y367" s="387"/>
      <c r="Z367" s="385"/>
      <c r="AA367" s="385"/>
      <c r="AB367" s="385"/>
      <c r="AC367" s="385"/>
      <c r="AD367" s="386"/>
      <c r="AE367" s="388"/>
    </row>
    <row r="368" spans="1:37">
      <c r="D368" s="210" t="s">
        <v>1078</v>
      </c>
      <c r="E368" s="521"/>
      <c r="T368" s="210" t="s">
        <v>503</v>
      </c>
      <c r="AD368" s="42" t="s">
        <v>763</v>
      </c>
    </row>
    <row r="369" spans="1:33" ht="16" thickBot="1">
      <c r="A369" s="37" t="s">
        <v>594</v>
      </c>
      <c r="B369" s="37"/>
      <c r="D369" s="210" t="s">
        <v>539</v>
      </c>
      <c r="E369" s="521"/>
      <c r="M369" s="390" t="s">
        <v>1228</v>
      </c>
    </row>
    <row r="370" spans="1:33" ht="16" thickBot="1">
      <c r="A370" s="37" t="s">
        <v>595</v>
      </c>
      <c r="B370" s="37" t="s">
        <v>596</v>
      </c>
      <c r="D370" s="210" t="s">
        <v>963</v>
      </c>
      <c r="E370" s="521"/>
      <c r="G370" s="281" t="s">
        <v>920</v>
      </c>
      <c r="O370" s="660" t="s">
        <v>1156</v>
      </c>
      <c r="P370" s="662" t="s">
        <v>1250</v>
      </c>
      <c r="Q370" s="664"/>
      <c r="R370" s="412" t="s">
        <v>1082</v>
      </c>
      <c r="T370" s="372" t="s">
        <v>227</v>
      </c>
      <c r="U370" s="373"/>
      <c r="V370" s="374" t="s">
        <v>228</v>
      </c>
      <c r="W370" s="375"/>
      <c r="X370" s="376" t="s">
        <v>8</v>
      </c>
      <c r="Y370" s="377"/>
      <c r="Z370" s="378" t="s">
        <v>547</v>
      </c>
      <c r="AA370" s="379"/>
      <c r="AB370" s="380" t="s">
        <v>548</v>
      </c>
      <c r="AC370" s="381"/>
      <c r="AD370" s="336" t="s">
        <v>484</v>
      </c>
      <c r="AE370" s="250"/>
    </row>
    <row r="371" spans="1:33">
      <c r="A371" s="37" t="s">
        <v>444</v>
      </c>
      <c r="B371" s="37" t="s">
        <v>710</v>
      </c>
      <c r="C371" s="171" t="s">
        <v>1045</v>
      </c>
      <c r="D371" s="211" t="s">
        <v>486</v>
      </c>
      <c r="E371" s="522"/>
      <c r="F371" s="335" t="s">
        <v>43</v>
      </c>
      <c r="G371" s="335" t="s">
        <v>921</v>
      </c>
      <c r="M371" s="391" t="s">
        <v>883</v>
      </c>
      <c r="N371" s="392" t="s">
        <v>1155</v>
      </c>
      <c r="O371" s="661" t="s">
        <v>1157</v>
      </c>
      <c r="P371" s="663" t="s">
        <v>787</v>
      </c>
      <c r="Q371" s="665" t="s">
        <v>1081</v>
      </c>
      <c r="R371" s="413" t="s">
        <v>1083</v>
      </c>
      <c r="T371" s="335" t="s">
        <v>902</v>
      </c>
      <c r="U371" s="335" t="s">
        <v>348</v>
      </c>
      <c r="V371" s="335" t="s">
        <v>902</v>
      </c>
      <c r="W371" s="335" t="s">
        <v>348</v>
      </c>
      <c r="X371" s="335" t="s">
        <v>902</v>
      </c>
      <c r="Y371" s="335" t="s">
        <v>348</v>
      </c>
      <c r="Z371" s="335" t="s">
        <v>902</v>
      </c>
      <c r="AA371" s="335" t="s">
        <v>348</v>
      </c>
      <c r="AB371" s="335" t="s">
        <v>902</v>
      </c>
      <c r="AC371" s="335" t="s">
        <v>348</v>
      </c>
      <c r="AD371" s="337" t="s">
        <v>39</v>
      </c>
      <c r="AE371" s="338" t="s">
        <v>40</v>
      </c>
      <c r="AG371" s="401" t="s">
        <v>1045</v>
      </c>
    </row>
    <row r="372" spans="1:33">
      <c r="A372" s="37">
        <v>1</v>
      </c>
      <c r="B372" s="37">
        <v>1</v>
      </c>
      <c r="C372" s="28" t="s">
        <v>685</v>
      </c>
      <c r="D372" s="210">
        <f>'(B.) Opyt'' non-urb lands'!H12</f>
        <v>16802</v>
      </c>
      <c r="E372" s="521"/>
      <c r="F372" s="210">
        <f>'(B.) Opyt'' non-urb lands'!N12</f>
        <v>117271.11584112499</v>
      </c>
      <c r="G372" s="405">
        <f>F372/D372</f>
        <v>6.9795926580838588</v>
      </c>
      <c r="I372" s="370" t="s">
        <v>47</v>
      </c>
      <c r="M372" s="259">
        <f>T372/$D372</f>
        <v>1.1903344839900012E-4</v>
      </c>
      <c r="N372" s="259">
        <f>V372/$D372</f>
        <v>0</v>
      </c>
      <c r="O372" s="259">
        <f>X372/$D372</f>
        <v>3.5710034519700033E-4</v>
      </c>
      <c r="P372" s="259">
        <f>Z372/$D372</f>
        <v>2.975836209975003E-4</v>
      </c>
      <c r="Q372" s="259">
        <f>AB372/$D372</f>
        <v>0.99922628258540647</v>
      </c>
      <c r="R372" s="414">
        <f>SUM(M372:Q372)-1</f>
        <v>0</v>
      </c>
      <c r="T372" s="210">
        <f>'(C.) Private owners, 6 estates'!AU10</f>
        <v>2</v>
      </c>
      <c r="U372" s="210">
        <f>'(C.) Private owners, 6 estates'!AU127</f>
        <v>259.35510509387387</v>
      </c>
      <c r="V372" s="210">
        <f>'(C.) Private owners, 6 estates'!BN10</f>
        <v>0</v>
      </c>
      <c r="W372" s="210">
        <f>'(C.) Private owners, 6 estates'!BN127</f>
        <v>0</v>
      </c>
      <c r="X372" s="210">
        <f>'(C.) Private owners, 6 estates'!CG10</f>
        <v>6</v>
      </c>
      <c r="Y372" s="210">
        <f>'(C.) Private owners, 6 estates'!CG127</f>
        <v>3101.1460423367494</v>
      </c>
      <c r="Z372" s="210">
        <f>'(C.) Private owners, 6 estates'!CZ10</f>
        <v>5</v>
      </c>
      <c r="AA372" s="210">
        <f>'(C.) Private owners, 6 estates'!CZ127</f>
        <v>50.018484553818539</v>
      </c>
      <c r="AB372" s="210">
        <f>'(C.) Private owners, 6 estates'!DS10</f>
        <v>16789</v>
      </c>
      <c r="AC372" s="210">
        <f>'(C.) Private owners, 6 estates'!DS127</f>
        <v>113860.59620914055</v>
      </c>
      <c r="AD372" s="369">
        <f>D372-(T372+V372+X372+Z372+AB372)</f>
        <v>0</v>
      </c>
      <c r="AE372" s="369">
        <f>F372-(U372+W372+Y372+AA372+AC372)</f>
        <v>0</v>
      </c>
      <c r="AG372" s="402" t="s">
        <v>685</v>
      </c>
    </row>
    <row r="373" spans="1:33">
      <c r="A373" s="37">
        <v>7</v>
      </c>
      <c r="B373" s="37">
        <v>1</v>
      </c>
      <c r="C373" s="28" t="s">
        <v>426</v>
      </c>
      <c r="D373" s="210">
        <f>'(B.) Opyt'' non-urb lands'!H13</f>
        <v>40186</v>
      </c>
      <c r="E373" s="521"/>
      <c r="F373" s="210">
        <f>'(B.) Opyt'' non-urb lands'!N13</f>
        <v>1223975.9070294783</v>
      </c>
      <c r="G373" s="405">
        <f t="shared" ref="G373:G422" si="92">F373/D373</f>
        <v>30.457769049656058</v>
      </c>
      <c r="I373" s="370" t="s">
        <v>403</v>
      </c>
      <c r="M373" s="259">
        <f t="shared" ref="M373:M422" si="93">T373/$D373</f>
        <v>1.1596078236201662E-2</v>
      </c>
      <c r="N373" s="259">
        <f t="shared" ref="N373:N422" si="94">V373/$D373</f>
        <v>4.7031304434380135E-3</v>
      </c>
      <c r="O373" s="259">
        <f t="shared" ref="O373:O422" si="95">X373/$D373</f>
        <v>1.0426516697357288E-2</v>
      </c>
      <c r="P373" s="259">
        <f t="shared" ref="P373:P422" si="96">Z373/$D373</f>
        <v>2.2196784949982579E-2</v>
      </c>
      <c r="Q373" s="259">
        <f t="shared" ref="Q373:Q422" si="97">AB373/$D373</f>
        <v>0.95107748967302042</v>
      </c>
      <c r="R373" s="414">
        <f t="shared" ref="R373:R422" si="98">SUM(M373:Q373)-1</f>
        <v>0</v>
      </c>
      <c r="T373" s="210">
        <f>'(C.) Private owners, 6 estates'!AU11</f>
        <v>466</v>
      </c>
      <c r="U373" s="210">
        <f>'(C.) Private owners, 6 estates'!AU128</f>
        <v>238837.53867724867</v>
      </c>
      <c r="V373" s="210">
        <f>'(C.) Private owners, 6 estates'!BN11</f>
        <v>189</v>
      </c>
      <c r="W373" s="210">
        <f>'(C.) Private owners, 6 estates'!BN128</f>
        <v>6288.8362093726373</v>
      </c>
      <c r="X373" s="210">
        <f>'(C.) Private owners, 6 estates'!CG11</f>
        <v>419</v>
      </c>
      <c r="Y373" s="210">
        <f>'(C.) Private owners, 6 estates'!CG128</f>
        <v>374783.34269463341</v>
      </c>
      <c r="Z373" s="210">
        <f>'(C.) Private owners, 6 estates'!CZ11</f>
        <v>892</v>
      </c>
      <c r="AA373" s="210">
        <f>'(C.) Private owners, 6 estates'!CZ128</f>
        <v>44088.092161753586</v>
      </c>
      <c r="AB373" s="210">
        <f>'(C.) Private owners, 6 estates'!DS11</f>
        <v>38220</v>
      </c>
      <c r="AC373" s="210">
        <f>'(C.) Private owners, 6 estates'!DS128</f>
        <v>559978.09728647012</v>
      </c>
      <c r="AD373" s="369">
        <f t="shared" ref="AD373:AD422" si="99">D373-(T373+V373+X373+Z373+AB373)</f>
        <v>0</v>
      </c>
      <c r="AE373" s="369">
        <f t="shared" ref="AE373:AE422" si="100">F373-(U373+W373+Y373+AA373+AC373)</f>
        <v>0</v>
      </c>
      <c r="AG373" s="402" t="s">
        <v>426</v>
      </c>
    </row>
    <row r="374" spans="1:33">
      <c r="A374" s="37">
        <v>26</v>
      </c>
      <c r="B374" s="37">
        <v>1</v>
      </c>
      <c r="C374" s="28" t="s">
        <v>726</v>
      </c>
      <c r="D374" s="210">
        <f>'(B.) Opyt'' non-urb lands'!H14</f>
        <v>44605</v>
      </c>
      <c r="E374" s="521"/>
      <c r="F374" s="210">
        <f>'(B.) Opyt'' non-urb lands'!N14</f>
        <v>6026030.8072266579</v>
      </c>
      <c r="G374" s="405">
        <f t="shared" si="92"/>
        <v>135.09765289152915</v>
      </c>
      <c r="M374" s="259">
        <f t="shared" si="93"/>
        <v>4.9994395247169601E-2</v>
      </c>
      <c r="N374" s="259">
        <f t="shared" si="94"/>
        <v>3.968165003923327E-3</v>
      </c>
      <c r="O374" s="259">
        <f t="shared" si="95"/>
        <v>2.2396592310279118E-2</v>
      </c>
      <c r="P374" s="259">
        <f t="shared" si="96"/>
        <v>3.9681650039233268E-2</v>
      </c>
      <c r="Q374" s="259">
        <f t="shared" si="97"/>
        <v>0.88395919739939466</v>
      </c>
      <c r="R374" s="414">
        <f t="shared" si="98"/>
        <v>0</v>
      </c>
      <c r="T374" s="210">
        <f>'(C.) Private owners, 6 estates'!AU12</f>
        <v>2230</v>
      </c>
      <c r="U374" s="210">
        <f>'(C.) Private owners, 6 estates'!AU129</f>
        <v>2227797.292305687</v>
      </c>
      <c r="V374" s="210">
        <f>'(C.) Private owners, 6 estates'!BN12</f>
        <v>177</v>
      </c>
      <c r="W374" s="210">
        <f>'(C.) Private owners, 6 estates'!BN129</f>
        <v>8171.3440133615768</v>
      </c>
      <c r="X374" s="210">
        <f>'(C.) Private owners, 6 estates'!CG12</f>
        <v>999</v>
      </c>
      <c r="Y374" s="210">
        <f>'(C.) Private owners, 6 estates'!CG129</f>
        <v>1768582.7348720874</v>
      </c>
      <c r="Z374" s="210">
        <f>'(C.) Private owners, 6 estates'!CZ12</f>
        <v>1770</v>
      </c>
      <c r="AA374" s="210">
        <f>'(C.) Private owners, 6 estates'!CZ129</f>
        <v>231390.37268535115</v>
      </c>
      <c r="AB374" s="210">
        <f>'(C.) Private owners, 6 estates'!DS12</f>
        <v>39429</v>
      </c>
      <c r="AC374" s="210">
        <f>'(C.) Private owners, 6 estates'!DS129</f>
        <v>1790089.0633501711</v>
      </c>
      <c r="AD374" s="369">
        <f t="shared" si="99"/>
        <v>0</v>
      </c>
      <c r="AE374" s="369">
        <f t="shared" si="100"/>
        <v>0</v>
      </c>
      <c r="AG374" s="402" t="s">
        <v>726</v>
      </c>
    </row>
    <row r="375" spans="1:33">
      <c r="A375" s="37">
        <v>27</v>
      </c>
      <c r="B375" s="37">
        <v>1</v>
      </c>
      <c r="C375" s="28" t="s">
        <v>916</v>
      </c>
      <c r="D375" s="210">
        <f>'(B.) Opyt'' non-urb lands'!H15</f>
        <v>693</v>
      </c>
      <c r="E375" s="521"/>
      <c r="F375" s="210">
        <f>'(B.) Opyt'' non-urb lands'!N15</f>
        <v>300308.04000000004</v>
      </c>
      <c r="G375" s="405">
        <f t="shared" si="92"/>
        <v>433.3449350649351</v>
      </c>
      <c r="M375" s="259">
        <f t="shared" si="93"/>
        <v>0.28427128427128429</v>
      </c>
      <c r="N375" s="259">
        <f t="shared" si="94"/>
        <v>1.443001443001443E-3</v>
      </c>
      <c r="O375" s="259">
        <f t="shared" si="95"/>
        <v>9.5238095238095233E-2</v>
      </c>
      <c r="P375" s="259">
        <f t="shared" si="96"/>
        <v>4.6176046176046176E-2</v>
      </c>
      <c r="Q375" s="259">
        <f t="shared" si="97"/>
        <v>0.57287157287157287</v>
      </c>
      <c r="R375" s="414">
        <f t="shared" si="98"/>
        <v>0</v>
      </c>
      <c r="T375" s="210">
        <f>'(C.) Private owners, 6 estates'!AU13</f>
        <v>197</v>
      </c>
      <c r="U375" s="210">
        <f>'(C.) Private owners, 6 estates'!AU130</f>
        <v>59410.8</v>
      </c>
      <c r="V375" s="210">
        <f>'(C.) Private owners, 6 estates'!BN13</f>
        <v>1</v>
      </c>
      <c r="W375" s="210">
        <f>'(C.) Private owners, 6 estates'!BN130</f>
        <v>3.24</v>
      </c>
      <c r="X375" s="210">
        <f>'(C.) Private owners, 6 estates'!CG13</f>
        <v>66</v>
      </c>
      <c r="Y375" s="210">
        <f>'(C.) Private owners, 6 estates'!CG130</f>
        <v>140976.72</v>
      </c>
      <c r="Z375" s="210">
        <f>'(C.) Private owners, 6 estates'!CZ13</f>
        <v>32</v>
      </c>
      <c r="AA375" s="210">
        <f>'(C.) Private owners, 6 estates'!CZ130</f>
        <v>5835.2400000000007</v>
      </c>
      <c r="AB375" s="210">
        <f>'(C.) Private owners, 6 estates'!DS13</f>
        <v>397</v>
      </c>
      <c r="AC375" s="210">
        <f>'(C.) Private owners, 6 estates'!DS130</f>
        <v>94082.040000000008</v>
      </c>
      <c r="AD375" s="369">
        <f t="shared" si="99"/>
        <v>0</v>
      </c>
      <c r="AE375" s="369">
        <f t="shared" si="100"/>
        <v>0</v>
      </c>
      <c r="AG375" s="402" t="s">
        <v>916</v>
      </c>
    </row>
    <row r="376" spans="1:33">
      <c r="A376" s="37">
        <v>34</v>
      </c>
      <c r="B376" s="37">
        <v>1</v>
      </c>
      <c r="C376" s="28" t="s">
        <v>727</v>
      </c>
      <c r="D376" s="210">
        <f>'(B.) Opyt'' non-urb lands'!H16</f>
        <v>23462</v>
      </c>
      <c r="E376" s="521"/>
      <c r="F376" s="210">
        <f>'(B.) Opyt'' non-urb lands'!N16</f>
        <v>4833390.7574542034</v>
      </c>
      <c r="G376" s="405">
        <f t="shared" si="92"/>
        <v>206.00932390479088</v>
      </c>
      <c r="M376" s="259">
        <f t="shared" si="93"/>
        <v>5.9415224618532096E-2</v>
      </c>
      <c r="N376" s="259">
        <f t="shared" si="94"/>
        <v>4.5605660216520329E-3</v>
      </c>
      <c r="O376" s="259">
        <f t="shared" si="95"/>
        <v>2.5701133748188561E-2</v>
      </c>
      <c r="P376" s="259">
        <f t="shared" si="96"/>
        <v>9.6666950814082345E-2</v>
      </c>
      <c r="Q376" s="259">
        <f t="shared" si="97"/>
        <v>0.81365612479754501</v>
      </c>
      <c r="R376" s="414">
        <f t="shared" si="98"/>
        <v>0</v>
      </c>
      <c r="T376" s="210">
        <f>'(C.) Private owners, 6 estates'!AU14</f>
        <v>1394</v>
      </c>
      <c r="U376" s="210">
        <f>'(C.) Private owners, 6 estates'!AU131</f>
        <v>1830877.8749084077</v>
      </c>
      <c r="V376" s="210">
        <f>'(C.) Private owners, 6 estates'!BN14</f>
        <v>107</v>
      </c>
      <c r="W376" s="210">
        <f>'(C.) Private owners, 6 estates'!BN131</f>
        <v>10773.833997181775</v>
      </c>
      <c r="X376" s="210">
        <f>'(C.) Private owners, 6 estates'!CG14</f>
        <v>603</v>
      </c>
      <c r="Y376" s="210">
        <f>'(C.) Private owners, 6 estates'!CG131</f>
        <v>1258254.7898168154</v>
      </c>
      <c r="Z376" s="210">
        <f>'(C.) Private owners, 6 estates'!CZ14</f>
        <v>2268</v>
      </c>
      <c r="AA376" s="210">
        <f>'(C.) Private owners, 6 estates'!CZ131</f>
        <v>353604.08603100048</v>
      </c>
      <c r="AB376" s="210">
        <f>'(C.) Private owners, 6 estates'!DS14</f>
        <v>19090</v>
      </c>
      <c r="AC376" s="210">
        <f>'(C.) Private owners, 6 estates'!DS131</f>
        <v>1379880.1727007984</v>
      </c>
      <c r="AD376" s="369">
        <f t="shared" si="99"/>
        <v>0</v>
      </c>
      <c r="AE376" s="369">
        <f t="shared" si="100"/>
        <v>0</v>
      </c>
      <c r="AG376" s="402" t="s">
        <v>727</v>
      </c>
    </row>
    <row r="377" spans="1:33">
      <c r="A377" s="37">
        <v>37</v>
      </c>
      <c r="B377" s="37">
        <v>1</v>
      </c>
      <c r="C377" s="30" t="s">
        <v>917</v>
      </c>
      <c r="D377" s="210">
        <f>'(B.) Opyt'' non-urb lands'!H17</f>
        <v>9567</v>
      </c>
      <c r="E377" s="521"/>
      <c r="F377" s="210">
        <f>'(B.) Opyt'' non-urb lands'!N17</f>
        <v>6799004.5717968745</v>
      </c>
      <c r="G377" s="405">
        <f t="shared" si="92"/>
        <v>710.67257988887582</v>
      </c>
      <c r="M377" s="259">
        <f t="shared" si="93"/>
        <v>0.18333855963206858</v>
      </c>
      <c r="N377" s="259">
        <f t="shared" si="94"/>
        <v>5.2262987352357064E-3</v>
      </c>
      <c r="O377" s="259">
        <f t="shared" si="95"/>
        <v>0.10828890979408383</v>
      </c>
      <c r="P377" s="259">
        <f t="shared" si="96"/>
        <v>0.1687049231734086</v>
      </c>
      <c r="Q377" s="259">
        <f t="shared" si="97"/>
        <v>0.53444130866520334</v>
      </c>
      <c r="R377" s="414">
        <f t="shared" si="98"/>
        <v>0</v>
      </c>
      <c r="T377" s="210">
        <f>'(C.) Private owners, 6 estates'!AU15</f>
        <v>1754</v>
      </c>
      <c r="U377" s="210">
        <f>'(C.) Private owners, 6 estates'!AU132</f>
        <v>4005984.2993554687</v>
      </c>
      <c r="V377" s="210">
        <f>'(C.) Private owners, 6 estates'!BN15</f>
        <v>50</v>
      </c>
      <c r="W377" s="210">
        <f>'(C.) Private owners, 6 estates'!BN132</f>
        <v>17195.2817578125</v>
      </c>
      <c r="X377" s="210">
        <f>'(C.) Private owners, 6 estates'!CG15</f>
        <v>1036</v>
      </c>
      <c r="Y377" s="210">
        <f>'(C.) Private owners, 6 estates'!CG132</f>
        <v>1639190.6391796875</v>
      </c>
      <c r="Z377" s="210">
        <f>'(C.) Private owners, 6 estates'!CZ15</f>
        <v>1614</v>
      </c>
      <c r="AA377" s="210">
        <f>'(C.) Private owners, 6 estates'!CZ132</f>
        <v>281406.7690722656</v>
      </c>
      <c r="AB377" s="210">
        <f>'(C.) Private owners, 6 estates'!DS15</f>
        <v>5113</v>
      </c>
      <c r="AC377" s="210">
        <f>'(C.) Private owners, 6 estates'!DS132</f>
        <v>855227.58243164059</v>
      </c>
      <c r="AD377" s="369">
        <f t="shared" si="99"/>
        <v>0</v>
      </c>
      <c r="AE377" s="369">
        <f t="shared" si="100"/>
        <v>0</v>
      </c>
      <c r="AG377" s="402" t="s">
        <v>917</v>
      </c>
    </row>
    <row r="378" spans="1:33">
      <c r="A378" s="37">
        <v>10</v>
      </c>
      <c r="B378" s="37">
        <v>2</v>
      </c>
      <c r="C378" s="28" t="s">
        <v>736</v>
      </c>
      <c r="D378" s="210">
        <f>'(B.) Opyt'' non-urb lands'!H18</f>
        <v>3244</v>
      </c>
      <c r="E378" s="521"/>
      <c r="F378" s="210">
        <f>'(B.) Opyt'' non-urb lands'!N18</f>
        <v>1746726.1837122303</v>
      </c>
      <c r="G378" s="405">
        <f t="shared" si="92"/>
        <v>538.44826871523742</v>
      </c>
      <c r="M378" s="259">
        <f t="shared" si="93"/>
        <v>3.5450061652281137E-2</v>
      </c>
      <c r="N378" s="259">
        <f t="shared" si="94"/>
        <v>2.311960542540074E-2</v>
      </c>
      <c r="O378" s="259">
        <f t="shared" si="95"/>
        <v>8.0147965474722568E-2</v>
      </c>
      <c r="P378" s="259">
        <f t="shared" si="96"/>
        <v>5.7953144266337853E-2</v>
      </c>
      <c r="Q378" s="259">
        <f t="shared" si="97"/>
        <v>0.80332922318125766</v>
      </c>
      <c r="R378" s="414">
        <f t="shared" si="98"/>
        <v>0</v>
      </c>
      <c r="T378" s="210">
        <f>'(C.) Private owners, 6 estates'!AU16</f>
        <v>115</v>
      </c>
      <c r="U378" s="210">
        <f>'(C.) Private owners, 6 estates'!AU133</f>
        <v>725339.94578417274</v>
      </c>
      <c r="V378" s="210">
        <f>'(C.) Private owners, 6 estates'!BN16</f>
        <v>75</v>
      </c>
      <c r="W378" s="210">
        <f>'(C.) Private owners, 6 estates'!BN133</f>
        <v>6695.7803741007192</v>
      </c>
      <c r="X378" s="210">
        <f>'(C.) Private owners, 6 estates'!CG16</f>
        <v>260</v>
      </c>
      <c r="Y378" s="210">
        <f>'(C.) Private owners, 6 estates'!CG133</f>
        <v>813250.92431654676</v>
      </c>
      <c r="Z378" s="210">
        <f>'(C.) Private owners, 6 estates'!CZ16</f>
        <v>188</v>
      </c>
      <c r="AA378" s="210">
        <f>'(C.) Private owners, 6 estates'!CZ133</f>
        <v>27531.290589928059</v>
      </c>
      <c r="AB378" s="210">
        <f>'(C.) Private owners, 6 estates'!DS16</f>
        <v>2606</v>
      </c>
      <c r="AC378" s="210">
        <f>'(C.) Private owners, 6 estates'!DS133</f>
        <v>173908.24264748202</v>
      </c>
      <c r="AD378" s="369">
        <f t="shared" si="99"/>
        <v>0</v>
      </c>
      <c r="AE378" s="369">
        <f t="shared" si="100"/>
        <v>0</v>
      </c>
      <c r="AG378" s="402" t="s">
        <v>736</v>
      </c>
    </row>
    <row r="379" spans="1:33">
      <c r="A379" s="37">
        <v>14</v>
      </c>
      <c r="B379" s="37">
        <v>2</v>
      </c>
      <c r="C379" s="28" t="s">
        <v>992</v>
      </c>
      <c r="D379" s="210">
        <f>'(B.) Opyt'' non-urb lands'!H19</f>
        <v>2785</v>
      </c>
      <c r="E379" s="521"/>
      <c r="F379" s="210">
        <f>'(B.) Opyt'' non-urb lands'!N19</f>
        <v>2911166.0814235425</v>
      </c>
      <c r="G379" s="405">
        <f t="shared" si="92"/>
        <v>1045.3020041018106</v>
      </c>
      <c r="M379" s="259">
        <f t="shared" si="93"/>
        <v>0.25314183123877915</v>
      </c>
      <c r="N379" s="259">
        <f t="shared" si="94"/>
        <v>6.8222621184919211E-3</v>
      </c>
      <c r="O379" s="259">
        <f t="shared" si="95"/>
        <v>8.0789946140035901E-2</v>
      </c>
      <c r="P379" s="259">
        <f t="shared" si="96"/>
        <v>5.350089766606822E-2</v>
      </c>
      <c r="Q379" s="259">
        <f t="shared" si="97"/>
        <v>0.60574506283662477</v>
      </c>
      <c r="R379" s="414">
        <f t="shared" si="98"/>
        <v>0</v>
      </c>
      <c r="T379" s="210">
        <f>'(C.) Private owners, 6 estates'!AU17</f>
        <v>705</v>
      </c>
      <c r="U379" s="210">
        <f>'(C.) Private owners, 6 estates'!AU134</f>
        <v>2033130.1011810713</v>
      </c>
      <c r="V379" s="210">
        <f>'(C.) Private owners, 6 estates'!BN17</f>
        <v>19</v>
      </c>
      <c r="W379" s="210">
        <f>'(C.) Private owners, 6 estates'!BN134</f>
        <v>3569.5587641767688</v>
      </c>
      <c r="X379" s="210">
        <f>'(C.) Private owners, 6 estates'!CG17</f>
        <v>225</v>
      </c>
      <c r="Y379" s="210">
        <f>'(C.) Private owners, 6 estates'!CG134</f>
        <v>519517.31192804058</v>
      </c>
      <c r="Z379" s="210">
        <f>'(C.) Private owners, 6 estates'!CZ17</f>
        <v>149</v>
      </c>
      <c r="AA379" s="210">
        <f>'(C.) Private owners, 6 estates'!CZ134</f>
        <v>65464.109425107534</v>
      </c>
      <c r="AB379" s="210">
        <f>'(C.) Private owners, 6 estates'!DS17</f>
        <v>1687</v>
      </c>
      <c r="AC379" s="210">
        <f>'(C.) Private owners, 6 estates'!DS134</f>
        <v>289485.00012514659</v>
      </c>
      <c r="AD379" s="369">
        <f t="shared" si="99"/>
        <v>0</v>
      </c>
      <c r="AE379" s="369">
        <f t="shared" si="100"/>
        <v>0</v>
      </c>
      <c r="AG379" s="402" t="s">
        <v>992</v>
      </c>
    </row>
    <row r="380" spans="1:33">
      <c r="A380" s="37">
        <v>28</v>
      </c>
      <c r="B380" s="37">
        <v>2</v>
      </c>
      <c r="C380" s="28" t="s">
        <v>885</v>
      </c>
      <c r="D380" s="210">
        <f>'(B.) Opyt'' non-urb lands'!H20</f>
        <v>1621</v>
      </c>
      <c r="E380" s="521"/>
      <c r="F380" s="210">
        <f>'(B.) Opyt'' non-urb lands'!N20</f>
        <v>1802955.4207039254</v>
      </c>
      <c r="G380" s="405">
        <f t="shared" si="92"/>
        <v>1112.2488715014963</v>
      </c>
      <c r="M380" s="259">
        <f t="shared" si="93"/>
        <v>0.29364589759407772</v>
      </c>
      <c r="N380" s="259">
        <f t="shared" si="94"/>
        <v>7.4028377544725476E-3</v>
      </c>
      <c r="O380" s="259">
        <f t="shared" si="95"/>
        <v>0.14127082048118444</v>
      </c>
      <c r="P380" s="259">
        <f t="shared" si="96"/>
        <v>0.10117211597779149</v>
      </c>
      <c r="Q380" s="259">
        <f t="shared" si="97"/>
        <v>0.45650832819247378</v>
      </c>
      <c r="R380" s="414">
        <f t="shared" si="98"/>
        <v>0</v>
      </c>
      <c r="T380" s="210">
        <f>'(C.) Private owners, 6 estates'!AU18</f>
        <v>476</v>
      </c>
      <c r="U380" s="210">
        <f>'(C.) Private owners, 6 estates'!AU135</f>
        <v>903837.28793822089</v>
      </c>
      <c r="V380" s="210">
        <f>'(C.) Private owners, 6 estates'!BN18</f>
        <v>12</v>
      </c>
      <c r="W380" s="210">
        <f>'(C.) Private owners, 6 estates'!BN135</f>
        <v>6352.1481055393297</v>
      </c>
      <c r="X380" s="210">
        <f>'(C.) Private owners, 6 estates'!CG18</f>
        <v>229</v>
      </c>
      <c r="Y380" s="210">
        <f>'(C.) Private owners, 6 estates'!CG135</f>
        <v>361021.04081184097</v>
      </c>
      <c r="Z380" s="210">
        <f>'(C.) Private owners, 6 estates'!CZ18</f>
        <v>164</v>
      </c>
      <c r="AA380" s="210">
        <f>'(C.) Private owners, 6 estates'!CZ135</f>
        <v>103453.66637889213</v>
      </c>
      <c r="AB380" s="210">
        <f>'(C.) Private owners, 6 estates'!DS18</f>
        <v>740</v>
      </c>
      <c r="AC380" s="210">
        <f>'(C.) Private owners, 6 estates'!DS135</f>
        <v>428291.27746943221</v>
      </c>
      <c r="AD380" s="369">
        <f t="shared" si="99"/>
        <v>0</v>
      </c>
      <c r="AE380" s="369">
        <f t="shared" si="100"/>
        <v>0</v>
      </c>
      <c r="AG380" s="402" t="s">
        <v>885</v>
      </c>
    </row>
    <row r="381" spans="1:33">
      <c r="A381" s="37">
        <v>31</v>
      </c>
      <c r="B381" s="37">
        <v>2</v>
      </c>
      <c r="C381" s="28" t="s">
        <v>886</v>
      </c>
      <c r="D381" s="210">
        <f>'(B.) Opyt'' non-urb lands'!H21</f>
        <v>582</v>
      </c>
      <c r="E381" s="521"/>
      <c r="F381" s="210">
        <f>'(B.) Opyt'' non-urb lands'!N21</f>
        <v>6572547.9597636424</v>
      </c>
      <c r="G381" s="405">
        <f t="shared" si="92"/>
        <v>11293.037731552649</v>
      </c>
      <c r="M381" s="259">
        <f t="shared" si="93"/>
        <v>0.17010309278350516</v>
      </c>
      <c r="N381" s="259">
        <f t="shared" si="94"/>
        <v>1.0309278350515464E-2</v>
      </c>
      <c r="O381" s="259">
        <f t="shared" si="95"/>
        <v>0.13230240549828179</v>
      </c>
      <c r="P381" s="259">
        <f t="shared" si="96"/>
        <v>7.2164948453608241E-2</v>
      </c>
      <c r="Q381" s="259">
        <f t="shared" si="97"/>
        <v>0.61512027491408938</v>
      </c>
      <c r="R381" s="414">
        <f t="shared" si="98"/>
        <v>0</v>
      </c>
      <c r="T381" s="210">
        <f>'(C.) Private owners, 6 estates'!AU19</f>
        <v>99</v>
      </c>
      <c r="U381" s="210">
        <f>'(C.) Private owners, 6 estates'!AU136</f>
        <v>6049371.9908812437</v>
      </c>
      <c r="V381" s="210">
        <f>'(C.) Private owners, 6 estates'!BN19</f>
        <v>6</v>
      </c>
      <c r="W381" s="210">
        <f>'(C.) Private owners, 6 estates'!BN136</f>
        <v>20.700093727714197</v>
      </c>
      <c r="X381" s="210">
        <f>'(C.) Private owners, 6 estates'!CG19</f>
        <v>77</v>
      </c>
      <c r="Y381" s="210">
        <f>'(C.) Private owners, 6 estates'!CG136</f>
        <v>501710.87169083429</v>
      </c>
      <c r="Z381" s="210">
        <f>'(C.) Private owners, 6 estates'!CZ19</f>
        <v>42</v>
      </c>
      <c r="AA381" s="210">
        <f>'(C.) Private owners, 6 estates'!CZ136</f>
        <v>3998.7181057493117</v>
      </c>
      <c r="AB381" s="210">
        <f>'(C.) Private owners, 6 estates'!DS19</f>
        <v>358</v>
      </c>
      <c r="AC381" s="210">
        <f>'(C.) Private owners, 6 estates'!DS136</f>
        <v>17445.678992087476</v>
      </c>
      <c r="AD381" s="369">
        <f t="shared" si="99"/>
        <v>0</v>
      </c>
      <c r="AE381" s="369">
        <f t="shared" si="100"/>
        <v>0</v>
      </c>
      <c r="AG381" s="402" t="s">
        <v>886</v>
      </c>
    </row>
    <row r="382" spans="1:33">
      <c r="A382" s="37">
        <v>36</v>
      </c>
      <c r="B382" s="37">
        <v>2</v>
      </c>
      <c r="C382" s="28" t="s">
        <v>887</v>
      </c>
      <c r="D382" s="210">
        <f>'(B.) Opyt'' non-urb lands'!H22</f>
        <v>5160</v>
      </c>
      <c r="E382" s="521"/>
      <c r="F382" s="210">
        <f>'(B.) Opyt'' non-urb lands'!N22</f>
        <v>9268715.6999684609</v>
      </c>
      <c r="G382" s="405">
        <f t="shared" si="92"/>
        <v>1796.2627325520273</v>
      </c>
      <c r="M382" s="259">
        <f t="shared" si="93"/>
        <v>0.15697674418604651</v>
      </c>
      <c r="N382" s="259">
        <f t="shared" si="94"/>
        <v>5.0387596899224806E-3</v>
      </c>
      <c r="O382" s="259">
        <f t="shared" si="95"/>
        <v>0.10213178294573644</v>
      </c>
      <c r="P382" s="259">
        <f t="shared" si="96"/>
        <v>0.14496124031007751</v>
      </c>
      <c r="Q382" s="259">
        <f t="shared" si="97"/>
        <v>0.59089147286821708</v>
      </c>
      <c r="R382" s="414">
        <f t="shared" si="98"/>
        <v>0</v>
      </c>
      <c r="T382" s="210">
        <f>'(C.) Private owners, 6 estates'!AU20</f>
        <v>810</v>
      </c>
      <c r="U382" s="210">
        <f>'(C.) Private owners, 6 estates'!AU137</f>
        <v>2778155.2814126438</v>
      </c>
      <c r="V382" s="210">
        <f>'(C.) Private owners, 6 estates'!BN20</f>
        <v>26</v>
      </c>
      <c r="W382" s="210">
        <f>'(C.) Private owners, 6 estates'!BN137</f>
        <v>22671.263433946606</v>
      </c>
      <c r="X382" s="210">
        <f>'(C.) Private owners, 6 estates'!CG20</f>
        <v>527</v>
      </c>
      <c r="Y382" s="210">
        <f>'(C.) Private owners, 6 estates'!CG137</f>
        <v>3637332.2648167107</v>
      </c>
      <c r="Z382" s="210">
        <f>'(C.) Private owners, 6 estates'!CZ20</f>
        <v>748</v>
      </c>
      <c r="AA382" s="210">
        <f>'(C.) Private owners, 6 estates'!CZ137</f>
        <v>421369.89620417764</v>
      </c>
      <c r="AB382" s="210">
        <f>'(C.) Private owners, 6 estates'!DS20</f>
        <v>3049</v>
      </c>
      <c r="AC382" s="210">
        <f>'(C.) Private owners, 6 estates'!DS137</f>
        <v>2409186.9941009823</v>
      </c>
      <c r="AD382" s="369">
        <f t="shared" si="99"/>
        <v>0</v>
      </c>
      <c r="AE382" s="369">
        <f t="shared" si="100"/>
        <v>0</v>
      </c>
      <c r="AG382" s="402" t="s">
        <v>887</v>
      </c>
    </row>
    <row r="383" spans="1:33">
      <c r="A383" s="37">
        <v>45</v>
      </c>
      <c r="B383" s="37">
        <v>2</v>
      </c>
      <c r="C383" s="29" t="s">
        <v>755</v>
      </c>
      <c r="D383" s="210">
        <f>'(B.) Opyt'' non-urb lands'!H23</f>
        <v>5101</v>
      </c>
      <c r="E383" s="521"/>
      <c r="F383" s="210">
        <f>'(B.) Opyt'' non-urb lands'!N23</f>
        <v>4176819.6238914034</v>
      </c>
      <c r="G383" s="405">
        <f t="shared" si="92"/>
        <v>818.82368631472332</v>
      </c>
      <c r="M383" s="259">
        <f t="shared" si="93"/>
        <v>0.1909429523622819</v>
      </c>
      <c r="N383" s="259">
        <f t="shared" si="94"/>
        <v>5.4891197804352084E-3</v>
      </c>
      <c r="O383" s="259">
        <f t="shared" si="95"/>
        <v>7.1554597137816117E-2</v>
      </c>
      <c r="P383" s="259">
        <f t="shared" si="96"/>
        <v>6.8417957263281703E-2</v>
      </c>
      <c r="Q383" s="259">
        <f t="shared" si="97"/>
        <v>0.66359537345618502</v>
      </c>
      <c r="R383" s="414">
        <f t="shared" si="98"/>
        <v>0</v>
      </c>
      <c r="T383" s="210">
        <f>'(C.) Private owners, 6 estates'!AU21</f>
        <v>974</v>
      </c>
      <c r="U383" s="210">
        <f>'(C.) Private owners, 6 estates'!AU138</f>
        <v>2735868.8575565615</v>
      </c>
      <c r="V383" s="210">
        <f>'(C.) Private owners, 6 estates'!BN21</f>
        <v>28</v>
      </c>
      <c r="W383" s="210">
        <f>'(C.) Private owners, 6 estates'!BN138</f>
        <v>10297.823107088991</v>
      </c>
      <c r="X383" s="210">
        <f>'(C.) Private owners, 6 estates'!CG21</f>
        <v>365</v>
      </c>
      <c r="Y383" s="210">
        <f>'(C.) Private owners, 6 estates'!CG138</f>
        <v>862272.90280543</v>
      </c>
      <c r="Z383" s="210">
        <f>'(C.) Private owners, 6 estates'!CZ21</f>
        <v>349</v>
      </c>
      <c r="AA383" s="210">
        <f>'(C.) Private owners, 6 estates'!CZ138</f>
        <v>114695.69254901962</v>
      </c>
      <c r="AB383" s="210">
        <f>'(C.) Private owners, 6 estates'!DS21</f>
        <v>3385</v>
      </c>
      <c r="AC383" s="210">
        <f>'(C.) Private owners, 6 estates'!DS138</f>
        <v>453684.34787330322</v>
      </c>
      <c r="AD383" s="369">
        <f t="shared" si="99"/>
        <v>0</v>
      </c>
      <c r="AE383" s="369">
        <f t="shared" si="100"/>
        <v>0</v>
      </c>
      <c r="AG383" s="402" t="s">
        <v>755</v>
      </c>
    </row>
    <row r="384" spans="1:33">
      <c r="A384" s="37">
        <v>6</v>
      </c>
      <c r="B384" s="37">
        <v>3</v>
      </c>
      <c r="C384" s="28" t="s">
        <v>250</v>
      </c>
      <c r="D384" s="210">
        <f>'(B.) Opyt'' non-urb lands'!H24</f>
        <v>8958</v>
      </c>
      <c r="E384" s="521"/>
      <c r="F384" s="210">
        <f>'(B.) Opyt'' non-urb lands'!N24</f>
        <v>3836373.0946755474</v>
      </c>
      <c r="G384" s="405">
        <f t="shared" si="92"/>
        <v>428.26223427947616</v>
      </c>
      <c r="M384" s="259">
        <f t="shared" si="93"/>
        <v>0.10783657066309445</v>
      </c>
      <c r="N384" s="259">
        <f t="shared" si="94"/>
        <v>1.0493413708417058E-2</v>
      </c>
      <c r="O384" s="259">
        <f t="shared" si="95"/>
        <v>9.6226836347398967E-2</v>
      </c>
      <c r="P384" s="259">
        <f t="shared" si="96"/>
        <v>0.12201384237553026</v>
      </c>
      <c r="Q384" s="259">
        <f t="shared" si="97"/>
        <v>0.66342933690555927</v>
      </c>
      <c r="R384" s="414">
        <f t="shared" si="98"/>
        <v>0</v>
      </c>
      <c r="T384" s="210">
        <f>'(C.) Private owners, 6 estates'!AU22</f>
        <v>966</v>
      </c>
      <c r="U384" s="210">
        <f>'(C.) Private owners, 6 estates'!AU139</f>
        <v>1605604.692650809</v>
      </c>
      <c r="V384" s="210">
        <f>'(C.) Private owners, 6 estates'!BN22</f>
        <v>94</v>
      </c>
      <c r="W384" s="210">
        <f>'(C.) Private owners, 6 estates'!BN139</f>
        <v>27607.179044719316</v>
      </c>
      <c r="X384" s="210">
        <f>'(C.) Private owners, 6 estates'!CG22</f>
        <v>862</v>
      </c>
      <c r="Y384" s="210">
        <f>'(C.) Private owners, 6 estates'!CG139</f>
        <v>1198996.2923920078</v>
      </c>
      <c r="Z384" s="210">
        <f>'(C.) Private owners, 6 estates'!CZ22</f>
        <v>1093</v>
      </c>
      <c r="AA384" s="210">
        <f>'(C.) Private owners, 6 estates'!CZ139</f>
        <v>206693.33545956234</v>
      </c>
      <c r="AB384" s="210">
        <f>'(C.) Private owners, 6 estates'!DS22</f>
        <v>5943</v>
      </c>
      <c r="AC384" s="210">
        <f>'(C.) Private owners, 6 estates'!DS139</f>
        <v>797471.59512844915</v>
      </c>
      <c r="AD384" s="369">
        <f t="shared" si="99"/>
        <v>0</v>
      </c>
      <c r="AE384" s="369">
        <f t="shared" si="100"/>
        <v>0</v>
      </c>
      <c r="AG384" s="402" t="s">
        <v>250</v>
      </c>
    </row>
    <row r="385" spans="1:33">
      <c r="A385" s="37">
        <v>15</v>
      </c>
      <c r="B385" s="37">
        <v>3</v>
      </c>
      <c r="C385" s="28" t="s">
        <v>737</v>
      </c>
      <c r="D385" s="210">
        <f>'(B.) Opyt'' non-urb lands'!H25</f>
        <v>9769</v>
      </c>
      <c r="E385" s="521"/>
      <c r="F385" s="210">
        <f>'(B.) Opyt'' non-urb lands'!N25</f>
        <v>4323713.2867796039</v>
      </c>
      <c r="G385" s="405">
        <f t="shared" si="92"/>
        <v>442.5952796375887</v>
      </c>
      <c r="M385" s="259">
        <f t="shared" si="93"/>
        <v>0.10809704166240147</v>
      </c>
      <c r="N385" s="259">
        <f t="shared" si="94"/>
        <v>4.504043402600061E-3</v>
      </c>
      <c r="O385" s="259">
        <f t="shared" si="95"/>
        <v>4.9749206674173409E-2</v>
      </c>
      <c r="P385" s="259">
        <f t="shared" si="96"/>
        <v>0.12304227658921077</v>
      </c>
      <c r="Q385" s="259">
        <f t="shared" si="97"/>
        <v>0.71460743167161433</v>
      </c>
      <c r="R385" s="414">
        <f t="shared" si="98"/>
        <v>0</v>
      </c>
      <c r="T385" s="210">
        <f>'(C.) Private owners, 6 estates'!AU23</f>
        <v>1056</v>
      </c>
      <c r="U385" s="210">
        <f>'(C.) Private owners, 6 estates'!AU140</f>
        <v>2020215.3929933934</v>
      </c>
      <c r="V385" s="210">
        <f>'(C.) Private owners, 6 estates'!BN23</f>
        <v>44</v>
      </c>
      <c r="W385" s="210">
        <f>'(C.) Private owners, 6 estates'!BN140</f>
        <v>8476.6833237336959</v>
      </c>
      <c r="X385" s="210">
        <f>'(C.) Private owners, 6 estates'!CG23</f>
        <v>486</v>
      </c>
      <c r="Y385" s="210">
        <f>'(C.) Private owners, 6 estates'!CG140</f>
        <v>884047.03164323233</v>
      </c>
      <c r="Z385" s="210">
        <f>'(C.) Private owners, 6 estates'!CZ23</f>
        <v>1202</v>
      </c>
      <c r="AA385" s="210">
        <f>'(C.) Private owners, 6 estates'!CZ140</f>
        <v>391756.2077198035</v>
      </c>
      <c r="AB385" s="210">
        <f>'(C.) Private owners, 6 estates'!DS23</f>
        <v>6981</v>
      </c>
      <c r="AC385" s="210">
        <f>'(C.) Private owners, 6 estates'!DS140</f>
        <v>1019217.9710994411</v>
      </c>
      <c r="AD385" s="369">
        <f t="shared" si="99"/>
        <v>0</v>
      </c>
      <c r="AE385" s="369">
        <f t="shared" si="100"/>
        <v>0</v>
      </c>
      <c r="AG385" s="402" t="s">
        <v>737</v>
      </c>
    </row>
    <row r="386" spans="1:33">
      <c r="A386" s="37">
        <v>18</v>
      </c>
      <c r="B386" s="37">
        <v>3</v>
      </c>
      <c r="C386" s="28" t="s">
        <v>1007</v>
      </c>
      <c r="D386" s="210">
        <f>'(B.) Opyt'' non-urb lands'!H26</f>
        <v>18325</v>
      </c>
      <c r="E386" s="521"/>
      <c r="F386" s="210">
        <f>'(B.) Opyt'' non-urb lands'!N26</f>
        <v>2732717.3037755131</v>
      </c>
      <c r="G386" s="405">
        <f t="shared" si="92"/>
        <v>149.12509161121491</v>
      </c>
      <c r="M386" s="259">
        <f t="shared" si="93"/>
        <v>9.3533424283765348E-2</v>
      </c>
      <c r="N386" s="259">
        <f t="shared" si="94"/>
        <v>6.1664392905866304E-3</v>
      </c>
      <c r="O386" s="259">
        <f t="shared" si="95"/>
        <v>4.4693042291950889E-2</v>
      </c>
      <c r="P386" s="259">
        <f t="shared" si="96"/>
        <v>9.2332878581173256E-2</v>
      </c>
      <c r="Q386" s="259">
        <f t="shared" si="97"/>
        <v>0.76327421555252384</v>
      </c>
      <c r="R386" s="414">
        <f t="shared" si="98"/>
        <v>0</v>
      </c>
      <c r="T386" s="210">
        <f>'(C.) Private owners, 6 estates'!AU24</f>
        <v>1714</v>
      </c>
      <c r="U386" s="210">
        <f>'(C.) Private owners, 6 estates'!AU141</f>
        <v>1111137.6978039921</v>
      </c>
      <c r="V386" s="210">
        <f>'(C.) Private owners, 6 estates'!BN24</f>
        <v>113</v>
      </c>
      <c r="W386" s="210">
        <f>'(C.) Private owners, 6 estates'!BN141</f>
        <v>4244.2774407765737</v>
      </c>
      <c r="X386" s="210">
        <f>'(C.) Private owners, 6 estates'!CG24</f>
        <v>819</v>
      </c>
      <c r="Y386" s="210">
        <f>'(C.) Private owners, 6 estates'!CG141</f>
        <v>811717.20553694828</v>
      </c>
      <c r="Z386" s="210">
        <f>'(C.) Private owners, 6 estates'!CZ24</f>
        <v>1692</v>
      </c>
      <c r="AA386" s="210">
        <f>'(C.) Private owners, 6 estates'!CZ141</f>
        <v>185927.39628555815</v>
      </c>
      <c r="AB386" s="210">
        <f>'(C.) Private owners, 6 estates'!DS24</f>
        <v>13987</v>
      </c>
      <c r="AC386" s="210">
        <f>'(C.) Private owners, 6 estates'!DS141</f>
        <v>619690.72670823825</v>
      </c>
      <c r="AD386" s="369">
        <f t="shared" si="99"/>
        <v>0</v>
      </c>
      <c r="AE386" s="369">
        <f t="shared" si="100"/>
        <v>0</v>
      </c>
      <c r="AG386" s="402" t="s">
        <v>1007</v>
      </c>
    </row>
    <row r="387" spans="1:33">
      <c r="A387" s="37">
        <v>24</v>
      </c>
      <c r="B387" s="37">
        <v>3</v>
      </c>
      <c r="C387" s="28" t="s">
        <v>1008</v>
      </c>
      <c r="D387" s="210">
        <f>'(B.) Opyt'' non-urb lands'!H27</f>
        <v>9064</v>
      </c>
      <c r="E387" s="521"/>
      <c r="F387" s="210">
        <f>'(B.) Opyt'' non-urb lands'!N27</f>
        <v>8618157.50747093</v>
      </c>
      <c r="G387" s="405">
        <f t="shared" si="92"/>
        <v>950.81172853827559</v>
      </c>
      <c r="M387" s="259">
        <f t="shared" si="93"/>
        <v>0.20322153574580759</v>
      </c>
      <c r="N387" s="259">
        <f t="shared" si="94"/>
        <v>1.2466902030008825E-2</v>
      </c>
      <c r="O387" s="259">
        <f t="shared" si="95"/>
        <v>0.1808252427184466</v>
      </c>
      <c r="P387" s="259">
        <f t="shared" si="96"/>
        <v>0.20884819064430715</v>
      </c>
      <c r="Q387" s="259">
        <f t="shared" si="97"/>
        <v>0.39463812886142985</v>
      </c>
      <c r="R387" s="414">
        <f t="shared" si="98"/>
        <v>0</v>
      </c>
      <c r="T387" s="210">
        <f>'(C.) Private owners, 6 estates'!AU25</f>
        <v>1842</v>
      </c>
      <c r="U387" s="210">
        <f>'(C.) Private owners, 6 estates'!AU142</f>
        <v>4674049.2024200577</v>
      </c>
      <c r="V387" s="210">
        <f>'(C.) Private owners, 6 estates'!BN25</f>
        <v>113</v>
      </c>
      <c r="W387" s="210">
        <f>'(C.) Private owners, 6 estates'!BN142</f>
        <v>8607.9387863372085</v>
      </c>
      <c r="X387" s="210">
        <f>'(C.) Private owners, 6 estates'!CG25</f>
        <v>1639</v>
      </c>
      <c r="Y387" s="210">
        <f>'(C.) Private owners, 6 estates'!CG142</f>
        <v>2431655.4991787788</v>
      </c>
      <c r="Z387" s="210">
        <f>'(C.) Private owners, 6 estates'!CZ25</f>
        <v>1893</v>
      </c>
      <c r="AA387" s="210">
        <f>'(C.) Private owners, 6 estates'!CZ142</f>
        <v>391184.13593023253</v>
      </c>
      <c r="AB387" s="210">
        <f>'(C.) Private owners, 6 estates'!DS25</f>
        <v>3577</v>
      </c>
      <c r="AC387" s="210">
        <f>'(C.) Private owners, 6 estates'!DS142</f>
        <v>1112660.7311555231</v>
      </c>
      <c r="AD387" s="369">
        <f t="shared" si="99"/>
        <v>0</v>
      </c>
      <c r="AE387" s="369">
        <f t="shared" si="100"/>
        <v>0</v>
      </c>
      <c r="AG387" s="402" t="s">
        <v>1008</v>
      </c>
    </row>
    <row r="388" spans="1:33">
      <c r="A388" s="37">
        <v>25</v>
      </c>
      <c r="B388" s="37">
        <v>3</v>
      </c>
      <c r="C388" s="28" t="s">
        <v>738</v>
      </c>
      <c r="D388" s="210">
        <f>'(B.) Opyt'' non-urb lands'!H28</f>
        <v>17420</v>
      </c>
      <c r="E388" s="521"/>
      <c r="F388" s="210">
        <f>'(B.) Opyt'' non-urb lands'!N28</f>
        <v>3227178.8518290059</v>
      </c>
      <c r="G388" s="405">
        <f t="shared" si="92"/>
        <v>185.25710974908185</v>
      </c>
      <c r="M388" s="259">
        <f t="shared" si="93"/>
        <v>5.0861079219288174E-2</v>
      </c>
      <c r="N388" s="259">
        <f t="shared" si="94"/>
        <v>3.3295063145809415E-3</v>
      </c>
      <c r="O388" s="259">
        <f t="shared" si="95"/>
        <v>1.9001148105625719E-2</v>
      </c>
      <c r="P388" s="259">
        <f t="shared" si="96"/>
        <v>3.2433983926521241E-2</v>
      </c>
      <c r="Q388" s="259">
        <f t="shared" si="97"/>
        <v>0.89437428243398398</v>
      </c>
      <c r="R388" s="414">
        <f t="shared" si="98"/>
        <v>0</v>
      </c>
      <c r="T388" s="210">
        <f>'(C.) Private owners, 6 estates'!AU26</f>
        <v>886</v>
      </c>
      <c r="U388" s="210">
        <f>'(C.) Private owners, 6 estates'!AU143</f>
        <v>1981039.4645012685</v>
      </c>
      <c r="V388" s="210">
        <f>'(C.) Private owners, 6 estates'!BN26</f>
        <v>58</v>
      </c>
      <c r="W388" s="210">
        <f>'(C.) Private owners, 6 estates'!BN143</f>
        <v>4759.8031153620923</v>
      </c>
      <c r="X388" s="210">
        <f>'(C.) Private owners, 6 estates'!CG26</f>
        <v>331</v>
      </c>
      <c r="Y388" s="210">
        <f>'(C.) Private owners, 6 estates'!CG143</f>
        <v>469153.71312121797</v>
      </c>
      <c r="Z388" s="210">
        <f>'(C.) Private owners, 6 estates'!CZ26</f>
        <v>565</v>
      </c>
      <c r="AA388" s="210">
        <f>'(C.) Private owners, 6 estates'!CZ143</f>
        <v>115467.12004684753</v>
      </c>
      <c r="AB388" s="210">
        <f>'(C.) Private owners, 6 estates'!DS26</f>
        <v>15580</v>
      </c>
      <c r="AC388" s="210">
        <f>'(C.) Private owners, 6 estates'!DS143</f>
        <v>656758.75104430993</v>
      </c>
      <c r="AD388" s="369">
        <f t="shared" si="99"/>
        <v>0</v>
      </c>
      <c r="AE388" s="369">
        <f t="shared" si="100"/>
        <v>0</v>
      </c>
      <c r="AG388" s="402" t="s">
        <v>738</v>
      </c>
    </row>
    <row r="389" spans="1:33">
      <c r="A389" s="37">
        <v>40</v>
      </c>
      <c r="B389" s="37">
        <v>3</v>
      </c>
      <c r="C389" s="28" t="s">
        <v>412</v>
      </c>
      <c r="D389" s="210">
        <f>'(B.) Opyt'' non-urb lands'!H29</f>
        <v>18410</v>
      </c>
      <c r="E389" s="521"/>
      <c r="F389" s="210">
        <f>'(B.) Opyt'' non-urb lands'!N29</f>
        <v>8184988.7733599292</v>
      </c>
      <c r="G389" s="405">
        <f t="shared" si="92"/>
        <v>444.59471881368438</v>
      </c>
      <c r="M389" s="259">
        <f t="shared" si="93"/>
        <v>0.22677892449755568</v>
      </c>
      <c r="N389" s="259">
        <f t="shared" si="94"/>
        <v>5.1059206952743076E-3</v>
      </c>
      <c r="O389" s="259">
        <f t="shared" si="95"/>
        <v>6.1108093427485063E-2</v>
      </c>
      <c r="P389" s="259">
        <f t="shared" si="96"/>
        <v>0.10787615426398696</v>
      </c>
      <c r="Q389" s="259">
        <f t="shared" si="97"/>
        <v>0.59913090711569794</v>
      </c>
      <c r="R389" s="414">
        <f t="shared" si="98"/>
        <v>0</v>
      </c>
      <c r="T389" s="210">
        <f>'(C.) Private owners, 6 estates'!AU27</f>
        <v>4175</v>
      </c>
      <c r="U389" s="210">
        <f>'(C.) Private owners, 6 estates'!AU144</f>
        <v>3924542.5820938037</v>
      </c>
      <c r="V389" s="210">
        <f>'(C.) Private owners, 6 estates'!BN27</f>
        <v>94</v>
      </c>
      <c r="W389" s="210">
        <f>'(C.) Private owners, 6 estates'!BN144</f>
        <v>11848.365473119082</v>
      </c>
      <c r="X389" s="210">
        <f>'(C.) Private owners, 6 estates'!CG27</f>
        <v>1125</v>
      </c>
      <c r="Y389" s="210">
        <f>'(C.) Private owners, 6 estates'!CG144</f>
        <v>2451873.1701014093</v>
      </c>
      <c r="Z389" s="210">
        <f>'(C.) Private owners, 6 estates'!CZ27</f>
        <v>1986</v>
      </c>
      <c r="AA389" s="210">
        <f>'(C.) Private owners, 6 estates'!CZ144</f>
        <v>492539.49032883457</v>
      </c>
      <c r="AB389" s="210">
        <f>'(C.) Private owners, 6 estates'!DS27</f>
        <v>11030</v>
      </c>
      <c r="AC389" s="210">
        <f>'(C.) Private owners, 6 estates'!DS144</f>
        <v>1304185.1653627621</v>
      </c>
      <c r="AD389" s="369">
        <f t="shared" si="99"/>
        <v>0</v>
      </c>
      <c r="AE389" s="369">
        <f t="shared" si="100"/>
        <v>0</v>
      </c>
      <c r="AG389" s="402" t="s">
        <v>412</v>
      </c>
    </row>
    <row r="390" spans="1:33">
      <c r="A390" s="37">
        <v>43</v>
      </c>
      <c r="B390" s="37">
        <v>3</v>
      </c>
      <c r="C390" s="28" t="s">
        <v>413</v>
      </c>
      <c r="D390" s="210">
        <f>'(B.) Opyt'' non-urb lands'!H30</f>
        <v>34259</v>
      </c>
      <c r="E390" s="521"/>
      <c r="F390" s="210">
        <f>'(B.) Opyt'' non-urb lands'!N30</f>
        <v>4274697.9613182982</v>
      </c>
      <c r="G390" s="405">
        <f t="shared" si="92"/>
        <v>124.77591176970427</v>
      </c>
      <c r="M390" s="259">
        <f t="shared" si="93"/>
        <v>5.4671765083627658E-2</v>
      </c>
      <c r="N390" s="259">
        <f t="shared" si="94"/>
        <v>7.0638372398493824E-3</v>
      </c>
      <c r="O390" s="259">
        <f t="shared" si="95"/>
        <v>1.5032546192241454E-2</v>
      </c>
      <c r="P390" s="259">
        <f t="shared" si="96"/>
        <v>2.6503984354476196E-2</v>
      </c>
      <c r="Q390" s="259">
        <f t="shared" si="97"/>
        <v>0.89672786712980534</v>
      </c>
      <c r="R390" s="414">
        <f t="shared" si="98"/>
        <v>0</v>
      </c>
      <c r="T390" s="210">
        <f>'(C.) Private owners, 6 estates'!AU28</f>
        <v>1873</v>
      </c>
      <c r="U390" s="210">
        <f>'(C.) Private owners, 6 estates'!AU145</f>
        <v>1864723.6285998123</v>
      </c>
      <c r="V390" s="210">
        <f>'(C.) Private owners, 6 estates'!BN28</f>
        <v>242</v>
      </c>
      <c r="W390" s="210">
        <f>'(C.) Private owners, 6 estates'!BN145</f>
        <v>19508.703178950196</v>
      </c>
      <c r="X390" s="210">
        <f>'(C.) Private owners, 6 estates'!CG28</f>
        <v>515</v>
      </c>
      <c r="Y390" s="210">
        <f>'(C.) Private owners, 6 estates'!CG145</f>
        <v>549327.64208887098</v>
      </c>
      <c r="Z390" s="210">
        <f>'(C.) Private owners, 6 estates'!CZ28</f>
        <v>908</v>
      </c>
      <c r="AA390" s="210">
        <f>'(C.) Private owners, 6 estates'!CZ145</f>
        <v>140010.86976238422</v>
      </c>
      <c r="AB390" s="210">
        <f>'(C.) Private owners, 6 estates'!DS28</f>
        <v>30721</v>
      </c>
      <c r="AC390" s="210">
        <f>'(C.) Private owners, 6 estates'!DS145</f>
        <v>1701127.1176882805</v>
      </c>
      <c r="AD390" s="369">
        <f t="shared" si="99"/>
        <v>0</v>
      </c>
      <c r="AE390" s="369">
        <f t="shared" si="100"/>
        <v>0</v>
      </c>
      <c r="AG390" s="402" t="s">
        <v>413</v>
      </c>
    </row>
    <row r="391" spans="1:33">
      <c r="A391" s="37">
        <v>50</v>
      </c>
      <c r="B391" s="37">
        <v>3</v>
      </c>
      <c r="C391" s="29" t="s">
        <v>321</v>
      </c>
      <c r="D391" s="210">
        <f>'(B.) Opyt'' non-urb lands'!H31</f>
        <v>29257</v>
      </c>
      <c r="E391" s="521"/>
      <c r="F391" s="210">
        <f>'(B.) Opyt'' non-urb lands'!N31</f>
        <v>2993425.084779799</v>
      </c>
      <c r="G391" s="405">
        <f t="shared" si="92"/>
        <v>102.31483353658267</v>
      </c>
      <c r="M391" s="259">
        <f t="shared" si="93"/>
        <v>4.2656458283487714E-2</v>
      </c>
      <c r="N391" s="259">
        <f t="shared" si="94"/>
        <v>3.9648631096831531E-3</v>
      </c>
      <c r="O391" s="259">
        <f t="shared" si="95"/>
        <v>2.7890761185357351E-2</v>
      </c>
      <c r="P391" s="259">
        <f t="shared" si="96"/>
        <v>0.12919984960864067</v>
      </c>
      <c r="Q391" s="259">
        <f t="shared" si="97"/>
        <v>0.79628806781283112</v>
      </c>
      <c r="R391" s="414">
        <f t="shared" si="98"/>
        <v>0</v>
      </c>
      <c r="T391" s="210">
        <f>'(C.) Private owners, 6 estates'!AU29</f>
        <v>1248</v>
      </c>
      <c r="U391" s="210">
        <f>'(C.) Private owners, 6 estates'!AU146</f>
        <v>1053559.927467308</v>
      </c>
      <c r="V391" s="210">
        <f>'(C.) Private owners, 6 estates'!BN29</f>
        <v>116</v>
      </c>
      <c r="W391" s="210">
        <f>'(C.) Private owners, 6 estates'!BN146</f>
        <v>6900.7478310536608</v>
      </c>
      <c r="X391" s="210">
        <f>'(C.) Private owners, 6 estates'!CG29</f>
        <v>816</v>
      </c>
      <c r="Y391" s="210">
        <f>'(C.) Private owners, 6 estates'!CG146</f>
        <v>423342.66399519017</v>
      </c>
      <c r="Z391" s="210">
        <f>'(C.) Private owners, 6 estates'!CZ29</f>
        <v>3780</v>
      </c>
      <c r="AA391" s="210">
        <f>'(C.) Private owners, 6 estates'!CZ146</f>
        <v>257497.68303021198</v>
      </c>
      <c r="AB391" s="210">
        <f>'(C.) Private owners, 6 estates'!DS29</f>
        <v>23297</v>
      </c>
      <c r="AC391" s="210">
        <f>'(C.) Private owners, 6 estates'!DS146</f>
        <v>1252124.0624560351</v>
      </c>
      <c r="AD391" s="369">
        <f t="shared" si="99"/>
        <v>0</v>
      </c>
      <c r="AE391" s="369">
        <f t="shared" si="100"/>
        <v>0</v>
      </c>
      <c r="AG391" s="402" t="s">
        <v>321</v>
      </c>
    </row>
    <row r="392" spans="1:33">
      <c r="A392" s="37">
        <v>9</v>
      </c>
      <c r="B392" s="37">
        <v>4</v>
      </c>
      <c r="C392" s="28" t="s">
        <v>739</v>
      </c>
      <c r="D392" s="210">
        <f>'(B.) Opyt'' non-urb lands'!H32</f>
        <v>6410</v>
      </c>
      <c r="E392" s="521"/>
      <c r="F392" s="210">
        <f>'(B.) Opyt'' non-urb lands'!N32</f>
        <v>9272945.7440063264</v>
      </c>
      <c r="G392" s="405">
        <f t="shared" si="92"/>
        <v>1446.6374015610493</v>
      </c>
      <c r="M392" s="259">
        <f t="shared" si="93"/>
        <v>0.24570982839313574</v>
      </c>
      <c r="N392" s="259">
        <f t="shared" si="94"/>
        <v>1.9500780031201249E-2</v>
      </c>
      <c r="O392" s="259">
        <f t="shared" si="95"/>
        <v>4.9765990639625585E-2</v>
      </c>
      <c r="P392" s="259">
        <f t="shared" si="96"/>
        <v>6.6458658346333854E-2</v>
      </c>
      <c r="Q392" s="259">
        <f t="shared" si="97"/>
        <v>0.61856474258970362</v>
      </c>
      <c r="R392" s="414">
        <f t="shared" si="98"/>
        <v>0</v>
      </c>
      <c r="T392" s="210">
        <f>'(C.) Private owners, 6 estates'!AU30</f>
        <v>1575</v>
      </c>
      <c r="U392" s="210">
        <f>'(C.) Private owners, 6 estates'!AU147</f>
        <v>6721554.4896502215</v>
      </c>
      <c r="V392" s="210">
        <f>'(C.) Private owners, 6 estates'!BN30</f>
        <v>125</v>
      </c>
      <c r="W392" s="210">
        <f>'(C.) Private owners, 6 estates'!BN147</f>
        <v>25943.849041912526</v>
      </c>
      <c r="X392" s="210">
        <f>'(C.) Private owners, 6 estates'!CG30</f>
        <v>319</v>
      </c>
      <c r="Y392" s="210">
        <f>'(C.) Private owners, 6 estates'!CG147</f>
        <v>1150112.9078995073</v>
      </c>
      <c r="Z392" s="210">
        <f>'(C.) Private owners, 6 estates'!CZ30</f>
        <v>426</v>
      </c>
      <c r="AA392" s="210">
        <f>'(C.) Private owners, 6 estates'!CZ147</f>
        <v>259065.89258714035</v>
      </c>
      <c r="AB392" s="210">
        <f>'(C.) Private owners, 6 estates'!DS30</f>
        <v>3965</v>
      </c>
      <c r="AC392" s="210">
        <f>'(C.) Private owners, 6 estates'!DS147</f>
        <v>1116268.6048275442</v>
      </c>
      <c r="AD392" s="369">
        <f t="shared" si="99"/>
        <v>0</v>
      </c>
      <c r="AE392" s="369">
        <f t="shared" si="100"/>
        <v>0</v>
      </c>
      <c r="AG392" s="402" t="s">
        <v>739</v>
      </c>
    </row>
    <row r="393" spans="1:33">
      <c r="A393" s="37">
        <v>20</v>
      </c>
      <c r="B393" s="37">
        <v>4</v>
      </c>
      <c r="C393" s="28" t="s">
        <v>251</v>
      </c>
      <c r="D393" s="210">
        <f>'(B.) Opyt'' non-urb lands'!H33</f>
        <v>29754</v>
      </c>
      <c r="E393" s="521"/>
      <c r="F393" s="210">
        <f>'(B.) Opyt'' non-urb lands'!N33</f>
        <v>11850699.772935828</v>
      </c>
      <c r="G393" s="405">
        <f t="shared" si="92"/>
        <v>398.28929800819481</v>
      </c>
      <c r="M393" s="259">
        <f t="shared" si="93"/>
        <v>0.15234926396450899</v>
      </c>
      <c r="N393" s="259">
        <f t="shared" si="94"/>
        <v>1.3544397391947301E-2</v>
      </c>
      <c r="O393" s="259">
        <f t="shared" si="95"/>
        <v>2.5307521677757613E-2</v>
      </c>
      <c r="P393" s="259">
        <f t="shared" si="96"/>
        <v>3.6700947771728172E-2</v>
      </c>
      <c r="Q393" s="259">
        <f t="shared" si="97"/>
        <v>0.77209786919405798</v>
      </c>
      <c r="R393" s="414">
        <f t="shared" si="98"/>
        <v>0</v>
      </c>
      <c r="T393" s="210">
        <f>'(C.) Private owners, 6 estates'!AU31</f>
        <v>4533</v>
      </c>
      <c r="U393" s="210">
        <f>'(C.) Private owners, 6 estates'!AU148</f>
        <v>8094731.1711002467</v>
      </c>
      <c r="V393" s="210">
        <f>'(C.) Private owners, 6 estates'!BN31</f>
        <v>403</v>
      </c>
      <c r="W393" s="210">
        <f>'(C.) Private owners, 6 estates'!BN148</f>
        <v>80049.510016524364</v>
      </c>
      <c r="X393" s="210">
        <f>'(C.) Private owners, 6 estates'!CG31</f>
        <v>753</v>
      </c>
      <c r="Y393" s="210">
        <f>'(C.) Private owners, 6 estates'!CG148</f>
        <v>915576.86809556582</v>
      </c>
      <c r="Z393" s="210">
        <f>'(C.) Private owners, 6 estates'!CZ31</f>
        <v>1092</v>
      </c>
      <c r="AA393" s="210">
        <f>'(C.) Private owners, 6 estates'!CZ148</f>
        <v>330088.83619663998</v>
      </c>
      <c r="AB393" s="210">
        <f>'(C.) Private owners, 6 estates'!DS31</f>
        <v>22973</v>
      </c>
      <c r="AC393" s="210">
        <f>'(C.) Private owners, 6 estates'!DS148</f>
        <v>2430253.3875268521</v>
      </c>
      <c r="AD393" s="369">
        <f t="shared" si="99"/>
        <v>0</v>
      </c>
      <c r="AE393" s="369">
        <f t="shared" si="100"/>
        <v>0</v>
      </c>
      <c r="AG393" s="402" t="s">
        <v>251</v>
      </c>
    </row>
    <row r="394" spans="1:33">
      <c r="A394" s="37">
        <v>29</v>
      </c>
      <c r="B394" s="37">
        <v>4</v>
      </c>
      <c r="C394" s="28" t="s">
        <v>371</v>
      </c>
      <c r="D394" s="210">
        <f>'(B.) Opyt'' non-urb lands'!H34</f>
        <v>16049</v>
      </c>
      <c r="E394" s="521"/>
      <c r="F394" s="210">
        <f>'(B.) Opyt'' non-urb lands'!N34</f>
        <v>9553613.368941335</v>
      </c>
      <c r="G394" s="405">
        <f t="shared" si="92"/>
        <v>595.27779730458815</v>
      </c>
      <c r="M394" s="259">
        <f t="shared" si="93"/>
        <v>0.13639479095270735</v>
      </c>
      <c r="N394" s="259">
        <f t="shared" si="94"/>
        <v>1.3022618231665525E-2</v>
      </c>
      <c r="O394" s="259">
        <f t="shared" si="95"/>
        <v>4.4551062371487322E-2</v>
      </c>
      <c r="P394" s="259">
        <f t="shared" si="96"/>
        <v>8.5799738301451808E-2</v>
      </c>
      <c r="Q394" s="259">
        <f t="shared" si="97"/>
        <v>0.72023179014268801</v>
      </c>
      <c r="R394" s="414">
        <f t="shared" si="98"/>
        <v>0</v>
      </c>
      <c r="T394" s="210">
        <f>'(C.) Private owners, 6 estates'!AU32</f>
        <v>2189</v>
      </c>
      <c r="U394" s="210">
        <f>'(C.) Private owners, 6 estates'!AU149</f>
        <v>6186397.238563722</v>
      </c>
      <c r="V394" s="210">
        <f>'(C.) Private owners, 6 estates'!BN32</f>
        <v>209</v>
      </c>
      <c r="W394" s="210">
        <f>'(C.) Private owners, 6 estates'!BN149</f>
        <v>37947.474254888737</v>
      </c>
      <c r="X394" s="210">
        <f>'(C.) Private owners, 6 estates'!CG32</f>
        <v>715</v>
      </c>
      <c r="Y394" s="210">
        <f>'(C.) Private owners, 6 estates'!CG149</f>
        <v>1379636.6450168577</v>
      </c>
      <c r="Z394" s="210">
        <f>'(C.) Private owners, 6 estates'!CZ32</f>
        <v>1377</v>
      </c>
      <c r="AA394" s="210">
        <f>'(C.) Private owners, 6 estates'!CZ149</f>
        <v>509780.10312204988</v>
      </c>
      <c r="AB394" s="210">
        <f>'(C.) Private owners, 6 estates'!DS32</f>
        <v>11559</v>
      </c>
      <c r="AC394" s="210">
        <f>'(C.) Private owners, 6 estates'!DS149</f>
        <v>1439851.9079838167</v>
      </c>
      <c r="AD394" s="369">
        <f t="shared" si="99"/>
        <v>0</v>
      </c>
      <c r="AE394" s="369">
        <f t="shared" si="100"/>
        <v>0</v>
      </c>
      <c r="AG394" s="402" t="s">
        <v>371</v>
      </c>
    </row>
    <row r="395" spans="1:33">
      <c r="A395" s="37">
        <v>30</v>
      </c>
      <c r="B395" s="37">
        <v>4</v>
      </c>
      <c r="C395" s="28" t="s">
        <v>509</v>
      </c>
      <c r="D395" s="210">
        <f>'(B.) Opyt'' non-urb lands'!H35</f>
        <v>6174</v>
      </c>
      <c r="E395" s="521"/>
      <c r="F395" s="210">
        <f>'(B.) Opyt'' non-urb lands'!N35</f>
        <v>6194277.794729542</v>
      </c>
      <c r="G395" s="405">
        <f t="shared" si="92"/>
        <v>1003.2843852817529</v>
      </c>
      <c r="M395" s="259">
        <f t="shared" si="93"/>
        <v>0.2024619371558147</v>
      </c>
      <c r="N395" s="259">
        <f t="shared" si="94"/>
        <v>1.2471655328798186E-2</v>
      </c>
      <c r="O395" s="259">
        <f t="shared" si="95"/>
        <v>3.6281179138321996E-2</v>
      </c>
      <c r="P395" s="259">
        <f t="shared" si="96"/>
        <v>9.9773242630385492E-2</v>
      </c>
      <c r="Q395" s="259">
        <f t="shared" si="97"/>
        <v>0.64901198574667962</v>
      </c>
      <c r="R395" s="414">
        <f t="shared" si="98"/>
        <v>0</v>
      </c>
      <c r="T395" s="210">
        <f>'(C.) Private owners, 6 estates'!AU33</f>
        <v>1250</v>
      </c>
      <c r="U395" s="210">
        <f>'(C.) Private owners, 6 estates'!AU150</f>
        <v>4439219.2593619972</v>
      </c>
      <c r="V395" s="210">
        <f>'(C.) Private owners, 6 estates'!BN33</f>
        <v>77</v>
      </c>
      <c r="W395" s="210">
        <f>'(C.) Private owners, 6 estates'!BN150</f>
        <v>16587.484743411926</v>
      </c>
      <c r="X395" s="210">
        <f>'(C.) Private owners, 6 estates'!CG33</f>
        <v>224</v>
      </c>
      <c r="Y395" s="210">
        <f>'(C.) Private owners, 6 estates'!CG150</f>
        <v>782640.50762829394</v>
      </c>
      <c r="Z395" s="210">
        <f>'(C.) Private owners, 6 estates'!CZ33</f>
        <v>616</v>
      </c>
      <c r="AA395" s="210">
        <f>'(C.) Private owners, 6 estates'!CZ150</f>
        <v>289420.87031900138</v>
      </c>
      <c r="AB395" s="210">
        <f>'(C.) Private owners, 6 estates'!DS33</f>
        <v>4007</v>
      </c>
      <c r="AC395" s="210">
        <f>'(C.) Private owners, 6 estates'!DS150</f>
        <v>666409.67267683765</v>
      </c>
      <c r="AD395" s="369">
        <f t="shared" si="99"/>
        <v>0</v>
      </c>
      <c r="AE395" s="369">
        <f t="shared" si="100"/>
        <v>0</v>
      </c>
      <c r="AG395" s="402" t="s">
        <v>509</v>
      </c>
    </row>
    <row r="396" spans="1:33">
      <c r="A396" s="37">
        <v>35</v>
      </c>
      <c r="B396" s="37">
        <v>4</v>
      </c>
      <c r="C396" s="28" t="s">
        <v>888</v>
      </c>
      <c r="D396" s="210">
        <f>'(B.) Opyt'' non-urb lands'!H36</f>
        <v>20831</v>
      </c>
      <c r="E396" s="521"/>
      <c r="F396" s="210">
        <f>'(B.) Opyt'' non-urb lands'!N36</f>
        <v>7902709.5206430862</v>
      </c>
      <c r="G396" s="405">
        <f t="shared" si="92"/>
        <v>379.37254671610032</v>
      </c>
      <c r="M396" s="259">
        <f t="shared" si="93"/>
        <v>0.17406749555950266</v>
      </c>
      <c r="N396" s="259">
        <f t="shared" si="94"/>
        <v>1.5505736642503961E-2</v>
      </c>
      <c r="O396" s="259">
        <f t="shared" si="95"/>
        <v>4.0948586241659063E-2</v>
      </c>
      <c r="P396" s="259">
        <f t="shared" si="96"/>
        <v>8.0168978925639678E-2</v>
      </c>
      <c r="Q396" s="259">
        <f t="shared" si="97"/>
        <v>0.68930920263069462</v>
      </c>
      <c r="R396" s="414">
        <f t="shared" si="98"/>
        <v>0</v>
      </c>
      <c r="T396" s="210">
        <f>'(C.) Private owners, 6 estates'!AU34</f>
        <v>3626</v>
      </c>
      <c r="U396" s="210">
        <f>'(C.) Private owners, 6 estates'!AU151</f>
        <v>4505495.6762107341</v>
      </c>
      <c r="V396" s="210">
        <f>'(C.) Private owners, 6 estates'!BN34</f>
        <v>323</v>
      </c>
      <c r="W396" s="210">
        <f>'(C.) Private owners, 6 estates'!BN151</f>
        <v>45862.987494434819</v>
      </c>
      <c r="X396" s="210">
        <f>'(C.) Private owners, 6 estates'!CG34</f>
        <v>853</v>
      </c>
      <c r="Y396" s="210">
        <f>'(C.) Private owners, 6 estates'!CG151</f>
        <v>1529932.2393272321</v>
      </c>
      <c r="Z396" s="210">
        <f>'(C.) Private owners, 6 estates'!CZ34</f>
        <v>1670</v>
      </c>
      <c r="AA396" s="210">
        <f>'(C.) Private owners, 6 estates'!CZ151</f>
        <v>409994.9123818946</v>
      </c>
      <c r="AB396" s="210">
        <f>'(C.) Private owners, 6 estates'!DS34</f>
        <v>14359</v>
      </c>
      <c r="AC396" s="210">
        <f>'(C.) Private owners, 6 estates'!DS151</f>
        <v>1411423.7052287904</v>
      </c>
      <c r="AD396" s="369">
        <f t="shared" si="99"/>
        <v>0</v>
      </c>
      <c r="AE396" s="369">
        <f t="shared" si="100"/>
        <v>0</v>
      </c>
      <c r="AG396" s="402" t="s">
        <v>888</v>
      </c>
    </row>
    <row r="397" spans="1:33">
      <c r="A397" s="37">
        <v>38</v>
      </c>
      <c r="B397" s="37">
        <v>4</v>
      </c>
      <c r="C397" s="28" t="s">
        <v>889</v>
      </c>
      <c r="D397" s="210">
        <f>'(B.) Opyt'' non-urb lands'!H37</f>
        <v>5088</v>
      </c>
      <c r="E397" s="521"/>
      <c r="F397" s="210">
        <f>'(B.) Opyt'' non-urb lands'!N37</f>
        <v>10988851.889516376</v>
      </c>
      <c r="G397" s="405">
        <f t="shared" si="92"/>
        <v>2159.7586260841936</v>
      </c>
      <c r="M397" s="259">
        <f t="shared" si="93"/>
        <v>0.25058962264150941</v>
      </c>
      <c r="N397" s="259">
        <f t="shared" si="94"/>
        <v>8.2547169811320754E-3</v>
      </c>
      <c r="O397" s="259">
        <f t="shared" si="95"/>
        <v>8.765723270440251E-2</v>
      </c>
      <c r="P397" s="259">
        <f t="shared" si="96"/>
        <v>0.12460691823899371</v>
      </c>
      <c r="Q397" s="259">
        <f t="shared" si="97"/>
        <v>0.52889150943396224</v>
      </c>
      <c r="R397" s="414">
        <f t="shared" si="98"/>
        <v>0</v>
      </c>
      <c r="T397" s="210">
        <f>'(C.) Private owners, 6 estates'!AU35</f>
        <v>1275</v>
      </c>
      <c r="U397" s="210">
        <f>'(C.) Private owners, 6 estates'!AU152</f>
        <v>7237802.4562877528</v>
      </c>
      <c r="V397" s="210">
        <f>'(C.) Private owners, 6 estates'!BN35</f>
        <v>42</v>
      </c>
      <c r="W397" s="210">
        <f>'(C.) Private owners, 6 estates'!BN152</f>
        <v>21848.061642665987</v>
      </c>
      <c r="X397" s="210">
        <f>'(C.) Private owners, 6 estates'!CG35</f>
        <v>446</v>
      </c>
      <c r="Y397" s="210">
        <f>'(C.) Private owners, 6 estates'!CG152</f>
        <v>1942755.2539505542</v>
      </c>
      <c r="Z397" s="210">
        <f>'(C.) Private owners, 6 estates'!CZ35</f>
        <v>634</v>
      </c>
      <c r="AA397" s="210">
        <f>'(C.) Private owners, 6 estates'!CZ152</f>
        <v>421356.26310500829</v>
      </c>
      <c r="AB397" s="210">
        <f>'(C.) Private owners, 6 estates'!DS35</f>
        <v>2691</v>
      </c>
      <c r="AC397" s="210">
        <f>'(C.) Private owners, 6 estates'!DS152</f>
        <v>1365089.8545303938</v>
      </c>
      <c r="AD397" s="369">
        <f t="shared" si="99"/>
        <v>0</v>
      </c>
      <c r="AE397" s="369">
        <f t="shared" si="100"/>
        <v>0</v>
      </c>
      <c r="AG397" s="402" t="s">
        <v>889</v>
      </c>
    </row>
    <row r="398" spans="1:33">
      <c r="A398" s="37">
        <v>39</v>
      </c>
      <c r="B398" s="37">
        <v>4</v>
      </c>
      <c r="C398" s="28" t="s">
        <v>366</v>
      </c>
      <c r="D398" s="210">
        <f>'(B.) Opyt'' non-urb lands'!H38</f>
        <v>6853</v>
      </c>
      <c r="E398" s="521"/>
      <c r="F398" s="210">
        <f>'(B.) Opyt'' non-urb lands'!N38</f>
        <v>4138525.306614018</v>
      </c>
      <c r="G398" s="405">
        <f t="shared" si="92"/>
        <v>603.89979667503542</v>
      </c>
      <c r="M398" s="259">
        <f t="shared" si="93"/>
        <v>0.15263388297096162</v>
      </c>
      <c r="N398" s="259">
        <f t="shared" si="94"/>
        <v>6.566467240624544E-3</v>
      </c>
      <c r="O398" s="259">
        <f t="shared" si="95"/>
        <v>3.3999708157011525E-2</v>
      </c>
      <c r="P398" s="259">
        <f t="shared" si="96"/>
        <v>7.135561068145338E-2</v>
      </c>
      <c r="Q398" s="259">
        <f t="shared" si="97"/>
        <v>0.73544433094994888</v>
      </c>
      <c r="R398" s="414">
        <f t="shared" si="98"/>
        <v>0</v>
      </c>
      <c r="T398" s="210">
        <f>'(C.) Private owners, 6 estates'!AU36</f>
        <v>1046</v>
      </c>
      <c r="U398" s="210">
        <f>'(C.) Private owners, 6 estates'!AU153</f>
        <v>2771301.3733711746</v>
      </c>
      <c r="V398" s="210">
        <f>'(C.) Private owners, 6 estates'!BN36</f>
        <v>45</v>
      </c>
      <c r="W398" s="210">
        <f>'(C.) Private owners, 6 estates'!BN153</f>
        <v>6162.6912512339586</v>
      </c>
      <c r="X398" s="210">
        <f>'(C.) Private owners, 6 estates'!CG36</f>
        <v>233</v>
      </c>
      <c r="Y398" s="210">
        <f>'(C.) Private owners, 6 estates'!CG153</f>
        <v>590313.11349950638</v>
      </c>
      <c r="Z398" s="210">
        <f>'(C.) Private owners, 6 estates'!CZ36</f>
        <v>489</v>
      </c>
      <c r="AA398" s="210">
        <f>'(C.) Private owners, 6 estates'!CZ153</f>
        <v>133831.57866485688</v>
      </c>
      <c r="AB398" s="210">
        <f>'(C.) Private owners, 6 estates'!DS36</f>
        <v>5040</v>
      </c>
      <c r="AC398" s="210">
        <f>'(C.) Private owners, 6 estates'!DS153</f>
        <v>636916.54982724576</v>
      </c>
      <c r="AD398" s="369">
        <f t="shared" si="99"/>
        <v>0</v>
      </c>
      <c r="AE398" s="369">
        <f t="shared" si="100"/>
        <v>0</v>
      </c>
      <c r="AG398" s="402" t="s">
        <v>366</v>
      </c>
    </row>
    <row r="399" spans="1:33">
      <c r="A399" s="37">
        <v>42</v>
      </c>
      <c r="B399" s="37">
        <v>4</v>
      </c>
      <c r="C399" s="28" t="s">
        <v>360</v>
      </c>
      <c r="D399" s="210">
        <f>'(B.) Opyt'' non-urb lands'!H39</f>
        <v>11759</v>
      </c>
      <c r="E399" s="521"/>
      <c r="F399" s="210">
        <f>'(B.) Opyt'' non-urb lands'!N39</f>
        <v>12951729.499620866</v>
      </c>
      <c r="G399" s="405">
        <f t="shared" si="92"/>
        <v>1101.4312016005499</v>
      </c>
      <c r="M399" s="259">
        <f t="shared" si="93"/>
        <v>0.19278850242367548</v>
      </c>
      <c r="N399" s="259">
        <f t="shared" si="94"/>
        <v>1.3266434220596989E-2</v>
      </c>
      <c r="O399" s="259">
        <f t="shared" si="95"/>
        <v>7.0414150863168642E-2</v>
      </c>
      <c r="P399" s="259">
        <f t="shared" si="96"/>
        <v>8.9548430989029676E-2</v>
      </c>
      <c r="Q399" s="259">
        <f t="shared" si="97"/>
        <v>0.6339824815035292</v>
      </c>
      <c r="R399" s="414">
        <f t="shared" si="98"/>
        <v>0</v>
      </c>
      <c r="T399" s="210">
        <f>'(C.) Private owners, 6 estates'!AU37</f>
        <v>2267</v>
      </c>
      <c r="U399" s="210">
        <f>'(C.) Private owners, 6 estates'!AU154</f>
        <v>7954063.1041196669</v>
      </c>
      <c r="V399" s="210">
        <f>'(C.) Private owners, 6 estates'!BN37</f>
        <v>156</v>
      </c>
      <c r="W399" s="210">
        <f>'(C.) Private owners, 6 estates'!BN154</f>
        <v>48280.699084622982</v>
      </c>
      <c r="X399" s="210">
        <f>'(C.) Private owners, 6 estates'!CG37</f>
        <v>828</v>
      </c>
      <c r="Y399" s="210">
        <f>'(C.) Private owners, 6 estates'!CG154</f>
        <v>2816359.8332640291</v>
      </c>
      <c r="Z399" s="210">
        <f>'(C.) Private owners, 6 estates'!CZ37</f>
        <v>1053</v>
      </c>
      <c r="AA399" s="210">
        <f>'(C.) Private owners, 6 estates'!CZ154</f>
        <v>603044.6383743356</v>
      </c>
      <c r="AB399" s="210">
        <f>'(C.) Private owners, 6 estates'!DS37</f>
        <v>7455</v>
      </c>
      <c r="AC399" s="210">
        <f>'(C.) Private owners, 6 estates'!DS154</f>
        <v>1529981.2247782114</v>
      </c>
      <c r="AD399" s="369">
        <f t="shared" si="99"/>
        <v>0</v>
      </c>
      <c r="AE399" s="369">
        <f t="shared" si="100"/>
        <v>0</v>
      </c>
      <c r="AG399" s="402" t="s">
        <v>360</v>
      </c>
    </row>
    <row r="400" spans="1:33">
      <c r="A400" s="37">
        <v>44</v>
      </c>
      <c r="B400" s="37">
        <v>4</v>
      </c>
      <c r="C400" s="29" t="s">
        <v>414</v>
      </c>
      <c r="D400" s="210">
        <f>'(B.) Opyt'' non-urb lands'!H40</f>
        <v>11327</v>
      </c>
      <c r="E400" s="521"/>
      <c r="F400" s="210">
        <f>'(B.) Opyt'' non-urb lands'!N40</f>
        <v>8164728.4187974343</v>
      </c>
      <c r="G400" s="405">
        <f t="shared" si="92"/>
        <v>720.82002461352829</v>
      </c>
      <c r="M400" s="259">
        <f t="shared" si="93"/>
        <v>0.24401871634148495</v>
      </c>
      <c r="N400" s="259">
        <f t="shared" si="94"/>
        <v>1.3684117595126688E-2</v>
      </c>
      <c r="O400" s="259">
        <f t="shared" si="95"/>
        <v>6.4889202789794292E-2</v>
      </c>
      <c r="P400" s="259">
        <f t="shared" si="96"/>
        <v>8.3164121126511878E-2</v>
      </c>
      <c r="Q400" s="259">
        <f t="shared" si="97"/>
        <v>0.59424384214708215</v>
      </c>
      <c r="R400" s="414">
        <f t="shared" si="98"/>
        <v>0</v>
      </c>
      <c r="T400" s="210">
        <f>'(C.) Private owners, 6 estates'!AU38</f>
        <v>2764</v>
      </c>
      <c r="U400" s="210">
        <f>'(C.) Private owners, 6 estates'!AU155</f>
        <v>5888843.232629328</v>
      </c>
      <c r="V400" s="210">
        <f>'(C.) Private owners, 6 estates'!BN38</f>
        <v>155</v>
      </c>
      <c r="W400" s="210">
        <f>'(C.) Private owners, 6 estates'!BN155</f>
        <v>31801.50552800444</v>
      </c>
      <c r="X400" s="210">
        <f>'(C.) Private owners, 6 estates'!CG38</f>
        <v>735</v>
      </c>
      <c r="Y400" s="210">
        <f>'(C.) Private owners, 6 estates'!CG155</f>
        <v>1018157.4142786977</v>
      </c>
      <c r="Z400" s="210">
        <f>'(C.) Private owners, 6 estates'!CZ38</f>
        <v>942</v>
      </c>
      <c r="AA400" s="210">
        <f>'(C.) Private owners, 6 estates'!CZ155</f>
        <v>304428.01149330591</v>
      </c>
      <c r="AB400" s="210">
        <f>'(C.) Private owners, 6 estates'!DS38</f>
        <v>6731</v>
      </c>
      <c r="AC400" s="210">
        <f>'(C.) Private owners, 6 estates'!DS155</f>
        <v>921498.25486809795</v>
      </c>
      <c r="AD400" s="369">
        <f t="shared" si="99"/>
        <v>0</v>
      </c>
      <c r="AE400" s="369">
        <f t="shared" si="100"/>
        <v>0</v>
      </c>
      <c r="AG400" s="402" t="s">
        <v>414</v>
      </c>
    </row>
    <row r="401" spans="1:33">
      <c r="A401" s="37">
        <v>33</v>
      </c>
      <c r="B401" s="37">
        <v>5</v>
      </c>
      <c r="C401" s="28" t="s">
        <v>1234</v>
      </c>
      <c r="D401" s="210">
        <f>'(B.) Opyt'' non-urb lands'!H41</f>
        <v>57873</v>
      </c>
      <c r="E401" s="521"/>
      <c r="F401" s="210">
        <f>'(B.) Opyt'' non-urb lands'!N41</f>
        <v>15756635.624505136</v>
      </c>
      <c r="G401" s="405">
        <f t="shared" si="92"/>
        <v>272.2622919929006</v>
      </c>
      <c r="M401" s="259">
        <f t="shared" si="93"/>
        <v>0.16791940974202132</v>
      </c>
      <c r="N401" s="259">
        <f t="shared" si="94"/>
        <v>5.4896065522782644E-2</v>
      </c>
      <c r="O401" s="259">
        <f t="shared" si="95"/>
        <v>1.5775923142052426E-2</v>
      </c>
      <c r="P401" s="259">
        <f t="shared" si="96"/>
        <v>0.13959877663158987</v>
      </c>
      <c r="Q401" s="259">
        <f t="shared" si="97"/>
        <v>0.62180982496155379</v>
      </c>
      <c r="R401" s="414">
        <f t="shared" si="98"/>
        <v>0</v>
      </c>
      <c r="T401" s="210">
        <f>'(C.) Private owners, 6 estates'!AU39</f>
        <v>9718</v>
      </c>
      <c r="U401" s="210">
        <f>'(C.) Private owners, 6 estates'!AU156</f>
        <v>10303811.025958406</v>
      </c>
      <c r="V401" s="210">
        <f>'(C.) Private owners, 6 estates'!BN39</f>
        <v>3177</v>
      </c>
      <c r="W401" s="210">
        <f>'(C.) Private owners, 6 estates'!BN156</f>
        <v>395323.29611626157</v>
      </c>
      <c r="X401" s="210">
        <f>'(C.) Private owners, 6 estates'!CG39</f>
        <v>913</v>
      </c>
      <c r="Y401" s="210">
        <f>'(C.) Private owners, 6 estates'!CG156</f>
        <v>1009239.2531696317</v>
      </c>
      <c r="Z401" s="210">
        <f>'(C.) Private owners, 6 estates'!CZ39</f>
        <v>8079</v>
      </c>
      <c r="AA401" s="210">
        <f>'(C.) Private owners, 6 estates'!CZ156</f>
        <v>760910.05296918063</v>
      </c>
      <c r="AB401" s="210">
        <f>'(C.) Private owners, 6 estates'!DS39</f>
        <v>35986</v>
      </c>
      <c r="AC401" s="210">
        <f>'(C.) Private owners, 6 estates'!DS156</f>
        <v>3287351.9962916565</v>
      </c>
      <c r="AD401" s="369">
        <f t="shared" si="99"/>
        <v>0</v>
      </c>
      <c r="AE401" s="369">
        <f t="shared" si="100"/>
        <v>0</v>
      </c>
      <c r="AG401" s="402" t="s">
        <v>1234</v>
      </c>
    </row>
    <row r="402" spans="1:33">
      <c r="A402" s="37">
        <v>46</v>
      </c>
      <c r="B402" s="37">
        <v>5</v>
      </c>
      <c r="C402" s="28" t="s">
        <v>713</v>
      </c>
      <c r="D402" s="210">
        <f>'(B.) Opyt'' non-urb lands'!H42</f>
        <v>15604</v>
      </c>
      <c r="E402" s="521"/>
      <c r="F402" s="210">
        <f>'(B.) Opyt'' non-urb lands'!N42</f>
        <v>11036809.167450445</v>
      </c>
      <c r="G402" s="405">
        <f t="shared" si="92"/>
        <v>707.30640652720103</v>
      </c>
      <c r="M402" s="259">
        <f t="shared" si="93"/>
        <v>0.14111766213791335</v>
      </c>
      <c r="N402" s="259">
        <f t="shared" si="94"/>
        <v>1.8136375288387591E-2</v>
      </c>
      <c r="O402" s="259">
        <f t="shared" si="95"/>
        <v>3.3004357856959751E-2</v>
      </c>
      <c r="P402" s="259">
        <f t="shared" si="96"/>
        <v>0.11836708536272751</v>
      </c>
      <c r="Q402" s="259">
        <f t="shared" si="97"/>
        <v>0.68937451935401184</v>
      </c>
      <c r="R402" s="414">
        <f t="shared" si="98"/>
        <v>0</v>
      </c>
      <c r="T402" s="210">
        <f>'(C.) Private owners, 6 estates'!AU40</f>
        <v>2202</v>
      </c>
      <c r="U402" s="210">
        <f>'(C.) Private owners, 6 estates'!AU157</f>
        <v>6741903.7967663258</v>
      </c>
      <c r="V402" s="210">
        <f>'(C.) Private owners, 6 estates'!BN40</f>
        <v>283</v>
      </c>
      <c r="W402" s="210">
        <f>'(C.) Private owners, 6 estates'!BN157</f>
        <v>64994.082318376568</v>
      </c>
      <c r="X402" s="210">
        <f>'(C.) Private owners, 6 estates'!CG40</f>
        <v>515</v>
      </c>
      <c r="Y402" s="210">
        <f>'(C.) Private owners, 6 estates'!CG157</f>
        <v>1365459.5328386459</v>
      </c>
      <c r="Z402" s="210">
        <f>'(C.) Private owners, 6 estates'!CZ40</f>
        <v>1847</v>
      </c>
      <c r="AA402" s="210">
        <f>'(C.) Private owners, 6 estates'!CZ157</f>
        <v>693083.95007109561</v>
      </c>
      <c r="AB402" s="210">
        <f>'(C.) Private owners, 6 estates'!DS40</f>
        <v>10757</v>
      </c>
      <c r="AC402" s="210">
        <f>'(C.) Private owners, 6 estates'!DS157</f>
        <v>2171367.8054560008</v>
      </c>
      <c r="AD402" s="369">
        <f t="shared" si="99"/>
        <v>0</v>
      </c>
      <c r="AE402" s="369">
        <f t="shared" si="100"/>
        <v>0</v>
      </c>
      <c r="AG402" s="402" t="s">
        <v>713</v>
      </c>
    </row>
    <row r="403" spans="1:33">
      <c r="A403" s="37">
        <v>48</v>
      </c>
      <c r="B403" s="37">
        <v>5</v>
      </c>
      <c r="C403" s="29" t="s">
        <v>425</v>
      </c>
      <c r="D403" s="210">
        <f>'(B.) Opyt'' non-urb lands'!H43</f>
        <v>63237</v>
      </c>
      <c r="E403" s="521"/>
      <c r="F403" s="210">
        <f>'(B.) Opyt'' non-urb lands'!N43</f>
        <v>8750163.2294246033</v>
      </c>
      <c r="G403" s="405">
        <f t="shared" si="92"/>
        <v>138.37094152829204</v>
      </c>
      <c r="M403" s="259">
        <f t="shared" si="93"/>
        <v>0.1231715609532394</v>
      </c>
      <c r="N403" s="259">
        <f t="shared" si="94"/>
        <v>2.5728608251498333E-2</v>
      </c>
      <c r="O403" s="259">
        <f t="shared" si="95"/>
        <v>2.2028242959027153E-2</v>
      </c>
      <c r="P403" s="259">
        <f t="shared" si="96"/>
        <v>0.10838591331024558</v>
      </c>
      <c r="Q403" s="259">
        <f t="shared" si="97"/>
        <v>0.72068567452598953</v>
      </c>
      <c r="R403" s="414">
        <f t="shared" si="98"/>
        <v>0</v>
      </c>
      <c r="T403" s="210">
        <f>'(C.) Private owners, 6 estates'!AU41</f>
        <v>7789</v>
      </c>
      <c r="U403" s="210">
        <f>'(C.) Private owners, 6 estates'!AU158</f>
        <v>4784024.609272941</v>
      </c>
      <c r="V403" s="210">
        <f>'(C.) Private owners, 6 estates'!BN41</f>
        <v>1627</v>
      </c>
      <c r="W403" s="210">
        <f>'(C.) Private owners, 6 estates'!BN158</f>
        <v>127145.50500691704</v>
      </c>
      <c r="X403" s="210">
        <f>'(C.) Private owners, 6 estates'!CG41</f>
        <v>1393</v>
      </c>
      <c r="Y403" s="210">
        <f>'(C.) Private owners, 6 estates'!CG158</f>
        <v>820406.96191012952</v>
      </c>
      <c r="Z403" s="210">
        <f>'(C.) Private owners, 6 estates'!CZ41</f>
        <v>6854</v>
      </c>
      <c r="AA403" s="210">
        <f>'(C.) Private owners, 6 estates'!CZ158</f>
        <v>615135.54057180916</v>
      </c>
      <c r="AB403" s="210">
        <f>'(C.) Private owners, 6 estates'!DS41</f>
        <v>45574</v>
      </c>
      <c r="AC403" s="210">
        <f>'(C.) Private owners, 6 estates'!DS158</f>
        <v>2403450.6126628066</v>
      </c>
      <c r="AD403" s="369">
        <f t="shared" si="99"/>
        <v>0</v>
      </c>
      <c r="AE403" s="369">
        <f t="shared" si="100"/>
        <v>0</v>
      </c>
      <c r="AG403" s="402" t="s">
        <v>425</v>
      </c>
    </row>
    <row r="404" spans="1:33">
      <c r="A404" s="37">
        <v>19</v>
      </c>
      <c r="B404" s="37">
        <v>6</v>
      </c>
      <c r="C404" s="28" t="s">
        <v>471</v>
      </c>
      <c r="D404" s="210">
        <f>'(B.) Opyt'' non-urb lands'!H44</f>
        <v>28699</v>
      </c>
      <c r="E404" s="521"/>
      <c r="F404" s="210">
        <f>'(B.) Opyt'' non-urb lands'!N44</f>
        <v>8650004.9666241761</v>
      </c>
      <c r="G404" s="405">
        <f t="shared" si="92"/>
        <v>301.40440317168458</v>
      </c>
      <c r="M404" s="259">
        <f t="shared" si="93"/>
        <v>1.2265235722499043E-2</v>
      </c>
      <c r="N404" s="259">
        <f t="shared" si="94"/>
        <v>5.9235513432523781E-4</v>
      </c>
      <c r="O404" s="259">
        <f t="shared" si="95"/>
        <v>1.3240879473152374E-3</v>
      </c>
      <c r="P404" s="259">
        <f t="shared" si="96"/>
        <v>3.8328861632809508E-4</v>
      </c>
      <c r="Q404" s="259">
        <f t="shared" si="97"/>
        <v>0.98543503257953236</v>
      </c>
      <c r="R404" s="414">
        <f t="shared" si="98"/>
        <v>0</v>
      </c>
      <c r="T404" s="210">
        <f>'(C.) Private owners, 6 estates'!AU42</f>
        <v>352</v>
      </c>
      <c r="U404" s="210">
        <f>'(C.) Private owners, 6 estates'!AU159</f>
        <v>4227047.1291758241</v>
      </c>
      <c r="V404" s="210">
        <f>'(C.) Private owners, 6 estates'!BN42</f>
        <v>17</v>
      </c>
      <c r="W404" s="210">
        <f>'(C.) Private owners, 6 estates'!BN159</f>
        <v>8023.4470978021973</v>
      </c>
      <c r="X404" s="210">
        <f>'(C.) Private owners, 6 estates'!CG42</f>
        <v>38</v>
      </c>
      <c r="Y404" s="210">
        <f>'(C.) Private owners, 6 estates'!CG159</f>
        <v>204127.65409450547</v>
      </c>
      <c r="Z404" s="210">
        <f>'(C.) Private owners, 6 estates'!CZ42</f>
        <v>11</v>
      </c>
      <c r="AA404" s="210">
        <f>'(C.) Private owners, 6 estates'!CZ159</f>
        <v>22040.854674725273</v>
      </c>
      <c r="AB404" s="210">
        <f>'(C.) Private owners, 6 estates'!DS42</f>
        <v>28281</v>
      </c>
      <c r="AC404" s="210">
        <f>'(C.) Private owners, 6 estates'!DS159</f>
        <v>4188765.8815813186</v>
      </c>
      <c r="AD404" s="369">
        <f t="shared" si="99"/>
        <v>0</v>
      </c>
      <c r="AE404" s="369">
        <f t="shared" si="100"/>
        <v>0</v>
      </c>
      <c r="AG404" s="402" t="s">
        <v>471</v>
      </c>
    </row>
    <row r="405" spans="1:33">
      <c r="A405" s="37">
        <v>21</v>
      </c>
      <c r="B405" s="37">
        <v>6</v>
      </c>
      <c r="C405" s="28" t="s">
        <v>597</v>
      </c>
      <c r="D405" s="210">
        <f>'(B.) Opyt'' non-urb lands'!H45</f>
        <v>23243</v>
      </c>
      <c r="E405" s="521"/>
      <c r="F405" s="210">
        <f>'(B.) Opyt'' non-urb lands'!N45</f>
        <v>6660776.2398682041</v>
      </c>
      <c r="G405" s="405">
        <f t="shared" si="92"/>
        <v>286.57127908911087</v>
      </c>
      <c r="M405" s="259">
        <f t="shared" si="93"/>
        <v>3.1966613604095855E-2</v>
      </c>
      <c r="N405" s="259">
        <f t="shared" si="94"/>
        <v>0</v>
      </c>
      <c r="O405" s="259">
        <f t="shared" si="95"/>
        <v>8.6047412124080371E-5</v>
      </c>
      <c r="P405" s="259">
        <f t="shared" si="96"/>
        <v>0</v>
      </c>
      <c r="Q405" s="259">
        <f t="shared" si="97"/>
        <v>0.96794733898378005</v>
      </c>
      <c r="R405" s="414">
        <f t="shared" si="98"/>
        <v>0</v>
      </c>
      <c r="T405" s="210">
        <f>'(C.) Private owners, 6 estates'!AU43</f>
        <v>743</v>
      </c>
      <c r="U405" s="210">
        <f>'(C.) Private owners, 6 estates'!AU160</f>
        <v>3864210.9374629324</v>
      </c>
      <c r="V405" s="210">
        <f>'(C.) Private owners, 6 estates'!BN43</f>
        <v>0</v>
      </c>
      <c r="W405" s="210">
        <f>'(C.) Private owners, 6 estates'!BN160</f>
        <v>0</v>
      </c>
      <c r="X405" s="210">
        <f>'(C.) Private owners, 6 estates'!CG43</f>
        <v>2</v>
      </c>
      <c r="Y405" s="210">
        <f>'(C.) Private owners, 6 estates'!CG160</f>
        <v>12451.434069192752</v>
      </c>
      <c r="Z405" s="210">
        <f>'(C.) Private owners, 6 estates'!CZ43</f>
        <v>0</v>
      </c>
      <c r="AA405" s="210">
        <f>'(C.) Private owners, 6 estates'!CZ160</f>
        <v>0</v>
      </c>
      <c r="AB405" s="210">
        <f>'(C.) Private owners, 6 estates'!DS43</f>
        <v>22498</v>
      </c>
      <c r="AC405" s="210">
        <f>'(C.) Private owners, 6 estates'!DS160</f>
        <v>2784113.8683360792</v>
      </c>
      <c r="AD405" s="369">
        <f t="shared" si="99"/>
        <v>0</v>
      </c>
      <c r="AE405" s="369">
        <f t="shared" si="100"/>
        <v>0</v>
      </c>
      <c r="AG405" s="402" t="s">
        <v>597</v>
      </c>
    </row>
    <row r="406" spans="1:33">
      <c r="A406" s="37">
        <v>49</v>
      </c>
      <c r="B406" s="37">
        <v>6</v>
      </c>
      <c r="C406" s="29" t="s">
        <v>953</v>
      </c>
      <c r="D406" s="210">
        <f>'(B.) Opyt'' non-urb lands'!H46</f>
        <v>12151</v>
      </c>
      <c r="E406" s="521"/>
      <c r="F406" s="210">
        <f>'(B.) Opyt'' non-urb lands'!N46</f>
        <v>3228248.4960244084</v>
      </c>
      <c r="G406" s="405">
        <f t="shared" si="92"/>
        <v>265.67759822437728</v>
      </c>
      <c r="M406" s="259">
        <f t="shared" si="93"/>
        <v>3.3988972101061644E-2</v>
      </c>
      <c r="N406" s="259">
        <f t="shared" si="94"/>
        <v>8.2297753271335695E-4</v>
      </c>
      <c r="O406" s="259">
        <f t="shared" si="95"/>
        <v>3.4565056373960989E-3</v>
      </c>
      <c r="P406" s="259">
        <f t="shared" si="96"/>
        <v>6.666118014978191E-3</v>
      </c>
      <c r="Q406" s="259">
        <f t="shared" si="97"/>
        <v>0.95506542671385075</v>
      </c>
      <c r="R406" s="414">
        <f t="shared" si="98"/>
        <v>0</v>
      </c>
      <c r="T406" s="210">
        <f>'(C.) Private owners, 6 estates'!AU44</f>
        <v>413</v>
      </c>
      <c r="U406" s="210">
        <f>'(C.) Private owners, 6 estates'!AU161</f>
        <v>2255342.215939349</v>
      </c>
      <c r="V406" s="210">
        <f>'(C.) Private owners, 6 estates'!BN44</f>
        <v>10</v>
      </c>
      <c r="W406" s="210">
        <f>'(C.) Private owners, 6 estates'!BN161</f>
        <v>1699.2553069526627</v>
      </c>
      <c r="X406" s="210">
        <f>'(C.) Private owners, 6 estates'!CG44</f>
        <v>42</v>
      </c>
      <c r="Y406" s="210">
        <f>'(C.) Private owners, 6 estates'!CG161</f>
        <v>103860.60588017752</v>
      </c>
      <c r="Z406" s="210">
        <f>'(C.) Private owners, 6 estates'!CZ44</f>
        <v>81</v>
      </c>
      <c r="AA406" s="210">
        <f>'(C.) Private owners, 6 estates'!CZ161</f>
        <v>63472.183524408283</v>
      </c>
      <c r="AB406" s="210">
        <f>'(C.) Private owners, 6 estates'!DS44</f>
        <v>11605</v>
      </c>
      <c r="AC406" s="210">
        <f>'(C.) Private owners, 6 estates'!DS161</f>
        <v>803874.23537352076</v>
      </c>
      <c r="AD406" s="369">
        <f t="shared" si="99"/>
        <v>0</v>
      </c>
      <c r="AE406" s="369">
        <f t="shared" si="100"/>
        <v>0</v>
      </c>
      <c r="AG406" s="402" t="s">
        <v>953</v>
      </c>
    </row>
    <row r="407" spans="1:33">
      <c r="A407" s="37">
        <v>4</v>
      </c>
      <c r="B407" s="37">
        <v>7</v>
      </c>
      <c r="C407" s="28" t="s">
        <v>954</v>
      </c>
      <c r="D407" s="210">
        <f>'(B.) Opyt'' non-urb lands'!H47</f>
        <v>10662</v>
      </c>
      <c r="E407" s="521"/>
      <c r="F407" s="210">
        <f>'(B.) Opyt'' non-urb lands'!N47</f>
        <v>6009309.5650680168</v>
      </c>
      <c r="G407" s="405">
        <f t="shared" si="92"/>
        <v>563.61935519302347</v>
      </c>
      <c r="M407" s="259">
        <f t="shared" si="93"/>
        <v>0.42234102419808667</v>
      </c>
      <c r="N407" s="259">
        <f t="shared" si="94"/>
        <v>1.0785968861376852E-2</v>
      </c>
      <c r="O407" s="259">
        <f t="shared" si="95"/>
        <v>2.6261489401613208E-3</v>
      </c>
      <c r="P407" s="259">
        <f t="shared" si="96"/>
        <v>0.11076721065466141</v>
      </c>
      <c r="Q407" s="259">
        <f t="shared" si="97"/>
        <v>0.45347964734571378</v>
      </c>
      <c r="R407" s="414">
        <f t="shared" si="98"/>
        <v>0</v>
      </c>
      <c r="T407" s="210">
        <f>'(C.) Private owners, 6 estates'!AU45</f>
        <v>4503</v>
      </c>
      <c r="U407" s="210">
        <f>'(C.) Private owners, 6 estates'!AU162</f>
        <v>4928425.5309461355</v>
      </c>
      <c r="V407" s="210">
        <f>'(C.) Private owners, 6 estates'!BN45</f>
        <v>115</v>
      </c>
      <c r="W407" s="210">
        <f>'(C.) Private owners, 6 estates'!BN162</f>
        <v>20314.912657841764</v>
      </c>
      <c r="X407" s="210">
        <f>'(C.) Private owners, 6 estates'!CG45</f>
        <v>28</v>
      </c>
      <c r="Y407" s="210">
        <f>'(C.) Private owners, 6 estates'!CG162</f>
        <v>212181.93667053012</v>
      </c>
      <c r="Z407" s="210">
        <f>'(C.) Private owners, 6 estates'!CZ45</f>
        <v>1181</v>
      </c>
      <c r="AA407" s="210">
        <f>'(C.) Private owners, 6 estates'!CZ162</f>
        <v>171433.31069602878</v>
      </c>
      <c r="AB407" s="210">
        <f>'(C.) Private owners, 6 estates'!DS45</f>
        <v>4835</v>
      </c>
      <c r="AC407" s="210">
        <f>'(C.) Private owners, 6 estates'!DS162</f>
        <v>676953.87409748067</v>
      </c>
      <c r="AD407" s="369">
        <f t="shared" si="99"/>
        <v>0</v>
      </c>
      <c r="AE407" s="369">
        <f t="shared" si="100"/>
        <v>0</v>
      </c>
      <c r="AG407" s="402" t="s">
        <v>954</v>
      </c>
    </row>
    <row r="408" spans="1:33">
      <c r="A408" s="37">
        <v>5</v>
      </c>
      <c r="B408" s="37">
        <v>7</v>
      </c>
      <c r="C408" s="28" t="s">
        <v>955</v>
      </c>
      <c r="D408" s="210">
        <f>'(B.) Opyt'' non-urb lands'!H48</f>
        <v>9849</v>
      </c>
      <c r="E408" s="521"/>
      <c r="F408" s="210">
        <f>'(B.) Opyt'' non-urb lands'!N48</f>
        <v>6318359.7515010294</v>
      </c>
      <c r="G408" s="405">
        <f t="shared" si="92"/>
        <v>641.52297202772149</v>
      </c>
      <c r="M408" s="259">
        <f t="shared" si="93"/>
        <v>0.21575794496903239</v>
      </c>
      <c r="N408" s="259">
        <f t="shared" si="94"/>
        <v>1.3199309574576099E-3</v>
      </c>
      <c r="O408" s="259">
        <f t="shared" si="95"/>
        <v>2.5687887095136561E-2</v>
      </c>
      <c r="P408" s="259">
        <f t="shared" si="96"/>
        <v>0.28094222763732357</v>
      </c>
      <c r="Q408" s="259">
        <f t="shared" si="97"/>
        <v>0.47629200934104987</v>
      </c>
      <c r="R408" s="414">
        <f t="shared" si="98"/>
        <v>0</v>
      </c>
      <c r="T408" s="210">
        <f>'(C.) Private owners, 6 estates'!AU46</f>
        <v>2125</v>
      </c>
      <c r="U408" s="210">
        <f>'(C.) Private owners, 6 estates'!AU163</f>
        <v>4350334.1604638556</v>
      </c>
      <c r="V408" s="210">
        <f>'(C.) Private owners, 6 estates'!BN46</f>
        <v>13</v>
      </c>
      <c r="W408" s="210">
        <f>'(C.) Private owners, 6 estates'!BN163</f>
        <v>3827.1177685054727</v>
      </c>
      <c r="X408" s="210">
        <f>'(C.) Private owners, 6 estates'!CG46</f>
        <v>253</v>
      </c>
      <c r="Y408" s="210">
        <f>'(C.) Private owners, 6 estates'!CG163</f>
        <v>893993.20628589997</v>
      </c>
      <c r="Z408" s="210">
        <f>'(C.) Private owners, 6 estates'!CZ46</f>
        <v>2767</v>
      </c>
      <c r="AA408" s="210">
        <f>'(C.) Private owners, 6 estates'!CZ163</f>
        <v>470873.24832556624</v>
      </c>
      <c r="AB408" s="210">
        <f>'(C.) Private owners, 6 estates'!DS46</f>
        <v>4691</v>
      </c>
      <c r="AC408" s="210">
        <f>'(C.) Private owners, 6 estates'!DS163</f>
        <v>599332.01865720167</v>
      </c>
      <c r="AD408" s="369">
        <f t="shared" si="99"/>
        <v>0</v>
      </c>
      <c r="AE408" s="369">
        <f t="shared" si="100"/>
        <v>0</v>
      </c>
      <c r="AG408" s="402" t="s">
        <v>955</v>
      </c>
    </row>
    <row r="409" spans="1:33">
      <c r="A409" s="37">
        <v>11</v>
      </c>
      <c r="B409" s="37">
        <v>7</v>
      </c>
      <c r="C409" s="28" t="s">
        <v>844</v>
      </c>
      <c r="D409" s="210">
        <f>'(B.) Opyt'' non-urb lands'!H49</f>
        <v>23811</v>
      </c>
      <c r="E409" s="521"/>
      <c r="F409" s="210">
        <f>'(B.) Opyt'' non-urb lands'!N49</f>
        <v>4169764.3275018595</v>
      </c>
      <c r="G409" s="405">
        <f t="shared" si="92"/>
        <v>175.11924436192766</v>
      </c>
      <c r="M409" s="259">
        <f t="shared" si="93"/>
        <v>0.12670614421905843</v>
      </c>
      <c r="N409" s="259">
        <f t="shared" si="94"/>
        <v>3.0658099197849735E-3</v>
      </c>
      <c r="O409" s="259">
        <f t="shared" si="95"/>
        <v>2.0998698080718995E-4</v>
      </c>
      <c r="P409" s="259">
        <f t="shared" si="96"/>
        <v>0.53983453025912398</v>
      </c>
      <c r="Q409" s="259">
        <f t="shared" si="97"/>
        <v>0.33018352862122546</v>
      </c>
      <c r="R409" s="414">
        <f t="shared" si="98"/>
        <v>0</v>
      </c>
      <c r="T409" s="210">
        <f>'(C.) Private owners, 6 estates'!AU47</f>
        <v>3017</v>
      </c>
      <c r="U409" s="210">
        <f>'(C.) Private owners, 6 estates'!AU164</f>
        <v>3083488.7217188664</v>
      </c>
      <c r="V409" s="210">
        <f>'(C.) Private owners, 6 estates'!BN47</f>
        <v>73</v>
      </c>
      <c r="W409" s="210">
        <f>'(C.) Private owners, 6 estates'!BN164</f>
        <v>40147.927050656974</v>
      </c>
      <c r="X409" s="210">
        <f>'(C.) Private owners, 6 estates'!CG47</f>
        <v>5</v>
      </c>
      <c r="Y409" s="210">
        <f>'(C.) Private owners, 6 estates'!CG164</f>
        <v>2277.675286339972</v>
      </c>
      <c r="Z409" s="210">
        <f>'(C.) Private owners, 6 estates'!CZ47</f>
        <v>12854</v>
      </c>
      <c r="AA409" s="210">
        <f>'(C.) Private owners, 6 estates'!CZ164</f>
        <v>598014.5667895216</v>
      </c>
      <c r="AB409" s="210">
        <f>'(C.) Private owners, 6 estates'!DS47</f>
        <v>7862</v>
      </c>
      <c r="AC409" s="210">
        <f>'(C.) Private owners, 6 estates'!DS164</f>
        <v>445835.43665647466</v>
      </c>
      <c r="AD409" s="369">
        <f t="shared" si="99"/>
        <v>0</v>
      </c>
      <c r="AE409" s="369">
        <f t="shared" si="100"/>
        <v>0</v>
      </c>
      <c r="AG409" s="402" t="s">
        <v>844</v>
      </c>
    </row>
    <row r="410" spans="1:33">
      <c r="A410" s="37">
        <v>17</v>
      </c>
      <c r="B410" s="37">
        <v>7</v>
      </c>
      <c r="C410" s="28" t="s">
        <v>459</v>
      </c>
      <c r="D410" s="210">
        <f>'(B.) Opyt'' non-urb lands'!H50</f>
        <v>12165</v>
      </c>
      <c r="E410" s="521"/>
      <c r="F410" s="210">
        <f>'(B.) Opyt'' non-urb lands'!N50</f>
        <v>8586016.2990398835</v>
      </c>
      <c r="G410" s="405">
        <f t="shared" si="92"/>
        <v>705.79665425728592</v>
      </c>
      <c r="M410" s="259">
        <f t="shared" si="93"/>
        <v>0.42942868886148788</v>
      </c>
      <c r="N410" s="259">
        <f t="shared" si="94"/>
        <v>2.1866009042334565E-2</v>
      </c>
      <c r="O410" s="259">
        <f t="shared" si="95"/>
        <v>2.055076037813399E-3</v>
      </c>
      <c r="P410" s="259">
        <f t="shared" si="96"/>
        <v>8.4915741882449644E-2</v>
      </c>
      <c r="Q410" s="259">
        <f t="shared" si="97"/>
        <v>0.46173448417591451</v>
      </c>
      <c r="R410" s="414">
        <f t="shared" si="98"/>
        <v>0</v>
      </c>
      <c r="T410" s="210">
        <f>'(C.) Private owners, 6 estates'!AU48</f>
        <v>5224</v>
      </c>
      <c r="U410" s="210">
        <f>'(C.) Private owners, 6 estates'!AU165</f>
        <v>7226383.8174593803</v>
      </c>
      <c r="V410" s="210">
        <f>'(C.) Private owners, 6 estates'!BN48</f>
        <v>266</v>
      </c>
      <c r="W410" s="210">
        <f>'(C.) Private owners, 6 estates'!BN165</f>
        <v>53285.52584933531</v>
      </c>
      <c r="X410" s="210">
        <f>'(C.) Private owners, 6 estates'!CG48</f>
        <v>25</v>
      </c>
      <c r="Y410" s="210">
        <f>'(C.) Private owners, 6 estates'!CG165</f>
        <v>36169.418153618913</v>
      </c>
      <c r="Z410" s="210">
        <f>'(C.) Private owners, 6 estates'!CZ48</f>
        <v>1033</v>
      </c>
      <c r="AA410" s="210">
        <f>'(C.) Private owners, 6 estates'!CZ165</f>
        <v>340753.46787296899</v>
      </c>
      <c r="AB410" s="210">
        <f>'(C.) Private owners, 6 estates'!DS48</f>
        <v>5617</v>
      </c>
      <c r="AC410" s="210">
        <f>'(C.) Private owners, 6 estates'!DS165</f>
        <v>929424.06970457907</v>
      </c>
      <c r="AD410" s="369">
        <f t="shared" si="99"/>
        <v>0</v>
      </c>
      <c r="AE410" s="369">
        <f t="shared" si="100"/>
        <v>0</v>
      </c>
      <c r="AG410" s="402" t="s">
        <v>459</v>
      </c>
    </row>
    <row r="411" spans="1:33">
      <c r="A411" s="37">
        <v>22</v>
      </c>
      <c r="B411" s="37">
        <v>7</v>
      </c>
      <c r="C411" s="28" t="s">
        <v>1058</v>
      </c>
      <c r="D411" s="210">
        <f>'(B.) Opyt'' non-urb lands'!H51</f>
        <v>11463</v>
      </c>
      <c r="E411" s="521"/>
      <c r="F411" s="210">
        <f>'(B.) Opyt'' non-urb lands'!N51</f>
        <v>9294229.5207231138</v>
      </c>
      <c r="G411" s="405">
        <f t="shared" si="92"/>
        <v>810.8025404102865</v>
      </c>
      <c r="M411" s="259">
        <f t="shared" si="93"/>
        <v>0.60751984646253165</v>
      </c>
      <c r="N411" s="259">
        <f t="shared" si="94"/>
        <v>2.3554043444124575E-3</v>
      </c>
      <c r="O411" s="259">
        <f t="shared" si="95"/>
        <v>8.9854313879438198E-3</v>
      </c>
      <c r="P411" s="259">
        <f t="shared" si="96"/>
        <v>8.3311524033848033E-2</v>
      </c>
      <c r="Q411" s="259">
        <f t="shared" si="97"/>
        <v>0.29782779377126406</v>
      </c>
      <c r="R411" s="414">
        <f t="shared" si="98"/>
        <v>0</v>
      </c>
      <c r="T411" s="210">
        <f>'(C.) Private owners, 6 estates'!AU49</f>
        <v>6964</v>
      </c>
      <c r="U411" s="210">
        <f>'(C.) Private owners, 6 estates'!AU166</f>
        <v>8245319.6892564343</v>
      </c>
      <c r="V411" s="210">
        <f>'(C.) Private owners, 6 estates'!BN49</f>
        <v>27</v>
      </c>
      <c r="W411" s="210">
        <f>'(C.) Private owners, 6 estates'!BN166</f>
        <v>4622.6084078445938</v>
      </c>
      <c r="X411" s="210">
        <f>'(C.) Private owners, 6 estates'!CG49</f>
        <v>103</v>
      </c>
      <c r="Y411" s="210">
        <f>'(C.) Private owners, 6 estates'!CG166</f>
        <v>630525.01082163758</v>
      </c>
      <c r="Z411" s="210">
        <f>'(C.) Private owners, 6 estates'!CZ49</f>
        <v>955</v>
      </c>
      <c r="AA411" s="210">
        <f>'(C.) Private owners, 6 estates'!CZ166</f>
        <v>124530.94892183285</v>
      </c>
      <c r="AB411" s="210">
        <f>'(C.) Private owners, 6 estates'!DS49</f>
        <v>3414</v>
      </c>
      <c r="AC411" s="210">
        <f>'(C.) Private owners, 6 estates'!DS166</f>
        <v>289231.26331536379</v>
      </c>
      <c r="AD411" s="369">
        <f t="shared" si="99"/>
        <v>0</v>
      </c>
      <c r="AE411" s="369">
        <f t="shared" si="100"/>
        <v>0</v>
      </c>
      <c r="AG411" s="402" t="s">
        <v>1058</v>
      </c>
    </row>
    <row r="412" spans="1:33">
      <c r="A412" s="37">
        <v>23</v>
      </c>
      <c r="B412" s="37">
        <v>7</v>
      </c>
      <c r="C412" s="29" t="s">
        <v>813</v>
      </c>
      <c r="D412" s="210">
        <f>'(B.) Opyt'' non-urb lands'!H52</f>
        <v>15533</v>
      </c>
      <c r="E412" s="521"/>
      <c r="F412" s="210">
        <f>'(B.) Opyt'' non-urb lands'!N52</f>
        <v>7020264.3147410918</v>
      </c>
      <c r="G412" s="405">
        <f t="shared" si="92"/>
        <v>451.95804511305556</v>
      </c>
      <c r="M412" s="259">
        <f t="shared" si="93"/>
        <v>0.21547672696838988</v>
      </c>
      <c r="N412" s="259">
        <f t="shared" si="94"/>
        <v>4.5065344749887336E-3</v>
      </c>
      <c r="O412" s="259">
        <f t="shared" si="95"/>
        <v>9.3993433335479298E-3</v>
      </c>
      <c r="P412" s="259">
        <f t="shared" si="96"/>
        <v>0.36245412991695103</v>
      </c>
      <c r="Q412" s="259">
        <f t="shared" si="97"/>
        <v>0.40816326530612246</v>
      </c>
      <c r="R412" s="414">
        <f t="shared" si="98"/>
        <v>0</v>
      </c>
      <c r="T412" s="210">
        <f>'(C.) Private owners, 6 estates'!AU50</f>
        <v>3347</v>
      </c>
      <c r="U412" s="210">
        <f>'(C.) Private owners, 6 estates'!AU167</f>
        <v>5299716.5815478843</v>
      </c>
      <c r="V412" s="210">
        <f>'(C.) Private owners, 6 estates'!BN50</f>
        <v>70</v>
      </c>
      <c r="W412" s="210">
        <f>'(C.) Private owners, 6 estates'!BN167</f>
        <v>13543.869674276169</v>
      </c>
      <c r="X412" s="210">
        <f>'(C.) Private owners, 6 estates'!CG50</f>
        <v>146</v>
      </c>
      <c r="Y412" s="210">
        <f>'(C.) Private owners, 6 estates'!CG167</f>
        <v>277182.49385300669</v>
      </c>
      <c r="Z412" s="210">
        <f>'(C.) Private owners, 6 estates'!CZ50</f>
        <v>5630</v>
      </c>
      <c r="AA412" s="210">
        <f>'(C.) Private owners, 6 estates'!CZ167</f>
        <v>598243.647817372</v>
      </c>
      <c r="AB412" s="210">
        <f>'(C.) Private owners, 6 estates'!DS50</f>
        <v>6340</v>
      </c>
      <c r="AC412" s="210">
        <f>'(C.) Private owners, 6 estates'!DS167</f>
        <v>831577.72184855235</v>
      </c>
      <c r="AD412" s="369">
        <f t="shared" si="99"/>
        <v>0</v>
      </c>
      <c r="AE412" s="369">
        <f t="shared" si="100"/>
        <v>0</v>
      </c>
      <c r="AG412" s="402" t="s">
        <v>813</v>
      </c>
    </row>
    <row r="413" spans="1:33">
      <c r="A413" s="37">
        <v>8</v>
      </c>
      <c r="B413" s="37">
        <v>8</v>
      </c>
      <c r="C413" s="28" t="s">
        <v>1171</v>
      </c>
      <c r="D413" s="210">
        <f>'(B.) Opyt'' non-urb lands'!H53</f>
        <v>17114</v>
      </c>
      <c r="E413" s="521"/>
      <c r="F413" s="210">
        <f>'(B.) Opyt'' non-urb lands'!N53</f>
        <v>11149391.729800925</v>
      </c>
      <c r="G413" s="405">
        <f t="shared" si="92"/>
        <v>651.47783860003062</v>
      </c>
      <c r="M413" s="259">
        <f t="shared" si="93"/>
        <v>0.15116279069767441</v>
      </c>
      <c r="N413" s="259">
        <f t="shared" si="94"/>
        <v>4.732967161388337E-3</v>
      </c>
      <c r="O413" s="259">
        <f t="shared" si="95"/>
        <v>1.0225546336332826E-2</v>
      </c>
      <c r="P413" s="259">
        <f t="shared" si="96"/>
        <v>0.29508005141989013</v>
      </c>
      <c r="Q413" s="259">
        <f t="shared" si="97"/>
        <v>0.53879864438471425</v>
      </c>
      <c r="R413" s="414">
        <f t="shared" si="98"/>
        <v>0</v>
      </c>
      <c r="T413" s="210">
        <f>'(C.) Private owners, 6 estates'!AU51</f>
        <v>2587</v>
      </c>
      <c r="U413" s="210">
        <f>'(C.) Private owners, 6 estates'!AU168</f>
        <v>9075625.6913201492</v>
      </c>
      <c r="V413" s="210">
        <f>'(C.) Private owners, 6 estates'!BN51</f>
        <v>81</v>
      </c>
      <c r="W413" s="210">
        <f>'(C.) Private owners, 6 estates'!BN168</f>
        <v>28282.341191770312</v>
      </c>
      <c r="X413" s="210">
        <f>'(C.) Private owners, 6 estates'!CG51</f>
        <v>175</v>
      </c>
      <c r="Y413" s="210">
        <f>'(C.) Private owners, 6 estates'!CG168</f>
        <v>645125.97449064651</v>
      </c>
      <c r="Z413" s="210">
        <f>'(C.) Private owners, 6 estates'!CZ51</f>
        <v>5050</v>
      </c>
      <c r="AA413" s="210">
        <f>'(C.) Private owners, 6 estates'!CZ168</f>
        <v>701060.18710193725</v>
      </c>
      <c r="AB413" s="210">
        <f>'(C.) Private owners, 6 estates'!DS51</f>
        <v>9221</v>
      </c>
      <c r="AC413" s="210">
        <f>'(C.) Private owners, 6 estates'!DS168</f>
        <v>699297.53569642198</v>
      </c>
      <c r="AD413" s="369">
        <f t="shared" si="99"/>
        <v>0</v>
      </c>
      <c r="AE413" s="369">
        <f t="shared" si="100"/>
        <v>0</v>
      </c>
      <c r="AG413" s="402" t="s">
        <v>1171</v>
      </c>
    </row>
    <row r="414" spans="1:33">
      <c r="A414" s="37">
        <v>16</v>
      </c>
      <c r="B414" s="37">
        <v>8</v>
      </c>
      <c r="C414" s="28" t="s">
        <v>438</v>
      </c>
      <c r="D414" s="210">
        <f>'(B.) Opyt'' non-urb lands'!H54</f>
        <v>11976</v>
      </c>
      <c r="E414" s="521"/>
      <c r="F414" s="210">
        <f>'(B.) Opyt'' non-urb lands'!N54</f>
        <v>13785135.535886088</v>
      </c>
      <c r="G414" s="405">
        <f t="shared" si="92"/>
        <v>1151.0634215001744</v>
      </c>
      <c r="M414" s="259">
        <f t="shared" si="93"/>
        <v>0.23689044756179026</v>
      </c>
      <c r="N414" s="259">
        <f t="shared" si="94"/>
        <v>1.6199064796259186E-2</v>
      </c>
      <c r="O414" s="259">
        <f t="shared" si="95"/>
        <v>2.6887107548430194E-2</v>
      </c>
      <c r="P414" s="259">
        <f t="shared" si="96"/>
        <v>0.1537241148964596</v>
      </c>
      <c r="Q414" s="259">
        <f t="shared" si="97"/>
        <v>0.56629926519706075</v>
      </c>
      <c r="R414" s="414">
        <f t="shared" si="98"/>
        <v>0</v>
      </c>
      <c r="T414" s="210">
        <f>'(C.) Private owners, 6 estates'!AU52</f>
        <v>2837</v>
      </c>
      <c r="U414" s="210">
        <f>'(C.) Private owners, 6 estates'!AU169</f>
        <v>11734968.272315936</v>
      </c>
      <c r="V414" s="210">
        <f>'(C.) Private owners, 6 estates'!BN52</f>
        <v>194</v>
      </c>
      <c r="W414" s="210">
        <f>'(C.) Private owners, 6 estates'!BN169</f>
        <v>44828.472758483826</v>
      </c>
      <c r="X414" s="210">
        <f>'(C.) Private owners, 6 estates'!CG52</f>
        <v>322</v>
      </c>
      <c r="Y414" s="210">
        <f>'(C.) Private owners, 6 estates'!CG169</f>
        <v>797834.68631871406</v>
      </c>
      <c r="Z414" s="210">
        <f>'(C.) Private owners, 6 estates'!CZ52</f>
        <v>1841</v>
      </c>
      <c r="AA414" s="210">
        <f>'(C.) Private owners, 6 estates'!CZ169</f>
        <v>321648.32407025207</v>
      </c>
      <c r="AB414" s="210">
        <f>'(C.) Private owners, 6 estates'!DS52</f>
        <v>6782</v>
      </c>
      <c r="AC414" s="210">
        <f>'(C.) Private owners, 6 estates'!DS169</f>
        <v>885855.7804227029</v>
      </c>
      <c r="AD414" s="369">
        <f t="shared" si="99"/>
        <v>0</v>
      </c>
      <c r="AE414" s="369">
        <f t="shared" si="100"/>
        <v>0</v>
      </c>
      <c r="AG414" s="402" t="s">
        <v>438</v>
      </c>
    </row>
    <row r="415" spans="1:33">
      <c r="A415" s="37">
        <v>32</v>
      </c>
      <c r="B415" s="37">
        <v>8</v>
      </c>
      <c r="C415" s="29" t="s">
        <v>364</v>
      </c>
      <c r="D415" s="210">
        <f>'(B.) Opyt'' non-urb lands'!H55</f>
        <v>7473</v>
      </c>
      <c r="E415" s="521"/>
      <c r="F415" s="210">
        <f>'(B.) Opyt'' non-urb lands'!N55</f>
        <v>15822905.622739019</v>
      </c>
      <c r="G415" s="405">
        <f t="shared" si="92"/>
        <v>2117.3431851651303</v>
      </c>
      <c r="M415" s="259">
        <f t="shared" si="93"/>
        <v>0.34658102502341764</v>
      </c>
      <c r="N415" s="259">
        <f t="shared" si="94"/>
        <v>1.9804630001338152E-2</v>
      </c>
      <c r="O415" s="259">
        <f t="shared" si="95"/>
        <v>2.1142780677104241E-2</v>
      </c>
      <c r="P415" s="259">
        <f t="shared" si="96"/>
        <v>0.10571390338552121</v>
      </c>
      <c r="Q415" s="259">
        <f t="shared" si="97"/>
        <v>0.50675766091261876</v>
      </c>
      <c r="R415" s="414">
        <f t="shared" si="98"/>
        <v>0</v>
      </c>
      <c r="T415" s="210">
        <f>'(C.) Private owners, 6 estates'!AU53</f>
        <v>2590</v>
      </c>
      <c r="U415" s="210">
        <f>'(C.) Private owners, 6 estates'!AU170</f>
        <v>14378476.696020672</v>
      </c>
      <c r="V415" s="210">
        <f>'(C.) Private owners, 6 estates'!BN53</f>
        <v>148</v>
      </c>
      <c r="W415" s="210">
        <f>'(C.) Private owners, 6 estates'!BN170</f>
        <v>95534.731679586577</v>
      </c>
      <c r="X415" s="210">
        <f>'(C.) Private owners, 6 estates'!CG53</f>
        <v>158</v>
      </c>
      <c r="Y415" s="210">
        <f>'(C.) Private owners, 6 estates'!CG170</f>
        <v>447446.42976744188</v>
      </c>
      <c r="Z415" s="210">
        <f>'(C.) Private owners, 6 estates'!CZ53</f>
        <v>790</v>
      </c>
      <c r="AA415" s="210">
        <f>'(C.) Private owners, 6 estates'!CZ170</f>
        <v>201236.70408268736</v>
      </c>
      <c r="AB415" s="210">
        <f>'(C.) Private owners, 6 estates'!DS53</f>
        <v>3787</v>
      </c>
      <c r="AC415" s="210">
        <f>'(C.) Private owners, 6 estates'!DS170</f>
        <v>700211.06118863053</v>
      </c>
      <c r="AD415" s="369">
        <f t="shared" si="99"/>
        <v>0</v>
      </c>
      <c r="AE415" s="369">
        <f t="shared" si="100"/>
        <v>0</v>
      </c>
      <c r="AG415" s="402" t="s">
        <v>364</v>
      </c>
    </row>
    <row r="416" spans="1:33">
      <c r="A416" s="37">
        <v>2</v>
      </c>
      <c r="B416" s="37">
        <v>9</v>
      </c>
      <c r="C416" s="28" t="s">
        <v>365</v>
      </c>
      <c r="D416" s="210">
        <f>'(B.) Opyt'' non-urb lands'!H56</f>
        <v>151</v>
      </c>
      <c r="E416" s="521"/>
      <c r="F416" s="210">
        <f>'(B.) Opyt'' non-urb lands'!N56</f>
        <v>427132.97980952373</v>
      </c>
      <c r="G416" s="405">
        <f t="shared" si="92"/>
        <v>2828.6952305266473</v>
      </c>
      <c r="M416" s="259">
        <f t="shared" si="93"/>
        <v>0.24503311258278146</v>
      </c>
      <c r="N416" s="259">
        <f t="shared" si="94"/>
        <v>0</v>
      </c>
      <c r="O416" s="259">
        <f t="shared" si="95"/>
        <v>0.15894039735099338</v>
      </c>
      <c r="P416" s="259">
        <f t="shared" si="96"/>
        <v>0.17880794701986755</v>
      </c>
      <c r="Q416" s="259">
        <f t="shared" si="97"/>
        <v>0.41721854304635764</v>
      </c>
      <c r="R416" s="414">
        <f t="shared" si="98"/>
        <v>0</v>
      </c>
      <c r="T416" s="210">
        <f>'(C.) Private owners, 6 estates'!AU54</f>
        <v>37</v>
      </c>
      <c r="U416" s="210">
        <f>'(C.) Private owners, 6 estates'!AU171</f>
        <v>289239.65561904758</v>
      </c>
      <c r="V416" s="210">
        <f>'(C.) Private owners, 6 estates'!BN54</f>
        <v>0</v>
      </c>
      <c r="W416" s="210">
        <f>'(C.) Private owners, 6 estates'!BN171</f>
        <v>0</v>
      </c>
      <c r="X416" s="210">
        <f>'(C.) Private owners, 6 estates'!CG54</f>
        <v>24</v>
      </c>
      <c r="Y416" s="210">
        <f>'(C.) Private owners, 6 estates'!CG171</f>
        <v>69565.526349206339</v>
      </c>
      <c r="Z416" s="210">
        <f>'(C.) Private owners, 6 estates'!CZ54</f>
        <v>27</v>
      </c>
      <c r="AA416" s="210">
        <f>'(C.) Private owners, 6 estates'!CZ171</f>
        <v>11813.502984126982</v>
      </c>
      <c r="AB416" s="210">
        <f>'(C.) Private owners, 6 estates'!DS54</f>
        <v>63</v>
      </c>
      <c r="AC416" s="210">
        <f>'(C.) Private owners, 6 estates'!DS171</f>
        <v>56514.29485714285</v>
      </c>
      <c r="AD416" s="369">
        <f t="shared" si="99"/>
        <v>0</v>
      </c>
      <c r="AE416" s="369">
        <f t="shared" si="100"/>
        <v>0</v>
      </c>
      <c r="AG416" s="402" t="s">
        <v>365</v>
      </c>
    </row>
    <row r="417" spans="1:40">
      <c r="A417" s="37">
        <v>3</v>
      </c>
      <c r="B417" s="37">
        <v>9</v>
      </c>
      <c r="C417" s="28" t="s">
        <v>629</v>
      </c>
      <c r="D417" s="210">
        <f>'(B.) Opyt'' non-urb lands'!H57</f>
        <v>4797</v>
      </c>
      <c r="E417" s="521"/>
      <c r="F417" s="210">
        <f>'(B.) Opyt'' non-urb lands'!N57</f>
        <v>11971106.936371796</v>
      </c>
      <c r="G417" s="405">
        <f t="shared" si="92"/>
        <v>2495.5403244469035</v>
      </c>
      <c r="M417" s="259">
        <f t="shared" si="93"/>
        <v>0.297477590160517</v>
      </c>
      <c r="N417" s="259">
        <f t="shared" si="94"/>
        <v>2.3139462163852407E-2</v>
      </c>
      <c r="O417" s="259">
        <f t="shared" si="95"/>
        <v>8.6720867208672087E-2</v>
      </c>
      <c r="P417" s="259">
        <f t="shared" si="96"/>
        <v>0.18178027934125496</v>
      </c>
      <c r="Q417" s="259">
        <f t="shared" si="97"/>
        <v>0.41088180112570355</v>
      </c>
      <c r="R417" s="414">
        <f t="shared" si="98"/>
        <v>0</v>
      </c>
      <c r="T417" s="210">
        <f>'(C.) Private owners, 6 estates'!AU55</f>
        <v>1427</v>
      </c>
      <c r="U417" s="210">
        <f>'(C.) Private owners, 6 estates'!AU172</f>
        <v>7741730.0057021379</v>
      </c>
      <c r="V417" s="210">
        <f>'(C.) Private owners, 6 estates'!BN55</f>
        <v>111</v>
      </c>
      <c r="W417" s="210">
        <f>'(C.) Private owners, 6 estates'!BN172</f>
        <v>55908.924426597376</v>
      </c>
      <c r="X417" s="210">
        <f>'(C.) Private owners, 6 estates'!CG55</f>
        <v>416</v>
      </c>
      <c r="Y417" s="210">
        <f>'(C.) Private owners, 6 estates'!CG172</f>
        <v>2199024.3597874101</v>
      </c>
      <c r="Z417" s="210">
        <f>'(C.) Private owners, 6 estates'!CZ55</f>
        <v>872</v>
      </c>
      <c r="AA417" s="210">
        <f>'(C.) Private owners, 6 estates'!CZ172</f>
        <v>1122327.5571347584</v>
      </c>
      <c r="AB417" s="210">
        <f>'(C.) Private owners, 6 estates'!DS55</f>
        <v>1971</v>
      </c>
      <c r="AC417" s="210">
        <f>'(C.) Private owners, 6 estates'!DS172</f>
        <v>852116.08932089293</v>
      </c>
      <c r="AD417" s="369">
        <f t="shared" si="99"/>
        <v>0</v>
      </c>
      <c r="AE417" s="369">
        <f t="shared" si="100"/>
        <v>0</v>
      </c>
      <c r="AG417" s="402" t="s">
        <v>629</v>
      </c>
    </row>
    <row r="418" spans="1:40">
      <c r="A418" s="37">
        <v>12</v>
      </c>
      <c r="B418" s="37">
        <v>9</v>
      </c>
      <c r="C418" s="28" t="s">
        <v>257</v>
      </c>
      <c r="D418" s="210">
        <f>'(B.) Opyt'' non-urb lands'!H58</f>
        <v>7826</v>
      </c>
      <c r="E418" s="521"/>
      <c r="F418" s="210">
        <f>'(B.) Opyt'' non-urb lands'!N58</f>
        <v>9412156.496999424</v>
      </c>
      <c r="G418" s="405">
        <f t="shared" si="92"/>
        <v>1202.6778043699749</v>
      </c>
      <c r="M418" s="259">
        <f t="shared" si="93"/>
        <v>0.38193202146690519</v>
      </c>
      <c r="N418" s="259">
        <f t="shared" si="94"/>
        <v>1.2011244569384105E-2</v>
      </c>
      <c r="O418" s="259">
        <f t="shared" si="95"/>
        <v>2.4405826731408127E-2</v>
      </c>
      <c r="P418" s="259">
        <f t="shared" si="96"/>
        <v>0.10184002044467161</v>
      </c>
      <c r="Q418" s="259">
        <f t="shared" si="97"/>
        <v>0.47981088678763095</v>
      </c>
      <c r="R418" s="414">
        <f t="shared" si="98"/>
        <v>0</v>
      </c>
      <c r="T418" s="210">
        <f>'(C.) Private owners, 6 estates'!AU56</f>
        <v>2989</v>
      </c>
      <c r="U418" s="210">
        <f>'(C.) Private owners, 6 estates'!AU173</f>
        <v>5067431.0108449887</v>
      </c>
      <c r="V418" s="210">
        <f>'(C.) Private owners, 6 estates'!BN56</f>
        <v>94</v>
      </c>
      <c r="W418" s="210">
        <f>'(C.) Private owners, 6 estates'!BN173</f>
        <v>73991.699905729067</v>
      </c>
      <c r="X418" s="210">
        <f>'(C.) Private owners, 6 estates'!CG56</f>
        <v>191</v>
      </c>
      <c r="Y418" s="210">
        <f>'(C.) Private owners, 6 estates'!CG173</f>
        <v>866546.07474228775</v>
      </c>
      <c r="Z418" s="210">
        <f>'(C.) Private owners, 6 estates'!CZ56</f>
        <v>797</v>
      </c>
      <c r="AA418" s="210">
        <f>'(C.) Private owners, 6 estates'!CZ173</f>
        <v>667709.44612837699</v>
      </c>
      <c r="AB418" s="210">
        <f>'(C.) Private owners, 6 estates'!DS56</f>
        <v>3755</v>
      </c>
      <c r="AC418" s="210">
        <f>'(C.) Private owners, 6 estates'!DS173</f>
        <v>2736478.2653780417</v>
      </c>
      <c r="AD418" s="369">
        <f t="shared" si="99"/>
        <v>0</v>
      </c>
      <c r="AE418" s="369">
        <f t="shared" si="100"/>
        <v>0</v>
      </c>
      <c r="AG418" s="402" t="s">
        <v>257</v>
      </c>
    </row>
    <row r="419" spans="1:40">
      <c r="A419" s="37">
        <v>13</v>
      </c>
      <c r="B419" s="37">
        <v>9</v>
      </c>
      <c r="C419" s="28" t="s">
        <v>101</v>
      </c>
      <c r="D419" s="210">
        <f>'(B.) Opyt'' non-urb lands'!H59</f>
        <v>7014</v>
      </c>
      <c r="E419" s="521"/>
      <c r="F419" s="210">
        <f>'(B.) Opyt'' non-urb lands'!N59</f>
        <v>18733690.496830314</v>
      </c>
      <c r="G419" s="405">
        <f t="shared" si="92"/>
        <v>2670.8997001468938</v>
      </c>
      <c r="M419" s="259">
        <f t="shared" si="93"/>
        <v>0.22583404619332764</v>
      </c>
      <c r="N419" s="259">
        <f t="shared" si="94"/>
        <v>4.9900199600798403E-3</v>
      </c>
      <c r="O419" s="259">
        <f t="shared" si="95"/>
        <v>5.1753635585970917E-2</v>
      </c>
      <c r="P419" s="259">
        <f t="shared" si="96"/>
        <v>7.6703735386370112E-2</v>
      </c>
      <c r="Q419" s="259">
        <f t="shared" si="97"/>
        <v>0.64071856287425155</v>
      </c>
      <c r="R419" s="414">
        <f t="shared" si="98"/>
        <v>0</v>
      </c>
      <c r="T419" s="210">
        <f>'(C.) Private owners, 6 estates'!AU57</f>
        <v>1584</v>
      </c>
      <c r="U419" s="210">
        <f>'(C.) Private owners, 6 estates'!AU174</f>
        <v>11233654.228759596</v>
      </c>
      <c r="V419" s="210">
        <f>'(C.) Private owners, 6 estates'!BN57</f>
        <v>35</v>
      </c>
      <c r="W419" s="210">
        <f>'(C.) Private owners, 6 estates'!BN174</f>
        <v>26486.753948017184</v>
      </c>
      <c r="X419" s="210">
        <f>'(C.) Private owners, 6 estates'!CG57</f>
        <v>363</v>
      </c>
      <c r="Y419" s="210">
        <f>'(C.) Private owners, 6 estates'!CG174</f>
        <v>2221275.501549623</v>
      </c>
      <c r="Z419" s="210">
        <f>'(C.) Private owners, 6 estates'!CZ57</f>
        <v>538</v>
      </c>
      <c r="AA419" s="210">
        <f>'(C.) Private owners, 6 estates'!CZ174</f>
        <v>668169.60576882435</v>
      </c>
      <c r="AB419" s="210">
        <f>'(C.) Private owners, 6 estates'!DS57</f>
        <v>4494</v>
      </c>
      <c r="AC419" s="210">
        <f>'(C.) Private owners, 6 estates'!DS174</f>
        <v>4584104.4068042543</v>
      </c>
      <c r="AD419" s="369">
        <f t="shared" si="99"/>
        <v>0</v>
      </c>
      <c r="AE419" s="369">
        <f t="shared" si="100"/>
        <v>0</v>
      </c>
      <c r="AG419" s="402" t="s">
        <v>101</v>
      </c>
    </row>
    <row r="420" spans="1:40">
      <c r="A420" s="37">
        <v>41</v>
      </c>
      <c r="B420" s="37">
        <v>9</v>
      </c>
      <c r="C420" s="28" t="s">
        <v>1096</v>
      </c>
      <c r="D420" s="210">
        <f>'(B.) Opyt'' non-urb lands'!H60</f>
        <v>14307</v>
      </c>
      <c r="E420" s="521"/>
      <c r="F420" s="210">
        <f>'(B.) Opyt'' non-urb lands'!N60</f>
        <v>18502014.673840236</v>
      </c>
      <c r="G420" s="405">
        <f t="shared" si="92"/>
        <v>1293.2141381030431</v>
      </c>
      <c r="M420" s="259">
        <f t="shared" si="93"/>
        <v>0.10232753197735374</v>
      </c>
      <c r="N420" s="259">
        <f t="shared" si="94"/>
        <v>2.3834486614943733E-2</v>
      </c>
      <c r="O420" s="259">
        <f t="shared" si="95"/>
        <v>5.7104913678618856E-2</v>
      </c>
      <c r="P420" s="259">
        <f t="shared" si="96"/>
        <v>9.6456280142587544E-2</v>
      </c>
      <c r="Q420" s="259">
        <f t="shared" si="97"/>
        <v>0.72027678758649616</v>
      </c>
      <c r="R420" s="414">
        <f t="shared" si="98"/>
        <v>0</v>
      </c>
      <c r="T420" s="210">
        <f>'(C.) Private owners, 6 estates'!AU58</f>
        <v>1464</v>
      </c>
      <c r="U420" s="210">
        <f>'(C.) Private owners, 6 estates'!AU175</f>
        <v>6626218.7209531935</v>
      </c>
      <c r="V420" s="210">
        <f>'(C.) Private owners, 6 estates'!BN58</f>
        <v>341</v>
      </c>
      <c r="W420" s="210">
        <f>'(C.) Private owners, 6 estates'!BN175</f>
        <v>534246.38045279786</v>
      </c>
      <c r="X420" s="210">
        <f>'(C.) Private owners, 6 estates'!CG58</f>
        <v>817</v>
      </c>
      <c r="Y420" s="210">
        <f>'(C.) Private owners, 6 estates'!CG175</f>
        <v>3834950.544852016</v>
      </c>
      <c r="Z420" s="210">
        <f>'(C.) Private owners, 6 estates'!CZ58</f>
        <v>1380</v>
      </c>
      <c r="AA420" s="210">
        <f>'(C.) Private owners, 6 estates'!CZ175</f>
        <v>1167658.1305315187</v>
      </c>
      <c r="AB420" s="210">
        <f>'(C.) Private owners, 6 estates'!DS58</f>
        <v>10305</v>
      </c>
      <c r="AC420" s="210">
        <f>'(C.) Private owners, 6 estates'!DS175</f>
        <v>6338940.8970507095</v>
      </c>
      <c r="AD420" s="369">
        <f t="shared" si="99"/>
        <v>0</v>
      </c>
      <c r="AE420" s="369">
        <f t="shared" si="100"/>
        <v>0</v>
      </c>
      <c r="AG420" s="402" t="s">
        <v>1096</v>
      </c>
    </row>
    <row r="421" spans="1:40">
      <c r="A421" s="37">
        <v>47</v>
      </c>
      <c r="B421" s="37">
        <v>9</v>
      </c>
      <c r="C421" s="29" t="s">
        <v>501</v>
      </c>
      <c r="D421" s="210">
        <f>'(B.) Opyt'' non-urb lands'!H61</f>
        <v>7845</v>
      </c>
      <c r="E421" s="521"/>
      <c r="F421" s="210">
        <f>'(B.) Opyt'' non-urb lands'!N61</f>
        <v>22729296.631193537</v>
      </c>
      <c r="G421" s="405">
        <f t="shared" si="92"/>
        <v>2897.2972123892337</v>
      </c>
      <c r="M421" s="259">
        <f t="shared" si="93"/>
        <v>0.21988527724665391</v>
      </c>
      <c r="N421" s="259">
        <f t="shared" si="94"/>
        <v>6.1185468451242829E-3</v>
      </c>
      <c r="O421" s="259">
        <f t="shared" si="95"/>
        <v>5.6214149139579353E-2</v>
      </c>
      <c r="P421" s="259">
        <f t="shared" si="96"/>
        <v>0.33766730401529638</v>
      </c>
      <c r="Q421" s="259">
        <f t="shared" si="97"/>
        <v>0.38011472275334607</v>
      </c>
      <c r="R421" s="414">
        <f t="shared" si="98"/>
        <v>0</v>
      </c>
      <c r="T421" s="210">
        <f>'(C.) Private owners, 6 estates'!AU59</f>
        <v>1725</v>
      </c>
      <c r="U421" s="210">
        <f>'(C.) Private owners, 6 estates'!AU176</f>
        <v>11466238.469744613</v>
      </c>
      <c r="V421" s="210">
        <f>'(C.) Private owners, 6 estates'!BN59</f>
        <v>48</v>
      </c>
      <c r="W421" s="210">
        <f>'(C.) Private owners, 6 estates'!BN176</f>
        <v>45747.678674426686</v>
      </c>
      <c r="X421" s="210">
        <f>'(C.) Private owners, 6 estates'!CG59</f>
        <v>441</v>
      </c>
      <c r="Y421" s="210">
        <f>'(C.) Private owners, 6 estates'!CG176</f>
        <v>3728061.5883773454</v>
      </c>
      <c r="Z421" s="210">
        <f>'(C.) Private owners, 6 estates'!CZ59</f>
        <v>2649</v>
      </c>
      <c r="AA421" s="210">
        <f>'(C.) Private owners, 6 estates'!CZ176</f>
        <v>2931639.8714906187</v>
      </c>
      <c r="AB421" s="210">
        <f>'(C.) Private owners, 6 estates'!DS59</f>
        <v>2982</v>
      </c>
      <c r="AC421" s="210">
        <f>'(C.) Private owners, 6 estates'!DS176</f>
        <v>4557609.0229065325</v>
      </c>
      <c r="AD421" s="369">
        <f t="shared" si="99"/>
        <v>0</v>
      </c>
      <c r="AE421" s="369">
        <f t="shared" si="100"/>
        <v>0</v>
      </c>
      <c r="AG421" s="402" t="s">
        <v>501</v>
      </c>
    </row>
    <row r="422" spans="1:40">
      <c r="A422" s="37">
        <v>51</v>
      </c>
      <c r="B422" s="37"/>
      <c r="C422" s="331" t="s">
        <v>762</v>
      </c>
      <c r="D422" s="214">
        <f>SUM(D372:D421)</f>
        <v>776308</v>
      </c>
      <c r="E422" s="523"/>
      <c r="F422" s="429">
        <f>SUM(F372:F421)</f>
        <v>383001657.9545477</v>
      </c>
      <c r="G422" s="407">
        <f t="shared" si="92"/>
        <v>493.36301822800704</v>
      </c>
      <c r="M422" s="390">
        <f t="shared" si="93"/>
        <v>0.13801738485240395</v>
      </c>
      <c r="N422" s="390">
        <f t="shared" si="94"/>
        <v>1.2661211787074203E-2</v>
      </c>
      <c r="O422" s="390">
        <f t="shared" si="95"/>
        <v>2.9474126248859988E-2</v>
      </c>
      <c r="P422" s="390">
        <f t="shared" si="96"/>
        <v>0.10933160549678736</v>
      </c>
      <c r="Q422" s="390">
        <f t="shared" si="97"/>
        <v>0.7105156716148745</v>
      </c>
      <c r="R422" s="414">
        <f t="shared" si="98"/>
        <v>0</v>
      </c>
      <c r="S422" s="214"/>
      <c r="T422" s="214">
        <f t="shared" ref="T422:AC422" si="101">SUM(T372:T421)</f>
        <v>107144</v>
      </c>
      <c r="U422" s="214">
        <f t="shared" si="101"/>
        <v>238546742.18217978</v>
      </c>
      <c r="V422" s="214">
        <f t="shared" si="101"/>
        <v>9829</v>
      </c>
      <c r="W422" s="214">
        <f t="shared" si="101"/>
        <v>2136432.3014002396</v>
      </c>
      <c r="X422" s="214">
        <f t="shared" si="101"/>
        <v>22881</v>
      </c>
      <c r="Y422" s="214">
        <f t="shared" si="101"/>
        <v>53603298.55926089</v>
      </c>
      <c r="Z422" s="214">
        <f t="shared" si="101"/>
        <v>84875</v>
      </c>
      <c r="AA422" s="214">
        <f t="shared" si="101"/>
        <v>19346730.398023076</v>
      </c>
      <c r="AB422" s="214">
        <f t="shared" si="101"/>
        <v>551579</v>
      </c>
      <c r="AC422" s="214">
        <f t="shared" si="101"/>
        <v>69368454.513683856</v>
      </c>
      <c r="AD422" s="369">
        <f t="shared" si="99"/>
        <v>0</v>
      </c>
      <c r="AE422" s="369">
        <f t="shared" si="100"/>
        <v>0</v>
      </c>
      <c r="AG422" s="403" t="s">
        <v>202</v>
      </c>
    </row>
    <row r="423" spans="1:40">
      <c r="F423" s="210" t="s">
        <v>0</v>
      </c>
      <c r="R423" s="443">
        <f>MIN(R372:R421)</f>
        <v>0</v>
      </c>
      <c r="S423" s="42" t="s">
        <v>109</v>
      </c>
      <c r="AD423" s="443">
        <f>MIN(AD372:AD421)</f>
        <v>0</v>
      </c>
      <c r="AE423" s="443">
        <f>MIN(AE372:AE421)</f>
        <v>0</v>
      </c>
      <c r="AF423" s="42" t="s">
        <v>109</v>
      </c>
    </row>
    <row r="424" spans="1:40" ht="16" thickBot="1">
      <c r="F424" s="210" t="s">
        <v>55</v>
      </c>
      <c r="R424" s="443">
        <f>MAX(R372:R421)</f>
        <v>0</v>
      </c>
      <c r="S424" s="42" t="s">
        <v>249</v>
      </c>
      <c r="AD424" s="443">
        <f>MAX(AD372:AD421)</f>
        <v>0</v>
      </c>
      <c r="AE424" s="443">
        <f>MAX(AE372:AE421)</f>
        <v>0</v>
      </c>
      <c r="AF424" s="42" t="s">
        <v>249</v>
      </c>
    </row>
    <row r="425" spans="1:40" ht="18" thickBot="1">
      <c r="A425" s="512"/>
      <c r="B425" s="512"/>
      <c r="C425" s="151" t="s">
        <v>247</v>
      </c>
      <c r="D425" s="504" t="s">
        <v>855</v>
      </c>
      <c r="E425" s="505"/>
      <c r="F425" s="506"/>
      <c r="G425" s="506"/>
      <c r="H425" s="507"/>
      <c r="I425" s="506"/>
      <c r="J425" s="506"/>
      <c r="K425" s="506"/>
      <c r="L425" s="506"/>
      <c r="M425" s="508"/>
      <c r="N425" s="508"/>
      <c r="O425" s="508"/>
      <c r="P425" s="509" t="s">
        <v>949</v>
      </c>
      <c r="Q425" s="508"/>
      <c r="R425" s="510"/>
      <c r="S425" s="506"/>
      <c r="T425" s="506"/>
      <c r="U425" s="506"/>
      <c r="V425" s="506"/>
      <c r="W425" s="506"/>
      <c r="X425" s="506"/>
      <c r="Y425" s="505"/>
      <c r="Z425" s="506"/>
      <c r="AA425" s="505" t="s">
        <v>41</v>
      </c>
      <c r="AB425" s="506"/>
      <c r="AC425" s="506"/>
      <c r="AD425" s="507"/>
      <c r="AE425" s="511"/>
    </row>
    <row r="426" spans="1:40">
      <c r="E426" s="524"/>
      <c r="F426" s="214" t="s">
        <v>232</v>
      </c>
      <c r="T426" s="210" t="s">
        <v>503</v>
      </c>
      <c r="AB426" s="210" t="s">
        <v>1170</v>
      </c>
      <c r="AD426" s="42" t="s">
        <v>763</v>
      </c>
    </row>
    <row r="427" spans="1:40" ht="16" thickBot="1">
      <c r="A427" s="327" t="s">
        <v>568</v>
      </c>
      <c r="B427" s="328"/>
      <c r="D427" s="210" t="s">
        <v>590</v>
      </c>
      <c r="E427" s="524"/>
      <c r="F427" s="217" t="s">
        <v>1130</v>
      </c>
      <c r="G427" s="217" t="s">
        <v>1160</v>
      </c>
      <c r="M427" s="390" t="s">
        <v>1228</v>
      </c>
      <c r="AB427" s="210" t="s">
        <v>166</v>
      </c>
    </row>
    <row r="428" spans="1:40" ht="16" thickBot="1">
      <c r="A428" s="327" t="s">
        <v>754</v>
      </c>
      <c r="B428" s="328" t="s">
        <v>1044</v>
      </c>
      <c r="D428" s="281" t="s">
        <v>42</v>
      </c>
      <c r="E428" s="525"/>
      <c r="F428" s="281" t="s">
        <v>1161</v>
      </c>
      <c r="G428" s="281" t="s">
        <v>1162</v>
      </c>
      <c r="O428" s="259" t="s">
        <v>1156</v>
      </c>
      <c r="P428" s="259" t="s">
        <v>775</v>
      </c>
      <c r="R428" s="412" t="s">
        <v>1082</v>
      </c>
      <c r="T428" s="372" t="s">
        <v>227</v>
      </c>
      <c r="U428" s="373"/>
      <c r="V428" s="374" t="s">
        <v>228</v>
      </c>
      <c r="W428" s="375"/>
      <c r="X428" s="376" t="s">
        <v>546</v>
      </c>
      <c r="Y428" s="377"/>
      <c r="Z428" s="378" t="s">
        <v>547</v>
      </c>
      <c r="AA428" s="379"/>
      <c r="AB428" s="380" t="s">
        <v>548</v>
      </c>
      <c r="AC428" s="381"/>
      <c r="AD428" s="336" t="s">
        <v>484</v>
      </c>
      <c r="AE428" s="250"/>
      <c r="AJ428" s="372" t="s">
        <v>720</v>
      </c>
      <c r="AK428" s="374" t="s">
        <v>1155</v>
      </c>
      <c r="AL428" s="376" t="s">
        <v>546</v>
      </c>
      <c r="AM428" s="378" t="s">
        <v>1250</v>
      </c>
      <c r="AN428" s="380" t="s">
        <v>1081</v>
      </c>
    </row>
    <row r="429" spans="1:40">
      <c r="A429" s="329" t="s">
        <v>1045</v>
      </c>
      <c r="B429" s="330" t="s">
        <v>1046</v>
      </c>
      <c r="C429" s="171" t="s">
        <v>1045</v>
      </c>
      <c r="D429" s="335" t="s">
        <v>591</v>
      </c>
      <c r="E429" s="526"/>
      <c r="F429" s="335" t="s">
        <v>1163</v>
      </c>
      <c r="G429" s="335" t="s">
        <v>1164</v>
      </c>
      <c r="M429" s="391" t="s">
        <v>883</v>
      </c>
      <c r="N429" s="392" t="s">
        <v>1155</v>
      </c>
      <c r="O429" s="393" t="s">
        <v>1157</v>
      </c>
      <c r="P429" s="408" t="s">
        <v>787</v>
      </c>
      <c r="Q429" s="393" t="s">
        <v>1081</v>
      </c>
      <c r="R429" s="413" t="s">
        <v>1083</v>
      </c>
      <c r="T429" s="335" t="s">
        <v>902</v>
      </c>
      <c r="U429" s="335" t="s">
        <v>348</v>
      </c>
      <c r="V429" s="335" t="s">
        <v>902</v>
      </c>
      <c r="W429" s="335" t="s">
        <v>348</v>
      </c>
      <c r="X429" s="335" t="s">
        <v>902</v>
      </c>
      <c r="Y429" s="335" t="s">
        <v>348</v>
      </c>
      <c r="Z429" s="335" t="s">
        <v>902</v>
      </c>
      <c r="AA429" s="335" t="s">
        <v>348</v>
      </c>
      <c r="AB429" s="335" t="s">
        <v>902</v>
      </c>
      <c r="AC429" s="335" t="s">
        <v>348</v>
      </c>
      <c r="AD429" s="337" t="s">
        <v>39</v>
      </c>
      <c r="AE429" s="338" t="s">
        <v>348</v>
      </c>
      <c r="AG429" s="408" t="s">
        <v>444</v>
      </c>
      <c r="AJ429" s="28" t="s">
        <v>156</v>
      </c>
    </row>
    <row r="430" spans="1:40">
      <c r="A430" s="49">
        <v>1</v>
      </c>
      <c r="B430" s="279">
        <v>1</v>
      </c>
      <c r="C430" s="28" t="s">
        <v>685</v>
      </c>
      <c r="D430" s="210">
        <f t="shared" ref="D430:D461" si="102">D372-(D23+D81+D139+D197+D255+D313)</f>
        <v>16802</v>
      </c>
      <c r="E430" s="524"/>
      <c r="F430" s="210">
        <f t="shared" ref="F430:F461" si="103">F372-(F23+F81+F139+F197+F255+F313)</f>
        <v>117271.11584112499</v>
      </c>
      <c r="G430" s="405">
        <f>F430/D430</f>
        <v>6.9795926580838588</v>
      </c>
      <c r="I430" s="404" t="s">
        <v>1123</v>
      </c>
      <c r="J430" s="404"/>
      <c r="M430" s="259">
        <f t="shared" ref="M430:M435" si="104">T430/$D430</f>
        <v>1.1903344839900012E-4</v>
      </c>
      <c r="N430" s="259">
        <f t="shared" ref="N430:N435" si="105">V430/$D430</f>
        <v>0</v>
      </c>
      <c r="O430" s="259">
        <f t="shared" ref="O430:O435" si="106">X430/$D430</f>
        <v>3.5710034519700033E-4</v>
      </c>
      <c r="P430" s="259">
        <f t="shared" ref="P430:P435" si="107">Z430/$D430</f>
        <v>2.975836209975003E-4</v>
      </c>
      <c r="Q430" s="259">
        <f t="shared" ref="Q430:Q435" si="108">AB430/$D430</f>
        <v>0.99922628258540647</v>
      </c>
      <c r="R430" s="414">
        <f t="shared" ref="R430:R435" si="109">SUM(M430:Q430)-1</f>
        <v>0</v>
      </c>
      <c r="T430" s="210">
        <f t="shared" ref="T430:T445" si="110">T372-(T23+T81+T139+T197+T255+T313)</f>
        <v>2</v>
      </c>
      <c r="U430" s="210">
        <f t="shared" ref="U430:U479" si="111">U372-(U23+U81+U139+U197+U255+U313)</f>
        <v>259.35510509387387</v>
      </c>
      <c r="V430" s="210">
        <f t="shared" ref="V430:AC445" si="112">V372-(V23+V81+V139+V197+V255+V313)</f>
        <v>0</v>
      </c>
      <c r="W430" s="210">
        <f t="shared" si="112"/>
        <v>0</v>
      </c>
      <c r="X430" s="210">
        <f t="shared" si="112"/>
        <v>6</v>
      </c>
      <c r="Y430" s="210">
        <f t="shared" si="112"/>
        <v>3101.1460423367494</v>
      </c>
      <c r="Z430" s="210">
        <f t="shared" si="112"/>
        <v>5</v>
      </c>
      <c r="AA430" s="210">
        <f t="shared" si="112"/>
        <v>50.018484553818539</v>
      </c>
      <c r="AB430" s="210">
        <f t="shared" si="112"/>
        <v>16789</v>
      </c>
      <c r="AC430" s="210">
        <f t="shared" si="112"/>
        <v>113860.59620914055</v>
      </c>
      <c r="AD430" s="369">
        <f t="shared" ref="AD430:AD435" si="113">D430-(T430+V430+X430+Z430+AB430)</f>
        <v>0</v>
      </c>
      <c r="AE430" s="369">
        <f t="shared" ref="AE430:AE435" si="114">F430-(U430+W430+Y430+AA430+AC430)</f>
        <v>0</v>
      </c>
      <c r="AG430" s="259" t="s">
        <v>685</v>
      </c>
      <c r="AJ430" s="405">
        <f>U430/T430</f>
        <v>129.67755254693694</v>
      </c>
      <c r="AK430" s="405"/>
      <c r="AL430" s="405">
        <f>Y430/X430</f>
        <v>516.85767372279156</v>
      </c>
      <c r="AM430" s="405">
        <f>Y430/X430</f>
        <v>516.85767372279156</v>
      </c>
      <c r="AN430" s="405">
        <f>AC430/AB430</f>
        <v>6.7818569425898234</v>
      </c>
    </row>
    <row r="431" spans="1:40">
      <c r="A431" s="49">
        <v>7</v>
      </c>
      <c r="B431" s="279">
        <v>1</v>
      </c>
      <c r="C431" s="28" t="s">
        <v>426</v>
      </c>
      <c r="D431" s="210">
        <f t="shared" si="102"/>
        <v>40060</v>
      </c>
      <c r="E431" s="524"/>
      <c r="F431" s="210">
        <f t="shared" si="103"/>
        <v>723275.09762282681</v>
      </c>
      <c r="G431" s="405">
        <f t="shared" ref="G431:G480" si="115">F431/D431</f>
        <v>18.054795247699122</v>
      </c>
      <c r="I431" s="404" t="s">
        <v>1124</v>
      </c>
      <c r="J431" s="404"/>
      <c r="M431" s="259">
        <f t="shared" si="104"/>
        <v>1.0832987361063667E-2</v>
      </c>
      <c r="N431" s="259">
        <f t="shared" si="105"/>
        <v>4.6759860209685472E-3</v>
      </c>
      <c r="O431" s="259">
        <f t="shared" si="106"/>
        <v>8.9747221273353134E-3</v>
      </c>
      <c r="P431" s="259">
        <f t="shared" si="107"/>
        <v>2.2184591533752004E-2</v>
      </c>
      <c r="Q431" s="259">
        <f t="shared" si="108"/>
        <v>0.95333171295688046</v>
      </c>
      <c r="R431" s="414">
        <f t="shared" si="109"/>
        <v>0</v>
      </c>
      <c r="T431" s="210">
        <f t="shared" si="110"/>
        <v>433.96947368421053</v>
      </c>
      <c r="U431" s="210">
        <f t="shared" si="111"/>
        <v>124063.22938503401</v>
      </c>
      <c r="V431" s="210">
        <f t="shared" ref="V431:V445" si="116">V373-(V24+V82+V140+V198+V256+V314)</f>
        <v>187.32</v>
      </c>
      <c r="W431" s="210">
        <f t="shared" si="112"/>
        <v>1177.0520306878307</v>
      </c>
      <c r="X431" s="210">
        <f t="shared" si="112"/>
        <v>359.52736842105264</v>
      </c>
      <c r="Y431" s="210">
        <f t="shared" si="112"/>
        <v>64713.162669992424</v>
      </c>
      <c r="Z431" s="210">
        <f t="shared" ref="Z431:Z445" si="117">Z373-(Z24+Z82+Z140+Z198+Z256+Z314)</f>
        <v>888.71473684210525</v>
      </c>
      <c r="AA431" s="210">
        <f t="shared" si="112"/>
        <v>36674.020670143611</v>
      </c>
      <c r="AB431" s="210">
        <f t="shared" ref="AB431:AB445" si="118">AB373-(AB24+AB82+AB140+AB198+AB256+AB314)</f>
        <v>38190.468421052632</v>
      </c>
      <c r="AC431" s="210">
        <f t="shared" si="112"/>
        <v>496647.63286696898</v>
      </c>
      <c r="AD431" s="369">
        <f t="shared" si="113"/>
        <v>0</v>
      </c>
      <c r="AE431" s="369">
        <f t="shared" si="114"/>
        <v>0</v>
      </c>
      <c r="AG431" s="259" t="s">
        <v>426</v>
      </c>
      <c r="AJ431" s="405">
        <f t="shared" ref="AJ431:AJ480" si="119">U431/T431</f>
        <v>285.88008352705452</v>
      </c>
      <c r="AK431" s="405">
        <f t="shared" ref="AK431:AK480" si="120">W431/V431</f>
        <v>6.2836431277377249</v>
      </c>
      <c r="AL431" s="405">
        <f t="shared" ref="AL431:AL480" si="121">Y431/X431</f>
        <v>179.99509454369274</v>
      </c>
      <c r="AM431" s="405">
        <f t="shared" ref="AM431:AM480" si="122">Y431/X431</f>
        <v>179.99509454369274</v>
      </c>
      <c r="AN431" s="405">
        <f t="shared" ref="AN431:AN480" si="123">AC431/AB431</f>
        <v>13.004491785525998</v>
      </c>
    </row>
    <row r="432" spans="1:40">
      <c r="A432" s="49">
        <v>26</v>
      </c>
      <c r="B432" s="279">
        <v>1</v>
      </c>
      <c r="C432" s="28" t="s">
        <v>726</v>
      </c>
      <c r="D432" s="210">
        <f t="shared" si="102"/>
        <v>43756</v>
      </c>
      <c r="E432" s="524"/>
      <c r="F432" s="210">
        <f t="shared" si="103"/>
        <v>1732361.2869398724</v>
      </c>
      <c r="G432" s="405">
        <f t="shared" si="115"/>
        <v>39.591399738090146</v>
      </c>
      <c r="I432" s="404" t="s">
        <v>1125</v>
      </c>
      <c r="J432" s="404"/>
      <c r="M432" s="259">
        <f t="shared" si="104"/>
        <v>4.2524749052373759E-2</v>
      </c>
      <c r="N432" s="259">
        <f t="shared" si="105"/>
        <v>4.0092287626012704E-3</v>
      </c>
      <c r="O432" s="259">
        <f t="shared" si="106"/>
        <v>1.8008323737329825E-2</v>
      </c>
      <c r="P432" s="259">
        <f t="shared" si="107"/>
        <v>3.9244143425338579E-2</v>
      </c>
      <c r="Q432" s="259">
        <f t="shared" si="108"/>
        <v>0.89621355502235656</v>
      </c>
      <c r="R432" s="414">
        <f t="shared" si="109"/>
        <v>0</v>
      </c>
      <c r="T432" s="210">
        <f t="shared" si="110"/>
        <v>1860.7129195356661</v>
      </c>
      <c r="U432" s="210">
        <f t="shared" si="111"/>
        <v>291704.16549558542</v>
      </c>
      <c r="V432" s="210">
        <f t="shared" si="116"/>
        <v>175.42781373638118</v>
      </c>
      <c r="W432" s="210">
        <f t="shared" si="112"/>
        <v>5096.6035922503488</v>
      </c>
      <c r="X432" s="210">
        <f t="shared" si="112"/>
        <v>787.97221345060382</v>
      </c>
      <c r="Y432" s="210">
        <f t="shared" si="112"/>
        <v>103474.51513489918</v>
      </c>
      <c r="Z432" s="210">
        <f t="shared" si="117"/>
        <v>1717.166739719115</v>
      </c>
      <c r="AA432" s="210">
        <f t="shared" si="112"/>
        <v>111397.72646453425</v>
      </c>
      <c r="AB432" s="210">
        <f t="shared" si="118"/>
        <v>39214.720313558231</v>
      </c>
      <c r="AC432" s="210">
        <f t="shared" si="112"/>
        <v>1220688.2762526036</v>
      </c>
      <c r="AD432" s="369">
        <f t="shared" si="113"/>
        <v>0</v>
      </c>
      <c r="AE432" s="369">
        <f t="shared" si="114"/>
        <v>0</v>
      </c>
      <c r="AG432" s="259" t="s">
        <v>726</v>
      </c>
      <c r="AJ432" s="405">
        <f t="shared" si="119"/>
        <v>156.77010807684351</v>
      </c>
      <c r="AK432" s="405">
        <f t="shared" si="120"/>
        <v>29.052426087399773</v>
      </c>
      <c r="AL432" s="405">
        <f t="shared" si="121"/>
        <v>131.31746699769351</v>
      </c>
      <c r="AM432" s="405">
        <f t="shared" si="122"/>
        <v>131.31746699769351</v>
      </c>
      <c r="AN432" s="405">
        <f t="shared" si="123"/>
        <v>31.128317797298141</v>
      </c>
    </row>
    <row r="433" spans="1:40">
      <c r="A433" s="49">
        <v>27</v>
      </c>
      <c r="B433" s="279">
        <v>1</v>
      </c>
      <c r="C433" s="28" t="s">
        <v>916</v>
      </c>
      <c r="D433" s="210">
        <f t="shared" si="102"/>
        <v>641</v>
      </c>
      <c r="E433" s="524"/>
      <c r="F433" s="404">
        <f t="shared" si="103"/>
        <v>-122433.11999999994</v>
      </c>
      <c r="G433" s="406">
        <f t="shared" si="115"/>
        <v>-191.00330733229319</v>
      </c>
      <c r="I433" s="404" t="s">
        <v>1126</v>
      </c>
      <c r="J433" s="404"/>
      <c r="M433" s="259">
        <f t="shared" si="104"/>
        <v>0.2992766983406609</v>
      </c>
      <c r="N433" s="259">
        <f t="shared" si="105"/>
        <v>1.5600624024960999E-3</v>
      </c>
      <c r="O433" s="259">
        <f t="shared" si="106"/>
        <v>6.4558218692384067E-2</v>
      </c>
      <c r="P433" s="259">
        <f t="shared" si="107"/>
        <v>4.9241242376967802E-2</v>
      </c>
      <c r="Q433" s="259">
        <f t="shared" si="108"/>
        <v>0.58536377818749119</v>
      </c>
      <c r="R433" s="414">
        <f t="shared" si="109"/>
        <v>0</v>
      </c>
      <c r="T433" s="210">
        <f t="shared" si="110"/>
        <v>191.83636363636364</v>
      </c>
      <c r="U433" s="404">
        <f t="shared" si="111"/>
        <v>-4838.6160000000018</v>
      </c>
      <c r="V433" s="210">
        <f t="shared" si="116"/>
        <v>1</v>
      </c>
      <c r="W433" s="210">
        <f t="shared" si="112"/>
        <v>3.24</v>
      </c>
      <c r="X433" s="210">
        <f t="shared" si="112"/>
        <v>41.381818181818183</v>
      </c>
      <c r="Y433" s="404">
        <f t="shared" si="112"/>
        <v>-176426.74799999999</v>
      </c>
      <c r="Z433" s="210">
        <f t="shared" si="117"/>
        <v>31.563636363636363</v>
      </c>
      <c r="AA433" s="210">
        <f t="shared" si="112"/>
        <v>5257.0080000000007</v>
      </c>
      <c r="AB433" s="210">
        <f t="shared" si="118"/>
        <v>375.21818181818185</v>
      </c>
      <c r="AC433" s="210">
        <f t="shared" si="112"/>
        <v>53571.996000000014</v>
      </c>
      <c r="AD433" s="369">
        <f t="shared" si="113"/>
        <v>0</v>
      </c>
      <c r="AE433" s="369">
        <f t="shared" si="114"/>
        <v>0</v>
      </c>
      <c r="AG433" s="259" t="s">
        <v>248</v>
      </c>
      <c r="AJ433" s="405">
        <f t="shared" si="119"/>
        <v>-25.22262155245949</v>
      </c>
      <c r="AK433" s="405">
        <f t="shared" si="120"/>
        <v>3.24</v>
      </c>
      <c r="AL433" s="405">
        <f t="shared" si="121"/>
        <v>-4263.3880228470998</v>
      </c>
      <c r="AM433" s="405">
        <f t="shared" si="122"/>
        <v>-4263.3880228470998</v>
      </c>
      <c r="AN433" s="405">
        <f t="shared" si="123"/>
        <v>142.77558656781511</v>
      </c>
    </row>
    <row r="434" spans="1:40">
      <c r="A434" s="49">
        <v>34</v>
      </c>
      <c r="B434" s="279">
        <v>1</v>
      </c>
      <c r="C434" s="28" t="s">
        <v>727</v>
      </c>
      <c r="D434" s="210">
        <f t="shared" si="102"/>
        <v>22778</v>
      </c>
      <c r="E434" s="524"/>
      <c r="F434" s="212">
        <f t="shared" si="103"/>
        <v>2296165.1872052602</v>
      </c>
      <c r="G434" s="464">
        <f t="shared" si="115"/>
        <v>100.80626864541487</v>
      </c>
      <c r="I434" s="404" t="s">
        <v>1127</v>
      </c>
      <c r="J434" s="404"/>
      <c r="M434" s="259">
        <f t="shared" si="104"/>
        <v>4.3777949009579979E-2</v>
      </c>
      <c r="N434" s="259">
        <f t="shared" si="105"/>
        <v>4.6456751335447327E-3</v>
      </c>
      <c r="O434" s="259">
        <f t="shared" si="106"/>
        <v>1.737120433845913E-2</v>
      </c>
      <c r="P434" s="259">
        <f t="shared" si="107"/>
        <v>9.856772504415548E-2</v>
      </c>
      <c r="Q434" s="259">
        <f t="shared" si="108"/>
        <v>0.83563744647426064</v>
      </c>
      <c r="R434" s="414">
        <f t="shared" si="109"/>
        <v>0</v>
      </c>
      <c r="T434" s="210">
        <f t="shared" si="110"/>
        <v>997.17412254021269</v>
      </c>
      <c r="U434" s="212">
        <f t="shared" si="111"/>
        <v>465799.80301462486</v>
      </c>
      <c r="V434" s="212">
        <f t="shared" si="116"/>
        <v>105.81918819188192</v>
      </c>
      <c r="W434" s="212">
        <f t="shared" si="112"/>
        <v>9167.255773009867</v>
      </c>
      <c r="X434" s="212">
        <f t="shared" si="112"/>
        <v>395.68129242142209</v>
      </c>
      <c r="Y434" s="212">
        <f t="shared" si="112"/>
        <v>245005.66912760003</v>
      </c>
      <c r="Z434" s="212">
        <f t="shared" si="117"/>
        <v>2245.1756410557737</v>
      </c>
      <c r="AA434" s="210">
        <f t="shared" si="112"/>
        <v>311947.77115126012</v>
      </c>
      <c r="AB434" s="210">
        <f t="shared" si="118"/>
        <v>19034.14975579071</v>
      </c>
      <c r="AC434" s="210">
        <f t="shared" si="112"/>
        <v>1264244.688138766</v>
      </c>
      <c r="AD434" s="369">
        <f t="shared" si="113"/>
        <v>0</v>
      </c>
      <c r="AE434" s="369">
        <f t="shared" si="114"/>
        <v>0</v>
      </c>
      <c r="AG434" s="259" t="s">
        <v>727</v>
      </c>
      <c r="AJ434" s="405">
        <f t="shared" si="119"/>
        <v>467.11982640307707</v>
      </c>
      <c r="AK434" s="405">
        <f t="shared" si="120"/>
        <v>86.631318285932068</v>
      </c>
      <c r="AL434" s="405">
        <f t="shared" si="121"/>
        <v>619.19952704424463</v>
      </c>
      <c r="AM434" s="405">
        <f t="shared" si="122"/>
        <v>619.19952704424463</v>
      </c>
      <c r="AN434" s="405">
        <f t="shared" si="123"/>
        <v>66.419814089891148</v>
      </c>
    </row>
    <row r="435" spans="1:40">
      <c r="A435" s="49">
        <v>37</v>
      </c>
      <c r="B435" s="279">
        <v>1</v>
      </c>
      <c r="C435" s="30" t="s">
        <v>917</v>
      </c>
      <c r="D435" s="210">
        <f t="shared" si="102"/>
        <v>8726</v>
      </c>
      <c r="E435" s="524"/>
      <c r="F435" s="212">
        <f t="shared" si="103"/>
        <v>1670753.4763769526</v>
      </c>
      <c r="G435" s="464">
        <f t="shared" si="115"/>
        <v>191.46842498016875</v>
      </c>
      <c r="I435" s="404" t="s">
        <v>1225</v>
      </c>
      <c r="J435" s="404"/>
      <c r="M435" s="259">
        <f t="shared" si="104"/>
        <v>0.14467985616068774</v>
      </c>
      <c r="N435" s="259">
        <f t="shared" si="105"/>
        <v>5.0298068411608271E-3</v>
      </c>
      <c r="O435" s="259">
        <f t="shared" si="106"/>
        <v>9.8963823414248697E-2</v>
      </c>
      <c r="P435" s="259">
        <f t="shared" si="107"/>
        <v>0.18012888576145886</v>
      </c>
      <c r="Q435" s="259">
        <f t="shared" si="108"/>
        <v>0.57119762782244388</v>
      </c>
      <c r="R435" s="414">
        <f t="shared" si="109"/>
        <v>0</v>
      </c>
      <c r="T435" s="210">
        <f t="shared" si="110"/>
        <v>1262.4764248581612</v>
      </c>
      <c r="U435" s="212">
        <f t="shared" si="111"/>
        <v>692707.72787468741</v>
      </c>
      <c r="V435" s="212">
        <f t="shared" si="116"/>
        <v>43.890094495969379</v>
      </c>
      <c r="W435" s="212">
        <f t="shared" si="112"/>
        <v>3556.1106042557167</v>
      </c>
      <c r="X435" s="212">
        <f t="shared" si="112"/>
        <v>863.55832311273412</v>
      </c>
      <c r="Y435" s="212">
        <f t="shared" si="112"/>
        <v>292957.31100617396</v>
      </c>
      <c r="Z435" s="212">
        <f t="shared" si="117"/>
        <v>1571.8046571544901</v>
      </c>
      <c r="AA435" s="210">
        <f t="shared" si="112"/>
        <v>177414.53490349316</v>
      </c>
      <c r="AB435" s="210">
        <f t="shared" si="118"/>
        <v>4984.270500378645</v>
      </c>
      <c r="AC435" s="210">
        <f t="shared" si="112"/>
        <v>504117.79198834271</v>
      </c>
      <c r="AD435" s="369">
        <f t="shared" si="113"/>
        <v>0</v>
      </c>
      <c r="AE435" s="369">
        <f t="shared" si="114"/>
        <v>0</v>
      </c>
      <c r="AG435" s="259" t="s">
        <v>244</v>
      </c>
      <c r="AJ435" s="405">
        <f t="shared" si="119"/>
        <v>548.68963430545875</v>
      </c>
      <c r="AK435" s="405">
        <f t="shared" si="120"/>
        <v>81.02307924131469</v>
      </c>
      <c r="AL435" s="405">
        <f t="shared" si="121"/>
        <v>339.24438357584972</v>
      </c>
      <c r="AM435" s="405">
        <f t="shared" si="122"/>
        <v>339.24438357584972</v>
      </c>
      <c r="AN435" s="405">
        <f t="shared" si="123"/>
        <v>101.14174019047439</v>
      </c>
    </row>
    <row r="436" spans="1:40">
      <c r="A436" s="49">
        <v>10</v>
      </c>
      <c r="B436" s="279">
        <v>2</v>
      </c>
      <c r="C436" s="28" t="s">
        <v>736</v>
      </c>
      <c r="D436" s="210">
        <f t="shared" si="102"/>
        <v>3158</v>
      </c>
      <c r="E436" s="524"/>
      <c r="F436" s="212">
        <f t="shared" si="103"/>
        <v>626478.63168345322</v>
      </c>
      <c r="G436" s="464">
        <f t="shared" si="115"/>
        <v>198.37828742351275</v>
      </c>
      <c r="I436" s="404" t="s">
        <v>1226</v>
      </c>
      <c r="J436" s="404"/>
      <c r="M436" s="259">
        <f t="shared" ref="M436:M479" si="124">T436/$D436</f>
        <v>2.7115941373382791E-2</v>
      </c>
      <c r="N436" s="259">
        <f t="shared" ref="N436:N479" si="125">V436/$D436</f>
        <v>2.3551298290056998E-2</v>
      </c>
      <c r="O436" s="259">
        <f t="shared" ref="O436:O479" si="126">X436/$D436</f>
        <v>7.1122093549262647E-2</v>
      </c>
      <c r="P436" s="259">
        <f t="shared" ref="P436:P479" si="127">Z436/$D436</f>
        <v>5.8217226092463582E-2</v>
      </c>
      <c r="Q436" s="259">
        <f t="shared" ref="Q436:Q479" si="128">AB436/$D436</f>
        <v>0.81999344069483393</v>
      </c>
      <c r="R436" s="414">
        <f t="shared" ref="R436:R479" si="129">SUM(M436:Q436)-1</f>
        <v>0</v>
      </c>
      <c r="T436" s="210">
        <f t="shared" si="110"/>
        <v>85.632142857142853</v>
      </c>
      <c r="U436" s="282">
        <f t="shared" si="111"/>
        <v>87965.844814902404</v>
      </c>
      <c r="V436" s="212">
        <f t="shared" si="116"/>
        <v>74.375</v>
      </c>
      <c r="W436" s="212">
        <f t="shared" si="112"/>
        <v>5847.6518935251797</v>
      </c>
      <c r="X436" s="212">
        <f t="shared" si="112"/>
        <v>224.60357142857143</v>
      </c>
      <c r="Y436" s="212">
        <f t="shared" si="112"/>
        <v>422950.71468191163</v>
      </c>
      <c r="Z436" s="212">
        <f t="shared" si="117"/>
        <v>183.85</v>
      </c>
      <c r="AA436" s="210">
        <f t="shared" si="112"/>
        <v>18929.011079136693</v>
      </c>
      <c r="AB436" s="210">
        <f t="shared" si="118"/>
        <v>2589.5392857142856</v>
      </c>
      <c r="AC436" s="210">
        <f t="shared" si="112"/>
        <v>90785.4092139774</v>
      </c>
      <c r="AD436" s="369">
        <f t="shared" ref="AD436:AD480" si="130">D436-(T436+V436+X436+Z436+AB436)</f>
        <v>0</v>
      </c>
      <c r="AE436" s="369">
        <f t="shared" ref="AE436:AE478" si="131">F436-(U436+W436+Y436+AA436+AC436)</f>
        <v>0</v>
      </c>
      <c r="AG436" s="259" t="s">
        <v>245</v>
      </c>
      <c r="AJ436" s="405">
        <f t="shared" si="119"/>
        <v>1027.2526399538172</v>
      </c>
      <c r="AK436" s="405">
        <f t="shared" si="120"/>
        <v>78.623891005380571</v>
      </c>
      <c r="AL436" s="405">
        <f t="shared" si="121"/>
        <v>1883.0987948756581</v>
      </c>
      <c r="AM436" s="405">
        <f t="shared" si="122"/>
        <v>1883.0987948756581</v>
      </c>
      <c r="AN436" s="405">
        <f t="shared" si="123"/>
        <v>35.058517827790205</v>
      </c>
    </row>
    <row r="437" spans="1:40">
      <c r="A437" s="49">
        <v>14</v>
      </c>
      <c r="B437" s="279">
        <v>2</v>
      </c>
      <c r="C437" s="28" t="s">
        <v>992</v>
      </c>
      <c r="D437" s="210">
        <f t="shared" si="102"/>
        <v>2297</v>
      </c>
      <c r="E437" s="524"/>
      <c r="F437" s="210">
        <f t="shared" si="103"/>
        <v>378996.82301134057</v>
      </c>
      <c r="G437" s="405">
        <f t="shared" si="115"/>
        <v>164.99644014424928</v>
      </c>
      <c r="I437" s="404" t="s">
        <v>1221</v>
      </c>
      <c r="J437" s="404"/>
      <c r="M437" s="259">
        <f t="shared" si="124"/>
        <v>0.15245401549397072</v>
      </c>
      <c r="N437" s="259">
        <f t="shared" si="125"/>
        <v>8.2716586852416198E-3</v>
      </c>
      <c r="O437" s="259">
        <f t="shared" si="126"/>
        <v>6.2675759334730768E-2</v>
      </c>
      <c r="P437" s="259">
        <f t="shared" si="127"/>
        <v>5.9523682193885194E-2</v>
      </c>
      <c r="Q437" s="259">
        <f t="shared" si="128"/>
        <v>0.7170748842921717</v>
      </c>
      <c r="R437" s="414">
        <f t="shared" si="129"/>
        <v>0</v>
      </c>
      <c r="T437" s="210">
        <f t="shared" si="110"/>
        <v>350.18687358965076</v>
      </c>
      <c r="U437" s="212">
        <f t="shared" si="111"/>
        <v>76074.146882999456</v>
      </c>
      <c r="V437" s="212">
        <f t="shared" si="116"/>
        <v>19</v>
      </c>
      <c r="W437" s="212">
        <f t="shared" si="112"/>
        <v>3569.5587641767688</v>
      </c>
      <c r="X437" s="212">
        <f t="shared" si="112"/>
        <v>143.96621919187658</v>
      </c>
      <c r="Y437" s="212">
        <f t="shared" si="112"/>
        <v>79497.796352862089</v>
      </c>
      <c r="Z437" s="212">
        <f t="shared" si="117"/>
        <v>136.72589799935429</v>
      </c>
      <c r="AA437" s="210">
        <f t="shared" si="112"/>
        <v>28432.168293442664</v>
      </c>
      <c r="AB437" s="210">
        <f t="shared" si="118"/>
        <v>1647.1210092191184</v>
      </c>
      <c r="AC437" s="210">
        <f t="shared" si="112"/>
        <v>191423.1527178601</v>
      </c>
      <c r="AD437" s="369">
        <f t="shared" si="130"/>
        <v>0</v>
      </c>
      <c r="AE437" s="369">
        <f t="shared" si="131"/>
        <v>-4.6566128730773926E-10</v>
      </c>
      <c r="AG437" s="259" t="s">
        <v>992</v>
      </c>
      <c r="AJ437" s="405">
        <f t="shared" si="119"/>
        <v>217.23871629792498</v>
      </c>
      <c r="AK437" s="405">
        <f t="shared" si="120"/>
        <v>187.87151390404046</v>
      </c>
      <c r="AL437" s="405">
        <f t="shared" si="121"/>
        <v>552.19756967367675</v>
      </c>
      <c r="AM437" s="405">
        <f t="shared" si="122"/>
        <v>552.19756967367675</v>
      </c>
      <c r="AN437" s="405">
        <f t="shared" si="123"/>
        <v>116.21681202925805</v>
      </c>
    </row>
    <row r="438" spans="1:40">
      <c r="A438" s="49">
        <v>28</v>
      </c>
      <c r="B438" s="279">
        <v>2</v>
      </c>
      <c r="C438" s="28" t="s">
        <v>885</v>
      </c>
      <c r="D438" s="210">
        <f t="shared" si="102"/>
        <v>1400</v>
      </c>
      <c r="E438" s="524"/>
      <c r="F438" s="210">
        <f t="shared" si="103"/>
        <v>380892.00203257264</v>
      </c>
      <c r="G438" s="405">
        <f t="shared" si="115"/>
        <v>272.0657157375519</v>
      </c>
      <c r="M438" s="259">
        <f t="shared" si="124"/>
        <v>0.28635551948051946</v>
      </c>
      <c r="N438" s="259">
        <f t="shared" si="125"/>
        <v>7.5568181818181819E-3</v>
      </c>
      <c r="O438" s="259">
        <f t="shared" si="126"/>
        <v>0.10929473304473306</v>
      </c>
      <c r="P438" s="259">
        <f t="shared" si="127"/>
        <v>0.10787337662337664</v>
      </c>
      <c r="Q438" s="259">
        <f t="shared" si="128"/>
        <v>0.48891955266955273</v>
      </c>
      <c r="R438" s="414">
        <f t="shared" si="129"/>
        <v>0</v>
      </c>
      <c r="T438" s="210">
        <f t="shared" si="110"/>
        <v>400.89772727272725</v>
      </c>
      <c r="U438" s="212">
        <f t="shared" si="111"/>
        <v>34759.841398672899</v>
      </c>
      <c r="V438" s="212">
        <f t="shared" si="116"/>
        <v>10.579545454545455</v>
      </c>
      <c r="W438" s="212">
        <f t="shared" si="112"/>
        <v>4444.0625791927487</v>
      </c>
      <c r="X438" s="212">
        <f t="shared" si="112"/>
        <v>153.01262626262627</v>
      </c>
      <c r="Y438" s="404">
        <f t="shared" si="112"/>
        <v>-47218.577069784398</v>
      </c>
      <c r="Z438" s="210">
        <f t="shared" si="117"/>
        <v>151.02272727272728</v>
      </c>
      <c r="AA438" s="210">
        <f t="shared" si="112"/>
        <v>69703.173010593964</v>
      </c>
      <c r="AB438" s="210">
        <f t="shared" si="118"/>
        <v>684.48737373737379</v>
      </c>
      <c r="AC438" s="210">
        <f t="shared" si="112"/>
        <v>319203.50211389759</v>
      </c>
      <c r="AD438" s="369">
        <f t="shared" si="130"/>
        <v>0</v>
      </c>
      <c r="AE438" s="369">
        <f t="shared" si="131"/>
        <v>0</v>
      </c>
      <c r="AG438" s="259" t="s">
        <v>885</v>
      </c>
      <c r="AJ438" s="405">
        <f t="shared" si="119"/>
        <v>86.70500986658395</v>
      </c>
      <c r="AK438" s="405">
        <f t="shared" si="120"/>
        <v>420.06176903218244</v>
      </c>
      <c r="AL438" s="405">
        <f t="shared" si="121"/>
        <v>-308.59268429743736</v>
      </c>
      <c r="AM438" s="405">
        <f t="shared" si="122"/>
        <v>-308.59268429743736</v>
      </c>
      <c r="AN438" s="405">
        <f t="shared" si="123"/>
        <v>466.33950363614827</v>
      </c>
    </row>
    <row r="439" spans="1:40">
      <c r="A439" s="49">
        <v>31</v>
      </c>
      <c r="B439" s="279">
        <v>2</v>
      </c>
      <c r="C439" s="28" t="s">
        <v>886</v>
      </c>
      <c r="D439" s="210">
        <f t="shared" si="102"/>
        <v>541</v>
      </c>
      <c r="E439" s="524"/>
      <c r="F439" s="210">
        <f t="shared" si="103"/>
        <v>246277.40651679225</v>
      </c>
      <c r="G439" s="405">
        <f t="shared" si="115"/>
        <v>455.22625973529068</v>
      </c>
      <c r="I439" s="487" t="s">
        <v>1222</v>
      </c>
      <c r="J439" s="487"/>
      <c r="M439" s="259">
        <f t="shared" si="124"/>
        <v>0.11620038221748802</v>
      </c>
      <c r="N439" s="259">
        <f t="shared" si="125"/>
        <v>1.1090573012939002E-2</v>
      </c>
      <c r="O439" s="259">
        <f t="shared" si="126"/>
        <v>0.13333751057363954</v>
      </c>
      <c r="P439" s="259">
        <f t="shared" si="127"/>
        <v>7.763401109057301E-2</v>
      </c>
      <c r="Q439" s="259">
        <f t="shared" si="128"/>
        <v>0.66173752310536049</v>
      </c>
      <c r="R439" s="414">
        <f t="shared" si="129"/>
        <v>0</v>
      </c>
      <c r="T439" s="210">
        <f t="shared" si="110"/>
        <v>62.864406779661017</v>
      </c>
      <c r="U439" s="282">
        <f t="shared" si="111"/>
        <v>473675.91005351115</v>
      </c>
      <c r="V439" s="212">
        <f t="shared" si="116"/>
        <v>6</v>
      </c>
      <c r="W439" s="212">
        <f t="shared" si="112"/>
        <v>20.700093727714197</v>
      </c>
      <c r="X439" s="212">
        <f t="shared" si="112"/>
        <v>72.13559322033899</v>
      </c>
      <c r="Y439" s="404">
        <f t="shared" si="112"/>
        <v>-248863.60072828352</v>
      </c>
      <c r="Z439" s="210">
        <f t="shared" si="117"/>
        <v>42</v>
      </c>
      <c r="AA439" s="210">
        <f t="shared" si="112"/>
        <v>3998.7181057493117</v>
      </c>
      <c r="AB439" s="210">
        <f t="shared" si="118"/>
        <v>358</v>
      </c>
      <c r="AC439" s="210">
        <f t="shared" si="112"/>
        <v>17445.678992087476</v>
      </c>
      <c r="AD439" s="369">
        <f t="shared" si="130"/>
        <v>0</v>
      </c>
      <c r="AE439" s="369">
        <f t="shared" si="131"/>
        <v>0</v>
      </c>
      <c r="AG439" s="259" t="s">
        <v>886</v>
      </c>
      <c r="AJ439" s="405">
        <f t="shared" si="119"/>
        <v>7534.8823653699537</v>
      </c>
      <c r="AK439" s="405">
        <f t="shared" si="120"/>
        <v>3.4500156212856994</v>
      </c>
      <c r="AL439" s="405">
        <f t="shared" si="121"/>
        <v>-3449.9418334043062</v>
      </c>
      <c r="AM439" s="405">
        <f t="shared" si="122"/>
        <v>-3449.9418334043062</v>
      </c>
      <c r="AN439" s="405">
        <f t="shared" si="123"/>
        <v>48.730946905272283</v>
      </c>
    </row>
    <row r="440" spans="1:40">
      <c r="A440" s="49">
        <v>36</v>
      </c>
      <c r="B440" s="279">
        <v>2</v>
      </c>
      <c r="C440" s="28" t="s">
        <v>887</v>
      </c>
      <c r="D440" s="210">
        <f t="shared" si="102"/>
        <v>4110</v>
      </c>
      <c r="E440" s="524"/>
      <c r="F440" s="212">
        <f t="shared" si="103"/>
        <v>1109183.559424541</v>
      </c>
      <c r="G440" s="464">
        <f t="shared" si="115"/>
        <v>269.87434535876906</v>
      </c>
      <c r="I440" s="487" t="s">
        <v>950</v>
      </c>
      <c r="J440" s="487"/>
      <c r="M440" s="259">
        <f t="shared" si="124"/>
        <v>0.11254835507525529</v>
      </c>
      <c r="N440" s="259">
        <f t="shared" si="125"/>
        <v>5.3675178152410141E-3</v>
      </c>
      <c r="O440" s="259">
        <f t="shared" si="126"/>
        <v>6.2254035138489441E-2</v>
      </c>
      <c r="P440" s="259">
        <f t="shared" si="127"/>
        <v>0.16519076090020321</v>
      </c>
      <c r="Q440" s="259">
        <f t="shared" si="128"/>
        <v>0.65463933107081107</v>
      </c>
      <c r="R440" s="414">
        <f t="shared" si="129"/>
        <v>0</v>
      </c>
      <c r="T440" s="210">
        <f t="shared" si="110"/>
        <v>462.57373935929922</v>
      </c>
      <c r="U440" s="212">
        <f t="shared" si="111"/>
        <v>-40402.19344850583</v>
      </c>
      <c r="V440" s="212">
        <f t="shared" si="116"/>
        <v>22.060498220640568</v>
      </c>
      <c r="W440" s="212">
        <f t="shared" si="112"/>
        <v>10392.558481137412</v>
      </c>
      <c r="X440" s="212">
        <f t="shared" si="112"/>
        <v>255.86408441919161</v>
      </c>
      <c r="Y440" s="212">
        <f t="shared" si="112"/>
        <v>6791.9887323882431</v>
      </c>
      <c r="Z440" s="210">
        <f t="shared" si="117"/>
        <v>678.93402729983518</v>
      </c>
      <c r="AA440" s="210">
        <f t="shared" si="112"/>
        <v>206946.85381640829</v>
      </c>
      <c r="AB440" s="210">
        <f t="shared" si="118"/>
        <v>2690.5676507010335</v>
      </c>
      <c r="AC440" s="210">
        <f t="shared" si="112"/>
        <v>925454.35184311261</v>
      </c>
      <c r="AD440" s="369">
        <f t="shared" si="130"/>
        <v>0</v>
      </c>
      <c r="AE440" s="369">
        <f t="shared" si="131"/>
        <v>0</v>
      </c>
      <c r="AG440" s="259" t="s">
        <v>887</v>
      </c>
      <c r="AJ440" s="405">
        <f t="shared" si="119"/>
        <v>-87.342168417225807</v>
      </c>
      <c r="AK440" s="405">
        <f t="shared" si="120"/>
        <v>471.09355270198625</v>
      </c>
      <c r="AL440" s="405">
        <f t="shared" si="121"/>
        <v>26.54529942256638</v>
      </c>
      <c r="AM440" s="405">
        <f t="shared" si="122"/>
        <v>26.54529942256638</v>
      </c>
      <c r="AN440" s="405">
        <f t="shared" si="123"/>
        <v>343.9624911873089</v>
      </c>
    </row>
    <row r="441" spans="1:40">
      <c r="A441" s="49">
        <v>45</v>
      </c>
      <c r="B441" s="279">
        <v>2</v>
      </c>
      <c r="C441" s="29" t="s">
        <v>755</v>
      </c>
      <c r="D441" s="210">
        <f t="shared" si="102"/>
        <v>4630</v>
      </c>
      <c r="E441" s="524"/>
      <c r="F441" s="212">
        <f t="shared" si="103"/>
        <v>654484.47282051342</v>
      </c>
      <c r="G441" s="464">
        <f t="shared" si="115"/>
        <v>141.35733754222753</v>
      </c>
      <c r="I441" s="487" t="s">
        <v>848</v>
      </c>
      <c r="J441" s="487"/>
      <c r="M441" s="259">
        <f t="shared" si="124"/>
        <v>0.14355369056624648</v>
      </c>
      <c r="N441" s="259">
        <f t="shared" si="125"/>
        <v>5.4308108181534151E-3</v>
      </c>
      <c r="O441" s="259">
        <f t="shared" si="126"/>
        <v>5.4030838987047608E-2</v>
      </c>
      <c r="P441" s="259">
        <f t="shared" si="127"/>
        <v>7.2480674897612979E-2</v>
      </c>
      <c r="Q441" s="259">
        <f t="shared" si="128"/>
        <v>0.72450398473093958</v>
      </c>
      <c r="R441" s="414">
        <f t="shared" si="129"/>
        <v>0</v>
      </c>
      <c r="T441" s="210">
        <f t="shared" si="110"/>
        <v>664.65358732172115</v>
      </c>
      <c r="U441" s="212">
        <f t="shared" si="111"/>
        <v>557521.20778651349</v>
      </c>
      <c r="V441" s="212">
        <f t="shared" si="116"/>
        <v>25.144654088050313</v>
      </c>
      <c r="W441" s="212">
        <f t="shared" si="112"/>
        <v>6185.2887826441665</v>
      </c>
      <c r="X441" s="212">
        <f t="shared" si="112"/>
        <v>250.16278451003043</v>
      </c>
      <c r="Y441" s="404">
        <f t="shared" si="112"/>
        <v>-367573.84064215177</v>
      </c>
      <c r="Z441" s="210">
        <f t="shared" si="117"/>
        <v>335.5855247759481</v>
      </c>
      <c r="AA441" s="210">
        <f t="shared" si="112"/>
        <v>72019.183757946332</v>
      </c>
      <c r="AB441" s="210">
        <f t="shared" si="118"/>
        <v>3354.4534493042502</v>
      </c>
      <c r="AC441" s="210">
        <f t="shared" si="112"/>
        <v>386332.63313556102</v>
      </c>
      <c r="AD441" s="369">
        <f t="shared" si="130"/>
        <v>0</v>
      </c>
      <c r="AE441" s="369">
        <f t="shared" si="131"/>
        <v>0</v>
      </c>
      <c r="AG441" s="259" t="s">
        <v>755</v>
      </c>
      <c r="AJ441" s="405">
        <f t="shared" si="119"/>
        <v>838.8147125378398</v>
      </c>
      <c r="AK441" s="405">
        <f t="shared" si="120"/>
        <v>245.98822322171648</v>
      </c>
      <c r="AL441" s="405">
        <f t="shared" si="121"/>
        <v>-1469.3386202991103</v>
      </c>
      <c r="AM441" s="405">
        <f t="shared" si="122"/>
        <v>-1469.3386202991103</v>
      </c>
      <c r="AN441" s="405">
        <f t="shared" si="123"/>
        <v>115.17006838049596</v>
      </c>
    </row>
    <row r="442" spans="1:40">
      <c r="A442" s="49">
        <v>6</v>
      </c>
      <c r="B442" s="279">
        <v>3</v>
      </c>
      <c r="C442" s="28" t="s">
        <v>250</v>
      </c>
      <c r="D442" s="210">
        <f t="shared" si="102"/>
        <v>8257</v>
      </c>
      <c r="E442" s="524"/>
      <c r="F442" s="212">
        <f t="shared" si="103"/>
        <v>761377.33867174201</v>
      </c>
      <c r="G442" s="464">
        <f t="shared" si="115"/>
        <v>92.209923540237611</v>
      </c>
      <c r="M442" s="259">
        <f t="shared" si="124"/>
        <v>8.6114750324072065E-2</v>
      </c>
      <c r="N442" s="259">
        <f t="shared" si="125"/>
        <v>1.0043096890877363E-2</v>
      </c>
      <c r="O442" s="259">
        <f t="shared" si="126"/>
        <v>7.0212147341766243E-2</v>
      </c>
      <c r="P442" s="259">
        <f t="shared" si="127"/>
        <v>0.12813876325460768</v>
      </c>
      <c r="Q442" s="259">
        <f t="shared" si="128"/>
        <v>0.70549124218867665</v>
      </c>
      <c r="R442" s="414">
        <f t="shared" si="129"/>
        <v>0</v>
      </c>
      <c r="T442" s="210">
        <f t="shared" si="110"/>
        <v>711.04949342586303</v>
      </c>
      <c r="U442" s="212">
        <f t="shared" si="111"/>
        <v>162570.95860802266</v>
      </c>
      <c r="V442" s="212">
        <f t="shared" si="116"/>
        <v>82.925851027974389</v>
      </c>
      <c r="W442" s="212">
        <f t="shared" si="112"/>
        <v>5746.8502004869988</v>
      </c>
      <c r="X442" s="212">
        <f t="shared" si="112"/>
        <v>579.7417006009639</v>
      </c>
      <c r="Y442" s="404">
        <f t="shared" si="112"/>
        <v>-25295.620416361606</v>
      </c>
      <c r="Z442" s="210">
        <f t="shared" si="117"/>
        <v>1058.0417681932956</v>
      </c>
      <c r="AA442" s="210">
        <f t="shared" si="112"/>
        <v>126298.29206423977</v>
      </c>
      <c r="AB442" s="210">
        <f t="shared" si="118"/>
        <v>5825.2411867519031</v>
      </c>
      <c r="AC442" s="210">
        <f t="shared" si="112"/>
        <v>492056.85821535374</v>
      </c>
      <c r="AD442" s="369">
        <f t="shared" si="130"/>
        <v>0</v>
      </c>
      <c r="AE442" s="369">
        <f t="shared" si="131"/>
        <v>0</v>
      </c>
      <c r="AG442" s="259" t="s">
        <v>250</v>
      </c>
      <c r="AJ442" s="405">
        <f t="shared" si="119"/>
        <v>228.63522175474691</v>
      </c>
      <c r="AK442" s="405">
        <f t="shared" si="120"/>
        <v>69.301069922675183</v>
      </c>
      <c r="AL442" s="405">
        <f t="shared" si="121"/>
        <v>-43.632570143117199</v>
      </c>
      <c r="AM442" s="405">
        <f t="shared" si="122"/>
        <v>-43.632570143117199</v>
      </c>
      <c r="AN442" s="405">
        <f t="shared" si="123"/>
        <v>84.469782870865089</v>
      </c>
    </row>
    <row r="443" spans="1:40">
      <c r="A443" s="49">
        <v>15</v>
      </c>
      <c r="B443" s="279">
        <v>3</v>
      </c>
      <c r="C443" s="28" t="s">
        <v>737</v>
      </c>
      <c r="D443" s="210">
        <f t="shared" si="102"/>
        <v>8924</v>
      </c>
      <c r="E443" s="524"/>
      <c r="F443" s="212">
        <f t="shared" si="103"/>
        <v>1143408.8065458243</v>
      </c>
      <c r="G443" s="464">
        <f t="shared" si="115"/>
        <v>128.12738755556077</v>
      </c>
      <c r="M443" s="259">
        <f t="shared" si="124"/>
        <v>6.892148891987819E-2</v>
      </c>
      <c r="N443" s="259">
        <f t="shared" si="125"/>
        <v>4.753961703669032E-3</v>
      </c>
      <c r="O443" s="259">
        <f t="shared" si="126"/>
        <v>3.0253425867463678E-2</v>
      </c>
      <c r="P443" s="259">
        <f t="shared" si="127"/>
        <v>0.126664473703785</v>
      </c>
      <c r="Q443" s="259">
        <f t="shared" si="128"/>
        <v>0.76940664980520412</v>
      </c>
      <c r="R443" s="414">
        <f t="shared" si="129"/>
        <v>0</v>
      </c>
      <c r="T443" s="210">
        <f t="shared" si="110"/>
        <v>615.05536712099297</v>
      </c>
      <c r="U443" s="210">
        <f t="shared" si="111"/>
        <v>165009.26184693188</v>
      </c>
      <c r="V443" s="210">
        <f t="shared" si="116"/>
        <v>42.424354243542439</v>
      </c>
      <c r="W443" s="210">
        <f t="shared" si="112"/>
        <v>6275.0014513915939</v>
      </c>
      <c r="X443" s="212">
        <f t="shared" si="112"/>
        <v>269.98157244124587</v>
      </c>
      <c r="Y443" s="212">
        <f t="shared" si="112"/>
        <v>42179.532473858679</v>
      </c>
      <c r="Z443" s="210">
        <f t="shared" si="117"/>
        <v>1130.3537633325773</v>
      </c>
      <c r="AA443" s="210">
        <f t="shared" si="112"/>
        <v>183091.58826833701</v>
      </c>
      <c r="AB443" s="210">
        <f t="shared" si="118"/>
        <v>6866.1849428616415</v>
      </c>
      <c r="AC443" s="210">
        <f t="shared" si="112"/>
        <v>746853.42250530503</v>
      </c>
      <c r="AD443" s="369">
        <f t="shared" si="130"/>
        <v>0</v>
      </c>
      <c r="AE443" s="369">
        <f t="shared" si="131"/>
        <v>0</v>
      </c>
      <c r="AG443" s="259" t="s">
        <v>235</v>
      </c>
      <c r="AJ443" s="405">
        <f t="shared" si="119"/>
        <v>268.28358984870295</v>
      </c>
      <c r="AK443" s="405">
        <f t="shared" si="120"/>
        <v>147.91035864374373</v>
      </c>
      <c r="AL443" s="405">
        <f t="shared" si="121"/>
        <v>156.23115345414141</v>
      </c>
      <c r="AM443" s="405">
        <f t="shared" si="122"/>
        <v>156.23115345414141</v>
      </c>
      <c r="AN443" s="405">
        <f t="shared" si="123"/>
        <v>108.77269236415827</v>
      </c>
    </row>
    <row r="444" spans="1:40">
      <c r="A444" s="49">
        <v>18</v>
      </c>
      <c r="B444" s="279">
        <v>3</v>
      </c>
      <c r="C444" s="28" t="s">
        <v>1007</v>
      </c>
      <c r="D444" s="210">
        <f t="shared" si="102"/>
        <v>17973</v>
      </c>
      <c r="E444" s="524"/>
      <c r="F444" s="212">
        <f t="shared" si="103"/>
        <v>841168.99898492475</v>
      </c>
      <c r="G444" s="464">
        <f t="shared" si="115"/>
        <v>46.801813775381113</v>
      </c>
      <c r="M444" s="259">
        <f t="shared" si="124"/>
        <v>8.8770584443689488E-2</v>
      </c>
      <c r="N444" s="259">
        <f t="shared" si="125"/>
        <v>6.2872085906637738E-3</v>
      </c>
      <c r="O444" s="259">
        <f t="shared" si="126"/>
        <v>3.6751980688030941E-2</v>
      </c>
      <c r="P444" s="259">
        <f t="shared" si="127"/>
        <v>9.2517499612866455E-2</v>
      </c>
      <c r="Q444" s="259">
        <f t="shared" si="128"/>
        <v>0.7756727266647494</v>
      </c>
      <c r="R444" s="414">
        <f t="shared" si="129"/>
        <v>0</v>
      </c>
      <c r="T444" s="210">
        <f t="shared" si="110"/>
        <v>1595.4737142064312</v>
      </c>
      <c r="U444" s="210">
        <f t="shared" si="111"/>
        <v>307890.2235071864</v>
      </c>
      <c r="V444" s="210">
        <f t="shared" si="116"/>
        <v>113</v>
      </c>
      <c r="W444" s="210">
        <f t="shared" si="112"/>
        <v>4244.2774407765737</v>
      </c>
      <c r="X444" s="212">
        <f t="shared" si="112"/>
        <v>660.54334890598011</v>
      </c>
      <c r="Y444" s="212">
        <f t="shared" si="112"/>
        <v>-47601.018964777351</v>
      </c>
      <c r="Z444" s="212">
        <f t="shared" si="117"/>
        <v>1662.8170205420488</v>
      </c>
      <c r="AA444" s="212">
        <f t="shared" si="112"/>
        <v>82078.579726426251</v>
      </c>
      <c r="AB444" s="212">
        <f t="shared" si="118"/>
        <v>13941.165916345541</v>
      </c>
      <c r="AC444" s="212">
        <f t="shared" si="112"/>
        <v>494556.93727531319</v>
      </c>
      <c r="AD444" s="369">
        <f t="shared" si="130"/>
        <v>0</v>
      </c>
      <c r="AE444" s="369">
        <f t="shared" si="131"/>
        <v>0</v>
      </c>
      <c r="AG444" s="259" t="s">
        <v>1007</v>
      </c>
      <c r="AJ444" s="405">
        <f t="shared" si="119"/>
        <v>192.97730872384017</v>
      </c>
      <c r="AK444" s="405">
        <f t="shared" si="120"/>
        <v>37.559977352005077</v>
      </c>
      <c r="AL444" s="405">
        <f t="shared" si="121"/>
        <v>-72.063429362533398</v>
      </c>
      <c r="AM444" s="405">
        <f t="shared" si="122"/>
        <v>-72.063429362533398</v>
      </c>
      <c r="AN444" s="405">
        <f t="shared" si="123"/>
        <v>35.474575099594944</v>
      </c>
    </row>
    <row r="445" spans="1:40">
      <c r="A445" s="49">
        <v>24</v>
      </c>
      <c r="B445" s="279">
        <v>3</v>
      </c>
      <c r="C445" s="28" t="s">
        <v>1008</v>
      </c>
      <c r="D445" s="210">
        <f t="shared" si="102"/>
        <v>7479</v>
      </c>
      <c r="E445" s="524"/>
      <c r="F445" s="404">
        <f t="shared" si="103"/>
        <v>-717528.79555959255</v>
      </c>
      <c r="G445" s="406">
        <f t="shared" si="115"/>
        <v>-95.939135654444783</v>
      </c>
      <c r="M445" s="259">
        <f t="shared" si="124"/>
        <v>0.14215433925445806</v>
      </c>
      <c r="N445" s="259">
        <f t="shared" si="125"/>
        <v>1.4987908935445399E-2</v>
      </c>
      <c r="O445" s="259">
        <f t="shared" si="126"/>
        <v>0.1558906676318754</v>
      </c>
      <c r="P445" s="259">
        <f t="shared" si="127"/>
        <v>0.23985804484938569</v>
      </c>
      <c r="Q445" s="259">
        <f t="shared" si="128"/>
        <v>0.44710903932883544</v>
      </c>
      <c r="R445" s="414">
        <f t="shared" si="129"/>
        <v>0</v>
      </c>
      <c r="T445" s="210">
        <f t="shared" si="110"/>
        <v>1063.1723032840919</v>
      </c>
      <c r="U445" s="404">
        <f t="shared" si="111"/>
        <v>-1373831.2347591612</v>
      </c>
      <c r="V445" s="210">
        <f t="shared" si="116"/>
        <v>112.09457092819615</v>
      </c>
      <c r="W445" s="210">
        <f t="shared" si="112"/>
        <v>7321.1564310114845</v>
      </c>
      <c r="X445" s="212">
        <f t="shared" si="112"/>
        <v>1165.906303218796</v>
      </c>
      <c r="Y445" s="212">
        <f t="shared" si="112"/>
        <v>88986.123121120501</v>
      </c>
      <c r="Z445" s="212">
        <f t="shared" si="117"/>
        <v>1793.8983174285556</v>
      </c>
      <c r="AA445" s="212">
        <f t="shared" si="112"/>
        <v>152028.65863574529</v>
      </c>
      <c r="AB445" s="212">
        <f t="shared" si="118"/>
        <v>3343.9285051403604</v>
      </c>
      <c r="AC445" s="212">
        <f t="shared" si="112"/>
        <v>407966.50101169082</v>
      </c>
      <c r="AD445" s="369">
        <f t="shared" si="130"/>
        <v>0</v>
      </c>
      <c r="AE445" s="369">
        <f t="shared" si="131"/>
        <v>0</v>
      </c>
      <c r="AG445" s="259" t="s">
        <v>1008</v>
      </c>
      <c r="AJ445" s="405">
        <f t="shared" si="119"/>
        <v>-1292.199985379094</v>
      </c>
      <c r="AK445" s="405">
        <f t="shared" si="120"/>
        <v>65.312319502977189</v>
      </c>
      <c r="AL445" s="405">
        <f t="shared" si="121"/>
        <v>76.323562944509803</v>
      </c>
      <c r="AM445" s="405">
        <f t="shared" si="122"/>
        <v>76.323562944509803</v>
      </c>
      <c r="AN445" s="405">
        <f t="shared" si="123"/>
        <v>122.00216014922441</v>
      </c>
    </row>
    <row r="446" spans="1:40">
      <c r="A446" s="49">
        <v>25</v>
      </c>
      <c r="B446" s="279">
        <v>3</v>
      </c>
      <c r="C446" s="28" t="s">
        <v>738</v>
      </c>
      <c r="D446" s="210">
        <f t="shared" si="102"/>
        <v>16895</v>
      </c>
      <c r="E446" s="524"/>
      <c r="F446" s="212">
        <f t="shared" si="103"/>
        <v>504061.01363654109</v>
      </c>
      <c r="G446" s="464">
        <f t="shared" si="115"/>
        <v>29.834922381565026</v>
      </c>
      <c r="M446" s="259">
        <f t="shared" si="124"/>
        <v>3.2130481455675951E-2</v>
      </c>
      <c r="N446" s="259">
        <f t="shared" si="125"/>
        <v>3.432968333826576E-3</v>
      </c>
      <c r="O446" s="259">
        <f t="shared" si="126"/>
        <v>1.3991510989104118E-2</v>
      </c>
      <c r="P446" s="259">
        <f t="shared" si="127"/>
        <v>3.1877294694271682E-2</v>
      </c>
      <c r="Q446" s="259">
        <f t="shared" si="128"/>
        <v>0.91856774452712164</v>
      </c>
      <c r="R446" s="414">
        <f t="shared" si="129"/>
        <v>0</v>
      </c>
      <c r="T446" s="210">
        <f t="shared" ref="T446:AC461" si="132">T388-(T39+T97+T155+T213+T271+T329)</f>
        <v>542.84448419364514</v>
      </c>
      <c r="U446" s="212">
        <f t="shared" si="111"/>
        <v>65729.680097573902</v>
      </c>
      <c r="V446" s="212">
        <f t="shared" si="132"/>
        <v>58</v>
      </c>
      <c r="W446" s="212">
        <f t="shared" si="132"/>
        <v>4759.8031153620923</v>
      </c>
      <c r="X446" s="212">
        <f t="shared" si="132"/>
        <v>236.38657816091407</v>
      </c>
      <c r="Y446" s="212">
        <f t="shared" si="132"/>
        <v>-43086.717405508272</v>
      </c>
      <c r="Z446" s="212">
        <f t="shared" si="132"/>
        <v>538.56689385972004</v>
      </c>
      <c r="AA446" s="210">
        <f t="shared" si="132"/>
        <v>43742.515109993692</v>
      </c>
      <c r="AB446" s="210">
        <f t="shared" si="132"/>
        <v>15519.202043785721</v>
      </c>
      <c r="AC446" s="210">
        <f t="shared" si="132"/>
        <v>432915.73271911941</v>
      </c>
      <c r="AD446" s="369">
        <f t="shared" si="130"/>
        <v>0</v>
      </c>
      <c r="AE446" s="369">
        <f t="shared" si="131"/>
        <v>0</v>
      </c>
      <c r="AG446" s="259" t="s">
        <v>236</v>
      </c>
      <c r="AJ446" s="405">
        <f t="shared" si="119"/>
        <v>121.08381315729942</v>
      </c>
      <c r="AK446" s="405">
        <f t="shared" si="120"/>
        <v>82.065570954518833</v>
      </c>
      <c r="AL446" s="405">
        <f t="shared" si="121"/>
        <v>-182.2722666435744</v>
      </c>
      <c r="AM446" s="405">
        <f t="shared" si="122"/>
        <v>-182.2722666435744</v>
      </c>
      <c r="AN446" s="405">
        <f t="shared" si="123"/>
        <v>27.895489181576174</v>
      </c>
    </row>
    <row r="447" spans="1:40">
      <c r="A447" s="49">
        <v>40</v>
      </c>
      <c r="B447" s="279">
        <v>3</v>
      </c>
      <c r="C447" s="28" t="s">
        <v>412</v>
      </c>
      <c r="D447" s="210">
        <f t="shared" si="102"/>
        <v>17024</v>
      </c>
      <c r="E447" s="524"/>
      <c r="F447" s="212">
        <f t="shared" si="103"/>
        <v>2116155.6454216698</v>
      </c>
      <c r="G447" s="464">
        <f t="shared" si="115"/>
        <v>124.30425548764508</v>
      </c>
      <c r="M447" s="259">
        <f t="shared" si="124"/>
        <v>0.20000371985631971</v>
      </c>
      <c r="N447" s="259">
        <f t="shared" si="125"/>
        <v>5.5216165413533832E-3</v>
      </c>
      <c r="O447" s="259">
        <f t="shared" si="126"/>
        <v>4.1536684892353029E-2</v>
      </c>
      <c r="P447" s="259">
        <f t="shared" si="127"/>
        <v>0.11101364891547508</v>
      </c>
      <c r="Q447" s="259">
        <f t="shared" si="128"/>
        <v>0.64192432979449876</v>
      </c>
      <c r="R447" s="414">
        <f t="shared" si="129"/>
        <v>0</v>
      </c>
      <c r="T447" s="210">
        <f t="shared" ref="T447:T461" si="133">T389-(T40+T98+T156+T214+T272+T330)</f>
        <v>3404.8633268339868</v>
      </c>
      <c r="U447" s="212">
        <f t="shared" si="111"/>
        <v>622011.62396979099</v>
      </c>
      <c r="V447" s="212">
        <f t="shared" ref="V447:V461" si="134">V389-(V40+V98+V156+V214+V272+V330)</f>
        <v>94</v>
      </c>
      <c r="W447" s="212">
        <f t="shared" si="132"/>
        <v>11848.365473119082</v>
      </c>
      <c r="X447" s="212">
        <f t="shared" si="132"/>
        <v>707.12052360741802</v>
      </c>
      <c r="Y447" s="212">
        <f t="shared" si="132"/>
        <v>119999.41313618189</v>
      </c>
      <c r="Z447" s="212">
        <f t="shared" ref="Z447:Z461" si="135">Z389-(Z40+Z98+Z156+Z214+Z272+Z330)</f>
        <v>1889.8963591370477</v>
      </c>
      <c r="AA447" s="210">
        <f t="shared" si="132"/>
        <v>257881.05082574769</v>
      </c>
      <c r="AB447" s="210">
        <f t="shared" ref="AB447:AB461" si="136">AB389-(AB40+AB98+AB156+AB214+AB272+AB330)</f>
        <v>10928.119790421548</v>
      </c>
      <c r="AC447" s="210">
        <f t="shared" si="132"/>
        <v>1104415.1920168295</v>
      </c>
      <c r="AD447" s="369">
        <f t="shared" si="130"/>
        <v>0</v>
      </c>
      <c r="AE447" s="369">
        <f t="shared" si="131"/>
        <v>0</v>
      </c>
      <c r="AG447" s="259" t="s">
        <v>412</v>
      </c>
      <c r="AJ447" s="405">
        <f t="shared" si="119"/>
        <v>182.68328689368238</v>
      </c>
      <c r="AK447" s="405">
        <f t="shared" si="120"/>
        <v>126.04644120339449</v>
      </c>
      <c r="AL447" s="405">
        <f t="shared" si="121"/>
        <v>169.70149943321917</v>
      </c>
      <c r="AM447" s="405">
        <f t="shared" si="122"/>
        <v>169.70149943321917</v>
      </c>
      <c r="AN447" s="405">
        <f t="shared" si="123"/>
        <v>101.06177578551481</v>
      </c>
    </row>
    <row r="448" spans="1:40">
      <c r="A448" s="49">
        <v>43</v>
      </c>
      <c r="B448" s="279">
        <v>3</v>
      </c>
      <c r="C448" s="28" t="s">
        <v>413</v>
      </c>
      <c r="D448" s="210">
        <f t="shared" si="102"/>
        <v>33558</v>
      </c>
      <c r="E448" s="524"/>
      <c r="F448" s="212">
        <f t="shared" si="103"/>
        <v>1804078.5116767352</v>
      </c>
      <c r="G448" s="464">
        <f t="shared" si="115"/>
        <v>53.760012863601382</v>
      </c>
      <c r="M448" s="259">
        <f t="shared" si="124"/>
        <v>4.2754446125935416E-2</v>
      </c>
      <c r="N448" s="259">
        <f t="shared" si="125"/>
        <v>7.1640814380463423E-3</v>
      </c>
      <c r="O448" s="259">
        <f t="shared" si="126"/>
        <v>1.1781827644284501E-2</v>
      </c>
      <c r="P448" s="259">
        <f t="shared" si="127"/>
        <v>2.6459725636177274E-2</v>
      </c>
      <c r="Q448" s="259">
        <f t="shared" si="128"/>
        <v>0.9118399191555564</v>
      </c>
      <c r="R448" s="414">
        <f t="shared" si="129"/>
        <v>0</v>
      </c>
      <c r="T448" s="210">
        <f t="shared" si="133"/>
        <v>1434.7537030941407</v>
      </c>
      <c r="U448" s="212">
        <f t="shared" si="111"/>
        <v>275745.98882012069</v>
      </c>
      <c r="V448" s="212">
        <f t="shared" si="134"/>
        <v>240.41224489795917</v>
      </c>
      <c r="W448" s="212">
        <f t="shared" si="132"/>
        <v>17330.234283106074</v>
      </c>
      <c r="X448" s="212">
        <f t="shared" si="132"/>
        <v>395.37457208689926</v>
      </c>
      <c r="Y448" s="212">
        <f t="shared" si="132"/>
        <v>441.73611465690192</v>
      </c>
      <c r="Z448" s="212">
        <f t="shared" si="135"/>
        <v>887.93547289883691</v>
      </c>
      <c r="AA448" s="210">
        <f t="shared" si="132"/>
        <v>93740.73860519407</v>
      </c>
      <c r="AB448" s="210">
        <f t="shared" si="136"/>
        <v>30599.524007022163</v>
      </c>
      <c r="AC448" s="210">
        <f t="shared" si="132"/>
        <v>1416819.8138536578</v>
      </c>
      <c r="AD448" s="369">
        <f t="shared" si="130"/>
        <v>0</v>
      </c>
      <c r="AE448" s="369">
        <f t="shared" si="131"/>
        <v>0</v>
      </c>
      <c r="AG448" s="259" t="s">
        <v>413</v>
      </c>
      <c r="AJ448" s="405">
        <f t="shared" si="119"/>
        <v>192.1904702008828</v>
      </c>
      <c r="AK448" s="405">
        <f t="shared" si="120"/>
        <v>72.085489199860589</v>
      </c>
      <c r="AL448" s="405">
        <f t="shared" si="121"/>
        <v>1.1172597982851888</v>
      </c>
      <c r="AM448" s="405">
        <f t="shared" si="122"/>
        <v>1.1172597982851888</v>
      </c>
      <c r="AN448" s="405">
        <f t="shared" si="123"/>
        <v>46.302021349368623</v>
      </c>
    </row>
    <row r="449" spans="1:40">
      <c r="A449" s="49">
        <v>50</v>
      </c>
      <c r="B449" s="279">
        <v>3</v>
      </c>
      <c r="C449" s="29" t="s">
        <v>321</v>
      </c>
      <c r="D449" s="210">
        <f t="shared" si="102"/>
        <v>28904</v>
      </c>
      <c r="E449" s="524"/>
      <c r="F449" s="210">
        <f t="shared" si="103"/>
        <v>1730044.5763294757</v>
      </c>
      <c r="G449" s="405">
        <f t="shared" si="115"/>
        <v>59.85484972078175</v>
      </c>
      <c r="M449" s="259">
        <f t="shared" si="124"/>
        <v>3.7213453633326322E-2</v>
      </c>
      <c r="N449" s="259">
        <f t="shared" si="125"/>
        <v>4.0132853584278995E-3</v>
      </c>
      <c r="O449" s="259">
        <f t="shared" si="126"/>
        <v>2.4702709746302329E-2</v>
      </c>
      <c r="P449" s="259">
        <f t="shared" si="127"/>
        <v>0.13016296998098825</v>
      </c>
      <c r="Q449" s="259">
        <f t="shared" si="128"/>
        <v>0.8039075812809553</v>
      </c>
      <c r="R449" s="414">
        <f t="shared" si="129"/>
        <v>0</v>
      </c>
      <c r="T449" s="210">
        <f t="shared" si="133"/>
        <v>1075.6176638176639</v>
      </c>
      <c r="U449" s="212">
        <f t="shared" si="111"/>
        <v>280654.98505120107</v>
      </c>
      <c r="V449" s="212">
        <f t="shared" si="134"/>
        <v>116</v>
      </c>
      <c r="W449" s="212">
        <f t="shared" si="132"/>
        <v>6900.7478310536608</v>
      </c>
      <c r="X449" s="212">
        <f t="shared" si="132"/>
        <v>714.00712250712252</v>
      </c>
      <c r="Y449" s="212">
        <f t="shared" si="132"/>
        <v>97681.432467173086</v>
      </c>
      <c r="Z449" s="212">
        <f t="shared" si="135"/>
        <v>3762.2304843304842</v>
      </c>
      <c r="AA449" s="210">
        <f t="shared" si="132"/>
        <v>215807.65364011613</v>
      </c>
      <c r="AB449" s="210">
        <f t="shared" si="136"/>
        <v>23236.144729344731</v>
      </c>
      <c r="AC449" s="210">
        <f t="shared" si="132"/>
        <v>1128999.7573399316</v>
      </c>
      <c r="AD449" s="369">
        <f t="shared" si="130"/>
        <v>0</v>
      </c>
      <c r="AE449" s="369">
        <f t="shared" si="131"/>
        <v>0</v>
      </c>
      <c r="AG449" s="259" t="s">
        <v>321</v>
      </c>
      <c r="AJ449" s="405">
        <f t="shared" si="119"/>
        <v>260.92448505826792</v>
      </c>
      <c r="AK449" s="405">
        <f t="shared" si="120"/>
        <v>59.489205440117765</v>
      </c>
      <c r="AL449" s="405">
        <f t="shared" si="121"/>
        <v>136.80736422373528</v>
      </c>
      <c r="AM449" s="405">
        <f t="shared" si="122"/>
        <v>136.80736422373528</v>
      </c>
      <c r="AN449" s="405">
        <f t="shared" si="123"/>
        <v>48.588084232154365</v>
      </c>
    </row>
    <row r="450" spans="1:40">
      <c r="A450" s="49">
        <v>9</v>
      </c>
      <c r="B450" s="279">
        <v>4</v>
      </c>
      <c r="C450" s="28" t="s">
        <v>739</v>
      </c>
      <c r="D450" s="210">
        <f t="shared" si="102"/>
        <v>5278</v>
      </c>
      <c r="E450" s="524"/>
      <c r="F450" s="210">
        <f t="shared" si="103"/>
        <v>885577.37604477257</v>
      </c>
      <c r="G450" s="405">
        <f t="shared" si="115"/>
        <v>167.7865433961297</v>
      </c>
      <c r="M450" s="259">
        <f t="shared" si="124"/>
        <v>0.16467455455622096</v>
      </c>
      <c r="N450" s="259">
        <f t="shared" si="125"/>
        <v>2.335582240457389E-2</v>
      </c>
      <c r="O450" s="259">
        <f t="shared" si="126"/>
        <v>2.8595045217710682E-2</v>
      </c>
      <c r="P450" s="259">
        <f t="shared" si="127"/>
        <v>6.9812839061519125E-2</v>
      </c>
      <c r="Q450" s="259">
        <f t="shared" si="128"/>
        <v>0.71356173875997531</v>
      </c>
      <c r="R450" s="414">
        <f t="shared" si="129"/>
        <v>0</v>
      </c>
      <c r="T450" s="210">
        <f t="shared" si="133"/>
        <v>869.15229894773415</v>
      </c>
      <c r="U450" s="212">
        <f t="shared" si="111"/>
        <v>27157.839214083739</v>
      </c>
      <c r="V450" s="212">
        <f t="shared" si="134"/>
        <v>123.272030651341</v>
      </c>
      <c r="W450" s="212">
        <f t="shared" si="132"/>
        <v>23443.869335537234</v>
      </c>
      <c r="X450" s="212">
        <f t="shared" si="132"/>
        <v>150.92464865907698</v>
      </c>
      <c r="Y450" s="212">
        <f t="shared" si="132"/>
        <v>128039.72868373746</v>
      </c>
      <c r="Z450" s="212">
        <f t="shared" si="135"/>
        <v>368.47216456669793</v>
      </c>
      <c r="AA450" s="210">
        <f t="shared" si="132"/>
        <v>89876.799118782044</v>
      </c>
      <c r="AB450" s="210">
        <f t="shared" si="136"/>
        <v>3766.1788571751499</v>
      </c>
      <c r="AC450" s="210">
        <f t="shared" si="132"/>
        <v>617059.1396926305</v>
      </c>
      <c r="AD450" s="369">
        <f t="shared" si="130"/>
        <v>0</v>
      </c>
      <c r="AE450" s="369">
        <f t="shared" si="131"/>
        <v>1.6298145055770874E-9</v>
      </c>
      <c r="AG450" s="259" t="s">
        <v>237</v>
      </c>
      <c r="AJ450" s="405">
        <f t="shared" si="119"/>
        <v>31.24635262078143</v>
      </c>
      <c r="AK450" s="405">
        <f t="shared" si="120"/>
        <v>190.17995575853851</v>
      </c>
      <c r="AL450" s="405">
        <f t="shared" si="121"/>
        <v>848.36857214069676</v>
      </c>
      <c r="AM450" s="405">
        <f t="shared" si="122"/>
        <v>848.36857214069676</v>
      </c>
      <c r="AN450" s="405">
        <f t="shared" si="123"/>
        <v>163.84222924438066</v>
      </c>
    </row>
    <row r="451" spans="1:40">
      <c r="A451" s="49">
        <v>20</v>
      </c>
      <c r="B451" s="279">
        <v>4</v>
      </c>
      <c r="C451" s="28" t="s">
        <v>251</v>
      </c>
      <c r="D451" s="210">
        <f t="shared" si="102"/>
        <v>27985</v>
      </c>
      <c r="E451" s="524"/>
      <c r="F451" s="210">
        <f t="shared" si="103"/>
        <v>3054021.8257119227</v>
      </c>
      <c r="G451" s="405">
        <f t="shared" si="115"/>
        <v>109.13067092056183</v>
      </c>
      <c r="M451" s="259">
        <f t="shared" si="124"/>
        <v>0.11573688972091824</v>
      </c>
      <c r="N451" s="259">
        <f t="shared" si="125"/>
        <v>1.4105508841062054E-2</v>
      </c>
      <c r="O451" s="259">
        <f t="shared" si="126"/>
        <v>1.9907425241731752E-2</v>
      </c>
      <c r="P451" s="259">
        <f t="shared" si="127"/>
        <v>3.6965408354587607E-2</v>
      </c>
      <c r="Q451" s="259">
        <f t="shared" si="128"/>
        <v>0.81328476784170034</v>
      </c>
      <c r="R451" s="414">
        <f t="shared" si="129"/>
        <v>0</v>
      </c>
      <c r="T451" s="210">
        <f t="shared" si="133"/>
        <v>3238.896858839897</v>
      </c>
      <c r="U451" s="212">
        <f t="shared" si="111"/>
        <v>631362.32859378029</v>
      </c>
      <c r="V451" s="212">
        <f t="shared" si="134"/>
        <v>394.7426649171216</v>
      </c>
      <c r="W451" s="212">
        <f t="shared" si="132"/>
        <v>57449.092758221188</v>
      </c>
      <c r="X451" s="212">
        <f t="shared" si="132"/>
        <v>557.10929538986306</v>
      </c>
      <c r="Y451" s="212">
        <f t="shared" si="132"/>
        <v>249145.55473811761</v>
      </c>
      <c r="Z451" s="212">
        <f t="shared" si="135"/>
        <v>1034.4769528031343</v>
      </c>
      <c r="AA451" s="210">
        <f t="shared" si="132"/>
        <v>164708.24102223851</v>
      </c>
      <c r="AB451" s="210">
        <f t="shared" si="136"/>
        <v>22759.774228049984</v>
      </c>
      <c r="AC451" s="210">
        <f t="shared" si="132"/>
        <v>1951356.6085995659</v>
      </c>
      <c r="AD451" s="369">
        <f t="shared" si="130"/>
        <v>0</v>
      </c>
      <c r="AE451" s="369">
        <f t="shared" si="131"/>
        <v>0</v>
      </c>
      <c r="AG451" s="259" t="s">
        <v>251</v>
      </c>
      <c r="AJ451" s="405">
        <f t="shared" si="119"/>
        <v>194.93128559207059</v>
      </c>
      <c r="AK451" s="405">
        <f t="shared" si="120"/>
        <v>145.53555484123547</v>
      </c>
      <c r="AL451" s="405">
        <f t="shared" si="121"/>
        <v>447.21126859634688</v>
      </c>
      <c r="AM451" s="405">
        <f t="shared" si="122"/>
        <v>447.21126859634688</v>
      </c>
      <c r="AN451" s="405">
        <f t="shared" si="123"/>
        <v>85.7370810908415</v>
      </c>
    </row>
    <row r="452" spans="1:40">
      <c r="A452" s="49">
        <v>29</v>
      </c>
      <c r="B452" s="279">
        <v>4</v>
      </c>
      <c r="C452" s="28" t="s">
        <v>371</v>
      </c>
      <c r="D452" s="210">
        <f t="shared" si="102"/>
        <v>14286</v>
      </c>
      <c r="E452" s="524"/>
      <c r="F452" s="210">
        <f t="shared" si="103"/>
        <v>1504251.3960957518</v>
      </c>
      <c r="G452" s="405">
        <f t="shared" si="115"/>
        <v>105.29549181686629</v>
      </c>
      <c r="M452" s="259">
        <f t="shared" si="124"/>
        <v>6.9916802390537672E-2</v>
      </c>
      <c r="N452" s="259">
        <f t="shared" si="125"/>
        <v>1.4133937504736144E-2</v>
      </c>
      <c r="O452" s="259">
        <f t="shared" si="126"/>
        <v>2.7799710820082538E-2</v>
      </c>
      <c r="P452" s="259">
        <f t="shared" si="127"/>
        <v>8.8739568012052086E-2</v>
      </c>
      <c r="Q452" s="259">
        <f t="shared" si="128"/>
        <v>0.79940998127259155</v>
      </c>
      <c r="R452" s="414">
        <f t="shared" si="129"/>
        <v>0</v>
      </c>
      <c r="T452" s="210">
        <f t="shared" si="133"/>
        <v>998.83143895122112</v>
      </c>
      <c r="U452" s="210">
        <f t="shared" si="111"/>
        <v>357683.00730615482</v>
      </c>
      <c r="V452" s="210">
        <f t="shared" si="134"/>
        <v>201.91743119266056</v>
      </c>
      <c r="W452" s="210">
        <f t="shared" si="132"/>
        <v>27711.20056103732</v>
      </c>
      <c r="X452" s="212">
        <f t="shared" si="132"/>
        <v>397.14666877569914</v>
      </c>
      <c r="Y452" s="212">
        <f t="shared" si="132"/>
        <v>24995.724149093498</v>
      </c>
      <c r="Z452" s="210">
        <f t="shared" si="135"/>
        <v>1267.7334686201762</v>
      </c>
      <c r="AA452" s="210">
        <f t="shared" si="132"/>
        <v>32039.048633849539</v>
      </c>
      <c r="AB452" s="210">
        <f t="shared" si="136"/>
        <v>11420.370992460243</v>
      </c>
      <c r="AC452" s="210">
        <f t="shared" si="132"/>
        <v>1061822.4154456174</v>
      </c>
      <c r="AD452" s="369">
        <f t="shared" si="130"/>
        <v>0</v>
      </c>
      <c r="AE452" s="369">
        <f t="shared" si="131"/>
        <v>0</v>
      </c>
      <c r="AG452" s="259" t="s">
        <v>371</v>
      </c>
      <c r="AJ452" s="405">
        <f t="shared" si="119"/>
        <v>358.10147073636779</v>
      </c>
      <c r="AK452" s="405">
        <f t="shared" si="120"/>
        <v>137.24025903735142</v>
      </c>
      <c r="AL452" s="405">
        <f t="shared" si="121"/>
        <v>62.938269698066144</v>
      </c>
      <c r="AM452" s="405">
        <f t="shared" si="122"/>
        <v>62.938269698066144</v>
      </c>
      <c r="AN452" s="405">
        <f t="shared" si="123"/>
        <v>92.976175305218646</v>
      </c>
    </row>
    <row r="453" spans="1:40">
      <c r="A453" s="49">
        <v>30</v>
      </c>
      <c r="B453" s="279">
        <v>4</v>
      </c>
      <c r="C453" s="28" t="s">
        <v>509</v>
      </c>
      <c r="D453" s="210">
        <f t="shared" si="102"/>
        <v>5292</v>
      </c>
      <c r="E453" s="524"/>
      <c r="F453" s="210">
        <f t="shared" si="103"/>
        <v>751508.80951456353</v>
      </c>
      <c r="G453" s="405">
        <f t="shared" si="115"/>
        <v>142.00846740638011</v>
      </c>
      <c r="M453" s="259">
        <f t="shared" si="124"/>
        <v>0.12741113738578885</v>
      </c>
      <c r="N453" s="259">
        <f t="shared" si="125"/>
        <v>1.4344713852103013E-2</v>
      </c>
      <c r="O453" s="259">
        <f t="shared" si="126"/>
        <v>1.752527976725389E-2</v>
      </c>
      <c r="P453" s="259">
        <f t="shared" si="127"/>
        <v>0.10272328399890399</v>
      </c>
      <c r="Q453" s="259">
        <f t="shared" si="128"/>
        <v>0.73799558499595019</v>
      </c>
      <c r="R453" s="414">
        <f t="shared" si="129"/>
        <v>0</v>
      </c>
      <c r="T453" s="210">
        <f t="shared" si="133"/>
        <v>674.25973904559464</v>
      </c>
      <c r="U453" s="210">
        <f t="shared" si="111"/>
        <v>145878.42674177047</v>
      </c>
      <c r="V453" s="210">
        <f t="shared" si="134"/>
        <v>75.912225705329149</v>
      </c>
      <c r="W453" s="210">
        <f t="shared" si="132"/>
        <v>15071.204063930711</v>
      </c>
      <c r="X453" s="212">
        <f t="shared" si="132"/>
        <v>92.743780528307582</v>
      </c>
      <c r="Y453" s="212">
        <f t="shared" si="132"/>
        <v>63746.181224853848</v>
      </c>
      <c r="Z453" s="210">
        <f t="shared" si="135"/>
        <v>543.61161892219991</v>
      </c>
      <c r="AA453" s="210">
        <f t="shared" si="132"/>
        <v>101256.81280787967</v>
      </c>
      <c r="AB453" s="210">
        <f t="shared" si="136"/>
        <v>3905.4726357985687</v>
      </c>
      <c r="AC453" s="210">
        <f t="shared" si="132"/>
        <v>425556.18467612832</v>
      </c>
      <c r="AD453" s="369">
        <f t="shared" si="130"/>
        <v>0</v>
      </c>
      <c r="AE453" s="369">
        <f t="shared" si="131"/>
        <v>0</v>
      </c>
      <c r="AG453" s="259" t="s">
        <v>509</v>
      </c>
      <c r="AJ453" s="405">
        <f t="shared" si="119"/>
        <v>216.35345890332911</v>
      </c>
      <c r="AK453" s="405">
        <f t="shared" si="120"/>
        <v>198.53460920027655</v>
      </c>
      <c r="AL453" s="405">
        <f t="shared" si="121"/>
        <v>687.33645384875183</v>
      </c>
      <c r="AM453" s="405">
        <f t="shared" si="122"/>
        <v>687.33645384875183</v>
      </c>
      <c r="AN453" s="405">
        <f t="shared" si="123"/>
        <v>108.96406769704917</v>
      </c>
    </row>
    <row r="454" spans="1:40">
      <c r="A454" s="49">
        <v>35</v>
      </c>
      <c r="B454" s="279">
        <v>4</v>
      </c>
      <c r="C454" s="28" t="s">
        <v>888</v>
      </c>
      <c r="D454" s="210">
        <f t="shared" si="102"/>
        <v>19415</v>
      </c>
      <c r="E454" s="524"/>
      <c r="F454" s="210">
        <f t="shared" si="103"/>
        <v>1648084.5293099182</v>
      </c>
      <c r="G454" s="405">
        <f t="shared" si="115"/>
        <v>84.887176374448529</v>
      </c>
      <c r="M454" s="259">
        <f t="shared" si="124"/>
        <v>0.14188063869909448</v>
      </c>
      <c r="N454" s="259">
        <f t="shared" si="125"/>
        <v>1.6332611595103307E-2</v>
      </c>
      <c r="O454" s="259">
        <f t="shared" si="126"/>
        <v>2.8183418554402821E-2</v>
      </c>
      <c r="P454" s="259">
        <f t="shared" si="127"/>
        <v>8.2518325505487225E-2</v>
      </c>
      <c r="Q454" s="259">
        <f t="shared" si="128"/>
        <v>0.73108500564591217</v>
      </c>
      <c r="R454" s="414">
        <f t="shared" si="129"/>
        <v>0</v>
      </c>
      <c r="T454" s="210">
        <f t="shared" si="133"/>
        <v>2754.6126003429194</v>
      </c>
      <c r="U454" s="210">
        <f t="shared" si="111"/>
        <v>541272.48781856988</v>
      </c>
      <c r="V454" s="210">
        <f t="shared" si="134"/>
        <v>317.09765411893073</v>
      </c>
      <c r="W454" s="210">
        <f t="shared" si="132"/>
        <v>33158.963613325192</v>
      </c>
      <c r="X454" s="212">
        <f t="shared" si="132"/>
        <v>547.18107123373079</v>
      </c>
      <c r="Y454" s="212">
        <f t="shared" si="132"/>
        <v>-77368.807448844658</v>
      </c>
      <c r="Z454" s="210">
        <f t="shared" si="135"/>
        <v>1602.0932896890345</v>
      </c>
      <c r="AA454" s="210">
        <f t="shared" si="132"/>
        <v>225586.5335672081</v>
      </c>
      <c r="AB454" s="210">
        <f t="shared" si="136"/>
        <v>14194.015384615384</v>
      </c>
      <c r="AC454" s="210">
        <f t="shared" si="132"/>
        <v>925435.35175965936</v>
      </c>
      <c r="AD454" s="369">
        <f t="shared" si="130"/>
        <v>0</v>
      </c>
      <c r="AE454" s="369">
        <f t="shared" si="131"/>
        <v>0</v>
      </c>
      <c r="AG454" s="259" t="s">
        <v>888</v>
      </c>
      <c r="AJ454" s="405">
        <f t="shared" si="119"/>
        <v>196.49677335796233</v>
      </c>
      <c r="AK454" s="405">
        <f t="shared" si="120"/>
        <v>104.57019527772533</v>
      </c>
      <c r="AL454" s="405">
        <f t="shared" si="121"/>
        <v>-141.39525564069857</v>
      </c>
      <c r="AM454" s="405">
        <f t="shared" si="122"/>
        <v>-141.39525564069857</v>
      </c>
      <c r="AN454" s="405">
        <f t="shared" si="123"/>
        <v>65.198981872509492</v>
      </c>
    </row>
    <row r="455" spans="1:40">
      <c r="A455" s="49">
        <v>38</v>
      </c>
      <c r="B455" s="279">
        <v>4</v>
      </c>
      <c r="C455" s="28" t="s">
        <v>889</v>
      </c>
      <c r="D455" s="210">
        <f t="shared" si="102"/>
        <v>3683</v>
      </c>
      <c r="E455" s="524"/>
      <c r="F455" s="210">
        <f t="shared" si="103"/>
        <v>800372.69995667413</v>
      </c>
      <c r="G455" s="405">
        <f t="shared" si="115"/>
        <v>217.31542219839102</v>
      </c>
      <c r="M455" s="259">
        <f t="shared" si="124"/>
        <v>0.13404017557722164</v>
      </c>
      <c r="N455" s="259">
        <f t="shared" si="125"/>
        <v>1.1403746945424925E-2</v>
      </c>
      <c r="O455" s="259">
        <f t="shared" si="126"/>
        <v>3.5545443909368236E-2</v>
      </c>
      <c r="P455" s="259">
        <f t="shared" si="127"/>
        <v>0.14710519424562732</v>
      </c>
      <c r="Q455" s="259">
        <f t="shared" si="128"/>
        <v>0.67190543932235791</v>
      </c>
      <c r="R455" s="414">
        <f t="shared" si="129"/>
        <v>0</v>
      </c>
      <c r="T455" s="210">
        <f t="shared" si="133"/>
        <v>493.66996665090733</v>
      </c>
      <c r="U455" s="210">
        <f t="shared" si="111"/>
        <v>35444.000544285402</v>
      </c>
      <c r="V455" s="210">
        <f t="shared" si="134"/>
        <v>42</v>
      </c>
      <c r="W455" s="210">
        <f t="shared" si="132"/>
        <v>21848.061642665987</v>
      </c>
      <c r="X455" s="212">
        <f t="shared" si="132"/>
        <v>130.9138699182032</v>
      </c>
      <c r="Y455" s="212">
        <f t="shared" si="132"/>
        <v>-76325.723645529244</v>
      </c>
      <c r="Z455" s="210">
        <f t="shared" si="135"/>
        <v>541.78843040664538</v>
      </c>
      <c r="AA455" s="210">
        <f t="shared" si="132"/>
        <v>183503.20919231497</v>
      </c>
      <c r="AB455" s="210">
        <f t="shared" si="136"/>
        <v>2474.6277330242442</v>
      </c>
      <c r="AC455" s="210">
        <f t="shared" si="132"/>
        <v>635903.15222293511</v>
      </c>
      <c r="AD455" s="369">
        <f t="shared" si="130"/>
        <v>0</v>
      </c>
      <c r="AE455" s="369">
        <f t="shared" si="131"/>
        <v>1.862645149230957E-9</v>
      </c>
      <c r="AG455" s="259" t="s">
        <v>889</v>
      </c>
      <c r="AJ455" s="405">
        <f t="shared" si="119"/>
        <v>71.796955331798003</v>
      </c>
      <c r="AK455" s="405">
        <f t="shared" si="120"/>
        <v>520.19194387299967</v>
      </c>
      <c r="AL455" s="405">
        <f t="shared" si="121"/>
        <v>-583.02243828876658</v>
      </c>
      <c r="AM455" s="405">
        <f t="shared" si="122"/>
        <v>-583.02243828876658</v>
      </c>
      <c r="AN455" s="405">
        <f t="shared" si="123"/>
        <v>256.96921752582051</v>
      </c>
    </row>
    <row r="456" spans="1:40">
      <c r="A456" s="49">
        <v>39</v>
      </c>
      <c r="B456" s="279">
        <v>4</v>
      </c>
      <c r="C456" s="28" t="s">
        <v>366</v>
      </c>
      <c r="D456" s="210">
        <f t="shared" si="102"/>
        <v>6172</v>
      </c>
      <c r="E456" s="524"/>
      <c r="F456" s="404">
        <f t="shared" si="103"/>
        <v>-345600.07437314838</v>
      </c>
      <c r="G456" s="406">
        <f t="shared" si="115"/>
        <v>-55.994827344968954</v>
      </c>
      <c r="M456" s="259">
        <f t="shared" si="124"/>
        <v>9.1014362491593365E-2</v>
      </c>
      <c r="N456" s="259">
        <f t="shared" si="125"/>
        <v>7.29099157485418E-3</v>
      </c>
      <c r="O456" s="259">
        <f t="shared" si="126"/>
        <v>2.3325503771375371E-2</v>
      </c>
      <c r="P456" s="259">
        <f t="shared" si="127"/>
        <v>7.5431490071616814E-2</v>
      </c>
      <c r="Q456" s="259">
        <f t="shared" si="128"/>
        <v>0.80293765209056034</v>
      </c>
      <c r="R456" s="414">
        <f t="shared" si="129"/>
        <v>0</v>
      </c>
      <c r="T456" s="210">
        <f t="shared" si="133"/>
        <v>561.74064529811426</v>
      </c>
      <c r="U456" s="404">
        <f t="shared" si="111"/>
        <v>-619151.16695585568</v>
      </c>
      <c r="V456" s="210">
        <f t="shared" si="134"/>
        <v>45</v>
      </c>
      <c r="W456" s="210">
        <f t="shared" si="132"/>
        <v>6162.6912512339586</v>
      </c>
      <c r="X456" s="212">
        <f t="shared" si="132"/>
        <v>143.96500927692878</v>
      </c>
      <c r="Y456" s="404">
        <f t="shared" si="132"/>
        <v>-220999.62435457739</v>
      </c>
      <c r="Z456" s="210">
        <f t="shared" si="135"/>
        <v>465.56315672201896</v>
      </c>
      <c r="AA456" s="210">
        <f t="shared" si="132"/>
        <v>67519.930697446325</v>
      </c>
      <c r="AB456" s="210">
        <f t="shared" si="136"/>
        <v>4955.7311887029382</v>
      </c>
      <c r="AC456" s="210">
        <f t="shared" si="132"/>
        <v>420868.09498860396</v>
      </c>
      <c r="AD456" s="369">
        <f t="shared" si="130"/>
        <v>0</v>
      </c>
      <c r="AE456" s="369">
        <f t="shared" si="131"/>
        <v>4.6566128730773926E-10</v>
      </c>
      <c r="AG456" s="259" t="s">
        <v>366</v>
      </c>
      <c r="AJ456" s="405">
        <f t="shared" si="119"/>
        <v>-1102.2011174343168</v>
      </c>
      <c r="AK456" s="405">
        <f t="shared" si="120"/>
        <v>136.94869447186574</v>
      </c>
      <c r="AL456" s="405">
        <f t="shared" si="121"/>
        <v>-1535.0926274694016</v>
      </c>
      <c r="AM456" s="405">
        <f t="shared" si="122"/>
        <v>-1535.0926274694016</v>
      </c>
      <c r="AN456" s="405">
        <f t="shared" si="123"/>
        <v>84.925529445183173</v>
      </c>
    </row>
    <row r="457" spans="1:40">
      <c r="A457" s="49">
        <v>42</v>
      </c>
      <c r="B457" s="279">
        <v>4</v>
      </c>
      <c r="C457" s="28" t="s">
        <v>360</v>
      </c>
      <c r="D457" s="210">
        <f t="shared" si="102"/>
        <v>9933</v>
      </c>
      <c r="E457" s="524"/>
      <c r="F457" s="210">
        <f t="shared" si="103"/>
        <v>1834683.1762792245</v>
      </c>
      <c r="G457" s="405">
        <f t="shared" si="115"/>
        <v>184.70584680149244</v>
      </c>
      <c r="M457" s="259">
        <f t="shared" si="124"/>
        <v>0.12225751219710072</v>
      </c>
      <c r="N457" s="259">
        <f t="shared" si="125"/>
        <v>1.5319297022280777E-2</v>
      </c>
      <c r="O457" s="259">
        <f t="shared" si="126"/>
        <v>3.6006417976835028E-2</v>
      </c>
      <c r="P457" s="259">
        <f t="shared" si="127"/>
        <v>9.4615382052868666E-2</v>
      </c>
      <c r="Q457" s="259">
        <f t="shared" si="128"/>
        <v>0.73180139075091477</v>
      </c>
      <c r="R457" s="414">
        <f t="shared" si="129"/>
        <v>0</v>
      </c>
      <c r="T457" s="210">
        <f t="shared" si="133"/>
        <v>1214.3838686538015</v>
      </c>
      <c r="U457" s="210">
        <f t="shared" si="111"/>
        <v>457975.55462739244</v>
      </c>
      <c r="V457" s="210">
        <f t="shared" si="134"/>
        <v>152.16657732231496</v>
      </c>
      <c r="W457" s="210">
        <f t="shared" si="132"/>
        <v>40883.994473115417</v>
      </c>
      <c r="X457" s="212">
        <f t="shared" si="132"/>
        <v>357.65174976390233</v>
      </c>
      <c r="Y457" s="212">
        <f t="shared" si="132"/>
        <v>-36652.760104772635</v>
      </c>
      <c r="Z457" s="210">
        <f t="shared" si="135"/>
        <v>939.8145899311445</v>
      </c>
      <c r="AA457" s="210">
        <f t="shared" si="132"/>
        <v>318891.44474539487</v>
      </c>
      <c r="AB457" s="210">
        <f t="shared" si="136"/>
        <v>7268.9832143288368</v>
      </c>
      <c r="AC457" s="210">
        <f t="shared" si="132"/>
        <v>1053584.9425380935</v>
      </c>
      <c r="AD457" s="369">
        <f t="shared" si="130"/>
        <v>0</v>
      </c>
      <c r="AE457" s="369">
        <f t="shared" si="131"/>
        <v>0</v>
      </c>
      <c r="AG457" s="259" t="s">
        <v>360</v>
      </c>
      <c r="AJ457" s="405">
        <f t="shared" si="119"/>
        <v>377.12585488728428</v>
      </c>
      <c r="AK457" s="405">
        <f t="shared" si="120"/>
        <v>268.67920138938325</v>
      </c>
      <c r="AL457" s="405">
        <f t="shared" si="121"/>
        <v>-102.4817021836698</v>
      </c>
      <c r="AM457" s="405">
        <f t="shared" si="122"/>
        <v>-102.4817021836698</v>
      </c>
      <c r="AN457" s="405">
        <f t="shared" si="123"/>
        <v>144.94254718613678</v>
      </c>
    </row>
    <row r="458" spans="1:40">
      <c r="A458" s="49">
        <v>44</v>
      </c>
      <c r="B458" s="279">
        <v>4</v>
      </c>
      <c r="C458" s="29" t="s">
        <v>414</v>
      </c>
      <c r="D458" s="210">
        <f t="shared" si="102"/>
        <v>9594</v>
      </c>
      <c r="E458" s="524"/>
      <c r="F458" s="210">
        <f t="shared" si="103"/>
        <v>1392604.1671583625</v>
      </c>
      <c r="G458" s="405">
        <f t="shared" si="115"/>
        <v>145.153655113442</v>
      </c>
      <c r="M458" s="259">
        <f t="shared" si="124"/>
        <v>0.14809655218191572</v>
      </c>
      <c r="N458" s="259">
        <f t="shared" si="125"/>
        <v>1.6155930790077131E-2</v>
      </c>
      <c r="O458" s="259">
        <f t="shared" si="126"/>
        <v>5.1612704499484248E-2</v>
      </c>
      <c r="P458" s="259">
        <f t="shared" si="127"/>
        <v>9.1752693173557318E-2</v>
      </c>
      <c r="Q458" s="259">
        <f t="shared" si="128"/>
        <v>0.69238211935496552</v>
      </c>
      <c r="R458" s="414">
        <f t="shared" si="129"/>
        <v>0</v>
      </c>
      <c r="T458" s="210">
        <f t="shared" si="133"/>
        <v>1420.8383216332995</v>
      </c>
      <c r="U458" s="210">
        <f t="shared" si="111"/>
        <v>318912.19287694525</v>
      </c>
      <c r="V458" s="210">
        <f t="shared" si="134"/>
        <v>155</v>
      </c>
      <c r="W458" s="210">
        <f t="shared" si="132"/>
        <v>31801.50552800444</v>
      </c>
      <c r="X458" s="212">
        <f t="shared" si="132"/>
        <v>495.17228696805188</v>
      </c>
      <c r="Y458" s="212">
        <f t="shared" si="132"/>
        <v>145351.80929053482</v>
      </c>
      <c r="Z458" s="210">
        <f t="shared" si="135"/>
        <v>880.27533830710888</v>
      </c>
      <c r="AA458" s="210">
        <f t="shared" si="132"/>
        <v>173239.3307078912</v>
      </c>
      <c r="AB458" s="210">
        <f t="shared" si="136"/>
        <v>6642.7140530915394</v>
      </c>
      <c r="AC458" s="210">
        <f t="shared" si="132"/>
        <v>723299.3287549864</v>
      </c>
      <c r="AD458" s="369">
        <f t="shared" si="130"/>
        <v>0</v>
      </c>
      <c r="AE458" s="369">
        <f t="shared" si="131"/>
        <v>0</v>
      </c>
      <c r="AG458" s="259" t="s">
        <v>174</v>
      </c>
      <c r="AJ458" s="405">
        <f t="shared" si="119"/>
        <v>224.45354128001375</v>
      </c>
      <c r="AK458" s="405">
        <f t="shared" si="120"/>
        <v>205.17100340648025</v>
      </c>
      <c r="AL458" s="405">
        <f t="shared" si="121"/>
        <v>293.5378516041888</v>
      </c>
      <c r="AM458" s="405">
        <f t="shared" si="122"/>
        <v>293.5378516041888</v>
      </c>
      <c r="AN458" s="405">
        <f t="shared" si="123"/>
        <v>108.88611537002119</v>
      </c>
    </row>
    <row r="459" spans="1:40">
      <c r="A459" s="49">
        <v>33</v>
      </c>
      <c r="B459" s="279">
        <v>5</v>
      </c>
      <c r="C459" s="28" t="s">
        <v>1234</v>
      </c>
      <c r="D459" s="210">
        <f t="shared" si="102"/>
        <v>55609</v>
      </c>
      <c r="E459" s="524"/>
      <c r="F459" s="210">
        <f t="shared" si="103"/>
        <v>4648508.2003608122</v>
      </c>
      <c r="G459" s="405">
        <f t="shared" si="115"/>
        <v>83.592731398888887</v>
      </c>
      <c r="M459" s="259">
        <f t="shared" si="124"/>
        <v>0.14707993466378466</v>
      </c>
      <c r="N459" s="259">
        <f t="shared" si="125"/>
        <v>5.6507789639986102E-2</v>
      </c>
      <c r="O459" s="259">
        <f t="shared" si="126"/>
        <v>1.3506880038410335E-2</v>
      </c>
      <c r="P459" s="259">
        <f t="shared" si="127"/>
        <v>0.14340912523034061</v>
      </c>
      <c r="Q459" s="259">
        <f t="shared" si="128"/>
        <v>0.63949627042747836</v>
      </c>
      <c r="R459" s="414">
        <f t="shared" si="129"/>
        <v>0</v>
      </c>
      <c r="T459" s="210">
        <f t="shared" si="133"/>
        <v>8178.9680867184015</v>
      </c>
      <c r="U459" s="210">
        <f t="shared" si="111"/>
        <v>1352069.2468024548</v>
      </c>
      <c r="V459" s="210">
        <f t="shared" si="134"/>
        <v>3142.341674089987</v>
      </c>
      <c r="W459" s="210">
        <f t="shared" si="132"/>
        <v>325179.91833440913</v>
      </c>
      <c r="X459" s="212">
        <f t="shared" si="132"/>
        <v>751.10409205596034</v>
      </c>
      <c r="Y459" s="212">
        <f t="shared" si="132"/>
        <v>211621.42569920083</v>
      </c>
      <c r="Z459" s="210">
        <f t="shared" si="135"/>
        <v>7974.8380449340111</v>
      </c>
      <c r="AA459" s="210">
        <f t="shared" si="132"/>
        <v>493567.94443670282</v>
      </c>
      <c r="AB459" s="210">
        <f t="shared" si="136"/>
        <v>35561.748102201644</v>
      </c>
      <c r="AC459" s="210">
        <f t="shared" si="132"/>
        <v>2266069.6650880445</v>
      </c>
      <c r="AD459" s="369">
        <f t="shared" si="130"/>
        <v>0</v>
      </c>
      <c r="AE459" s="369">
        <f t="shared" si="131"/>
        <v>0</v>
      </c>
      <c r="AG459" s="259" t="s">
        <v>1234</v>
      </c>
      <c r="AJ459" s="405">
        <f t="shared" si="119"/>
        <v>165.31049301904508</v>
      </c>
      <c r="AK459" s="405">
        <f t="shared" si="120"/>
        <v>103.48331023824144</v>
      </c>
      <c r="AL459" s="405">
        <f t="shared" si="121"/>
        <v>281.74713456817938</v>
      </c>
      <c r="AM459" s="405">
        <f t="shared" si="122"/>
        <v>281.74713456817938</v>
      </c>
      <c r="AN459" s="405">
        <f t="shared" si="123"/>
        <v>63.722111145254729</v>
      </c>
    </row>
    <row r="460" spans="1:40">
      <c r="A460" s="49">
        <v>46</v>
      </c>
      <c r="B460" s="279">
        <v>5</v>
      </c>
      <c r="C460" s="28" t="s">
        <v>713</v>
      </c>
      <c r="D460" s="210">
        <f t="shared" si="102"/>
        <v>13875</v>
      </c>
      <c r="E460" s="524"/>
      <c r="F460" s="210">
        <f t="shared" si="103"/>
        <v>1254364.2677583676</v>
      </c>
      <c r="G460" s="405">
        <f t="shared" si="115"/>
        <v>90.404631910512975</v>
      </c>
      <c r="M460" s="259">
        <f t="shared" si="124"/>
        <v>8.4650088938212853E-2</v>
      </c>
      <c r="N460" s="259">
        <f t="shared" si="125"/>
        <v>1.993995423995424E-2</v>
      </c>
      <c r="O460" s="259">
        <f t="shared" si="126"/>
        <v>2.056261743671382E-2</v>
      </c>
      <c r="P460" s="259">
        <f t="shared" si="127"/>
        <v>0.12347260396614958</v>
      </c>
      <c r="Q460" s="259">
        <f t="shared" si="128"/>
        <v>0.75137473541896949</v>
      </c>
      <c r="R460" s="414">
        <f t="shared" si="129"/>
        <v>0</v>
      </c>
      <c r="T460" s="210">
        <f t="shared" si="133"/>
        <v>1174.5199840177033</v>
      </c>
      <c r="U460" s="404">
        <f t="shared" si="111"/>
        <v>-384282.4054485783</v>
      </c>
      <c r="V460" s="210">
        <f t="shared" si="134"/>
        <v>276.6668650793651</v>
      </c>
      <c r="W460" s="210">
        <f t="shared" si="132"/>
        <v>52504.434750350316</v>
      </c>
      <c r="X460" s="212">
        <f t="shared" si="132"/>
        <v>285.30631693440426</v>
      </c>
      <c r="Y460" s="404">
        <f t="shared" si="132"/>
        <v>-17861.59473555861</v>
      </c>
      <c r="Z460" s="210">
        <f t="shared" si="135"/>
        <v>1713.1823800303255</v>
      </c>
      <c r="AA460" s="210">
        <f t="shared" si="132"/>
        <v>261672.00445900171</v>
      </c>
      <c r="AB460" s="210">
        <f t="shared" si="136"/>
        <v>10425.324453938201</v>
      </c>
      <c r="AC460" s="210">
        <f t="shared" si="132"/>
        <v>1342331.8287331546</v>
      </c>
      <c r="AD460" s="369">
        <f t="shared" si="130"/>
        <v>0</v>
      </c>
      <c r="AE460" s="369">
        <f t="shared" si="131"/>
        <v>-2.0954757928848267E-9</v>
      </c>
      <c r="AG460" s="259" t="s">
        <v>713</v>
      </c>
      <c r="AJ460" s="405">
        <f t="shared" si="119"/>
        <v>-327.18251769038108</v>
      </c>
      <c r="AK460" s="405">
        <f t="shared" si="120"/>
        <v>189.77492926479943</v>
      </c>
      <c r="AL460" s="405">
        <f t="shared" si="121"/>
        <v>-62.604974637365743</v>
      </c>
      <c r="AM460" s="405">
        <f t="shared" si="122"/>
        <v>-62.604974637365743</v>
      </c>
      <c r="AN460" s="405">
        <f t="shared" si="123"/>
        <v>128.7568396229706</v>
      </c>
    </row>
    <row r="461" spans="1:40">
      <c r="A461" s="49">
        <v>48</v>
      </c>
      <c r="B461" s="279">
        <v>5</v>
      </c>
      <c r="C461" s="29" t="s">
        <v>425</v>
      </c>
      <c r="D461" s="210">
        <f t="shared" si="102"/>
        <v>61978</v>
      </c>
      <c r="E461" s="524"/>
      <c r="F461" s="210">
        <f t="shared" si="103"/>
        <v>3164154.4716698248</v>
      </c>
      <c r="G461" s="405">
        <f t="shared" si="115"/>
        <v>51.052865075830532</v>
      </c>
      <c r="M461" s="259">
        <f t="shared" si="124"/>
        <v>0.11154280179493445</v>
      </c>
      <c r="N461" s="259">
        <f t="shared" si="125"/>
        <v>2.6162237571721224E-2</v>
      </c>
      <c r="O461" s="259">
        <f t="shared" si="126"/>
        <v>1.9996539571598464E-2</v>
      </c>
      <c r="P461" s="259">
        <f t="shared" si="127"/>
        <v>0.10912213411158626</v>
      </c>
      <c r="Q461" s="259">
        <f t="shared" si="128"/>
        <v>0.73317628695015968</v>
      </c>
      <c r="R461" s="414">
        <f t="shared" si="129"/>
        <v>0</v>
      </c>
      <c r="T461" s="210">
        <f t="shared" si="133"/>
        <v>6913.1997696464468</v>
      </c>
      <c r="U461" s="210">
        <f t="shared" si="111"/>
        <v>601728.29779627407</v>
      </c>
      <c r="V461" s="210">
        <f t="shared" si="134"/>
        <v>1621.483160220138</v>
      </c>
      <c r="W461" s="210">
        <f t="shared" si="132"/>
        <v>117449.84017839356</v>
      </c>
      <c r="X461" s="212">
        <f t="shared" si="132"/>
        <v>1239.3455295685296</v>
      </c>
      <c r="Y461" s="212">
        <f t="shared" si="132"/>
        <v>-3124.9646752699045</v>
      </c>
      <c r="Z461" s="210">
        <f t="shared" si="135"/>
        <v>6763.1716279678931</v>
      </c>
      <c r="AA461" s="210">
        <f t="shared" si="132"/>
        <v>340868.16425170761</v>
      </c>
      <c r="AB461" s="210">
        <f t="shared" si="136"/>
        <v>45440.799912596995</v>
      </c>
      <c r="AC461" s="210">
        <f t="shared" si="132"/>
        <v>2107233.1341187204</v>
      </c>
      <c r="AD461" s="369">
        <f t="shared" si="130"/>
        <v>0</v>
      </c>
      <c r="AE461" s="369">
        <f t="shared" si="131"/>
        <v>0</v>
      </c>
      <c r="AG461" s="259" t="s">
        <v>425</v>
      </c>
      <c r="AJ461" s="405">
        <f t="shared" si="119"/>
        <v>87.040490344031753</v>
      </c>
      <c r="AK461" s="405">
        <f t="shared" si="120"/>
        <v>72.433586151118689</v>
      </c>
      <c r="AL461" s="405">
        <f t="shared" si="121"/>
        <v>-2.5214636279503435</v>
      </c>
      <c r="AM461" s="405">
        <f t="shared" si="122"/>
        <v>-2.5214636279503435</v>
      </c>
      <c r="AN461" s="405">
        <f t="shared" si="123"/>
        <v>46.373152281030997</v>
      </c>
    </row>
    <row r="462" spans="1:40">
      <c r="A462" s="49">
        <v>19</v>
      </c>
      <c r="B462" s="279">
        <v>6</v>
      </c>
      <c r="C462" s="28" t="s">
        <v>471</v>
      </c>
      <c r="D462" s="210">
        <f t="shared" ref="D462:D480" si="137">D404-(D55+D113+D171+D229+D287+D345)</f>
        <v>28333</v>
      </c>
      <c r="E462" s="524"/>
      <c r="F462" s="210">
        <f t="shared" ref="F462:F480" si="138">F404-(F55+F113+F171+F229+F287+F345)</f>
        <v>4585190.3373659346</v>
      </c>
      <c r="G462" s="405">
        <f t="shared" si="115"/>
        <v>161.83215110881073</v>
      </c>
      <c r="M462" s="259">
        <f t="shared" si="124"/>
        <v>1.0689617946520824E-3</v>
      </c>
      <c r="N462" s="259">
        <f t="shared" si="125"/>
        <v>5.0279577157720621E-4</v>
      </c>
      <c r="O462" s="259">
        <f t="shared" si="126"/>
        <v>1.9967311689788982E-4</v>
      </c>
      <c r="P462" s="259">
        <f t="shared" si="127"/>
        <v>6.3885026469403847E-5</v>
      </c>
      <c r="Q462" s="259">
        <f t="shared" si="128"/>
        <v>0.99816468429040339</v>
      </c>
      <c r="R462" s="414">
        <f t="shared" si="129"/>
        <v>0</v>
      </c>
      <c r="T462" s="210">
        <f t="shared" ref="T462:AC477" si="139">T404-(T55+T113+T171+T229+T287+T345)</f>
        <v>30.28689452787745</v>
      </c>
      <c r="U462" s="282">
        <f t="shared" si="111"/>
        <v>379418.81219100254</v>
      </c>
      <c r="V462" s="210">
        <f t="shared" si="139"/>
        <v>14.245712596096984</v>
      </c>
      <c r="W462" s="210">
        <f t="shared" si="139"/>
        <v>1659.8091330089483</v>
      </c>
      <c r="X462" s="212">
        <f t="shared" si="139"/>
        <v>5.6573384210679123</v>
      </c>
      <c r="Y462" s="212">
        <f t="shared" si="139"/>
        <v>19091.331180258509</v>
      </c>
      <c r="Z462" s="210">
        <f t="shared" si="139"/>
        <v>1.8100544549576192</v>
      </c>
      <c r="AA462" s="210">
        <f t="shared" si="139"/>
        <v>-3745.4967196544749</v>
      </c>
      <c r="AB462" s="210">
        <f t="shared" si="139"/>
        <v>28281</v>
      </c>
      <c r="AC462" s="210">
        <f t="shared" si="139"/>
        <v>4188765.8815813186</v>
      </c>
      <c r="AD462" s="369">
        <f t="shared" si="130"/>
        <v>0</v>
      </c>
      <c r="AE462" s="369">
        <f t="shared" si="131"/>
        <v>0</v>
      </c>
      <c r="AG462" s="259" t="s">
        <v>471</v>
      </c>
      <c r="AJ462" s="405">
        <f t="shared" si="119"/>
        <v>12527.491448215927</v>
      </c>
      <c r="AK462" s="405">
        <f t="shared" si="120"/>
        <v>116.51288918068583</v>
      </c>
      <c r="AL462" s="405">
        <f t="shared" si="121"/>
        <v>3374.613600834351</v>
      </c>
      <c r="AM462" s="405">
        <f t="shared" si="122"/>
        <v>3374.613600834351</v>
      </c>
      <c r="AN462" s="405">
        <f t="shared" si="123"/>
        <v>148.1123680768473</v>
      </c>
    </row>
    <row r="463" spans="1:40">
      <c r="A463" s="49">
        <v>21</v>
      </c>
      <c r="B463" s="279">
        <v>6</v>
      </c>
      <c r="C463" s="28" t="s">
        <v>597</v>
      </c>
      <c r="D463" s="210">
        <f t="shared" si="137"/>
        <v>22756</v>
      </c>
      <c r="E463" s="524"/>
      <c r="F463" s="210">
        <f t="shared" si="138"/>
        <v>2244655.4803624367</v>
      </c>
      <c r="G463" s="405">
        <f t="shared" si="115"/>
        <v>98.64015997374041</v>
      </c>
      <c r="M463" s="259">
        <f t="shared" si="124"/>
        <v>1.1301367245714461E-2</v>
      </c>
      <c r="N463" s="259">
        <f t="shared" si="125"/>
        <v>0</v>
      </c>
      <c r="O463" s="259">
        <f t="shared" si="126"/>
        <v>3.6301940434247631E-5</v>
      </c>
      <c r="P463" s="259">
        <f t="shared" si="127"/>
        <v>0</v>
      </c>
      <c r="Q463" s="259">
        <f t="shared" si="128"/>
        <v>0.98866233081385124</v>
      </c>
      <c r="R463" s="414">
        <f t="shared" si="129"/>
        <v>0</v>
      </c>
      <c r="T463" s="210">
        <f t="shared" ref="T463:T473" si="140">T405-(T56+T114+T172+T230+T288+T346)</f>
        <v>257.17391304347825</v>
      </c>
      <c r="U463" s="404">
        <f t="shared" si="111"/>
        <v>-535425.99703316484</v>
      </c>
      <c r="V463" s="210">
        <f t="shared" ref="V463:V473" si="141">V405-(V56+V114+V172+V230+V288+V346)</f>
        <v>0</v>
      </c>
      <c r="W463" s="210">
        <f t="shared" si="139"/>
        <v>0</v>
      </c>
      <c r="X463" s="212">
        <f t="shared" si="139"/>
        <v>0.82608695652173902</v>
      </c>
      <c r="Y463" s="212">
        <f t="shared" si="139"/>
        <v>-4032.3909404770475</v>
      </c>
      <c r="Z463" s="210">
        <f t="shared" ref="Z463:Z473" si="142">Z405-(Z56+Z114+Z172+Z230+Z288+Z346)</f>
        <v>0</v>
      </c>
      <c r="AA463" s="210">
        <f t="shared" si="139"/>
        <v>0</v>
      </c>
      <c r="AB463" s="210">
        <f t="shared" ref="AB463:AB473" si="143">AB405-(AB56+AB114+AB172+AB230+AB288+AB346)</f>
        <v>22498</v>
      </c>
      <c r="AC463" s="210">
        <f t="shared" si="139"/>
        <v>2784113.8683360792</v>
      </c>
      <c r="AD463" s="369">
        <f t="shared" si="130"/>
        <v>0</v>
      </c>
      <c r="AE463" s="369">
        <f t="shared" si="131"/>
        <v>0</v>
      </c>
      <c r="AG463" s="259" t="s">
        <v>597</v>
      </c>
      <c r="AJ463" s="405">
        <f t="shared" si="119"/>
        <v>-2081.9607661475557</v>
      </c>
      <c r="AK463" s="405"/>
      <c r="AL463" s="405">
        <f t="shared" si="121"/>
        <v>-4881.3153489985316</v>
      </c>
      <c r="AM463" s="405">
        <f t="shared" si="122"/>
        <v>-4881.3153489985316</v>
      </c>
      <c r="AN463" s="405">
        <f t="shared" si="123"/>
        <v>123.74939409441191</v>
      </c>
    </row>
    <row r="464" spans="1:40">
      <c r="A464" s="49">
        <v>49</v>
      </c>
      <c r="B464" s="279">
        <v>6</v>
      </c>
      <c r="C464" s="29" t="s">
        <v>953</v>
      </c>
      <c r="D464" s="210">
        <f t="shared" si="137"/>
        <v>11820</v>
      </c>
      <c r="E464" s="524"/>
      <c r="F464" s="210">
        <f t="shared" si="138"/>
        <v>1155912.7066161239</v>
      </c>
      <c r="G464" s="405">
        <f t="shared" si="115"/>
        <v>97.792953182413186</v>
      </c>
      <c r="M464" s="259">
        <f t="shared" si="124"/>
        <v>9.1635826780301823E-3</v>
      </c>
      <c r="N464" s="259">
        <f t="shared" si="125"/>
        <v>8.4602368866328254E-4</v>
      </c>
      <c r="O464" s="259">
        <f t="shared" si="126"/>
        <v>2.2348867215367866E-3</v>
      </c>
      <c r="P464" s="259">
        <f t="shared" si="127"/>
        <v>5.945016218030323E-3</v>
      </c>
      <c r="Q464" s="259">
        <f t="shared" si="128"/>
        <v>0.98181049069373938</v>
      </c>
      <c r="R464" s="414">
        <f t="shared" si="129"/>
        <v>0</v>
      </c>
      <c r="T464" s="210">
        <f t="shared" si="140"/>
        <v>108.31354725431675</v>
      </c>
      <c r="U464" s="282">
        <f t="shared" si="111"/>
        <v>299016.41177542298</v>
      </c>
      <c r="V464" s="210">
        <f t="shared" si="141"/>
        <v>10</v>
      </c>
      <c r="W464" s="210">
        <f t="shared" si="139"/>
        <v>1699.2553069526627</v>
      </c>
      <c r="X464" s="212">
        <f t="shared" si="139"/>
        <v>26.416361048564816</v>
      </c>
      <c r="Y464" s="212">
        <f t="shared" si="139"/>
        <v>24626.185180693399</v>
      </c>
      <c r="Z464" s="210">
        <f t="shared" si="142"/>
        <v>70.270091697118417</v>
      </c>
      <c r="AA464" s="210">
        <f t="shared" si="139"/>
        <v>26696.618979534018</v>
      </c>
      <c r="AB464" s="210">
        <f t="shared" si="143"/>
        <v>11605</v>
      </c>
      <c r="AC464" s="210">
        <f t="shared" si="139"/>
        <v>803874.23537352076</v>
      </c>
      <c r="AD464" s="369">
        <f t="shared" si="130"/>
        <v>0</v>
      </c>
      <c r="AE464" s="369">
        <f t="shared" si="131"/>
        <v>0</v>
      </c>
      <c r="AG464" s="259" t="s">
        <v>953</v>
      </c>
      <c r="AJ464" s="405">
        <f t="shared" si="119"/>
        <v>2760.6557014824934</v>
      </c>
      <c r="AK464" s="405">
        <f t="shared" si="120"/>
        <v>169.92553069526627</v>
      </c>
      <c r="AL464" s="405">
        <f t="shared" si="121"/>
        <v>932.2323061613107</v>
      </c>
      <c r="AM464" s="405">
        <f t="shared" si="122"/>
        <v>932.2323061613107</v>
      </c>
      <c r="AN464" s="405">
        <f t="shared" si="123"/>
        <v>69.269645443646766</v>
      </c>
    </row>
    <row r="465" spans="1:40">
      <c r="A465" s="49">
        <v>4</v>
      </c>
      <c r="B465" s="279">
        <v>7</v>
      </c>
      <c r="C465" s="28" t="s">
        <v>954</v>
      </c>
      <c r="D465" s="210">
        <f t="shared" si="137"/>
        <v>9735</v>
      </c>
      <c r="E465" s="524"/>
      <c r="F465" s="210">
        <f t="shared" si="138"/>
        <v>1665684.2285365704</v>
      </c>
      <c r="G465" s="405">
        <f t="shared" si="115"/>
        <v>171.10264289024863</v>
      </c>
      <c r="M465" s="259">
        <f t="shared" si="124"/>
        <v>0.37455778889570235</v>
      </c>
      <c r="N465" s="259">
        <f t="shared" si="125"/>
        <v>1.1672627377805422E-2</v>
      </c>
      <c r="O465" s="259">
        <f t="shared" si="126"/>
        <v>2.2722800462726001E-3</v>
      </c>
      <c r="P465" s="259">
        <f t="shared" si="127"/>
        <v>0.11940406108012568</v>
      </c>
      <c r="Q465" s="259">
        <f t="shared" si="128"/>
        <v>0.49209324260009396</v>
      </c>
      <c r="R465" s="414">
        <f t="shared" si="129"/>
        <v>0</v>
      </c>
      <c r="T465" s="210">
        <f t="shared" si="140"/>
        <v>3646.3200748996624</v>
      </c>
      <c r="U465" s="210">
        <f t="shared" si="111"/>
        <v>880962.69955591531</v>
      </c>
      <c r="V465" s="210">
        <f t="shared" si="141"/>
        <v>113.63302752293578</v>
      </c>
      <c r="W465" s="210">
        <f t="shared" si="139"/>
        <v>18425.521996600699</v>
      </c>
      <c r="X465" s="212">
        <f t="shared" si="139"/>
        <v>22.120646250463764</v>
      </c>
      <c r="Y465" s="212">
        <f t="shared" si="139"/>
        <v>75705.327152134734</v>
      </c>
      <c r="Z465" s="210">
        <f t="shared" si="142"/>
        <v>1162.3985346150234</v>
      </c>
      <c r="AA465" s="210">
        <f t="shared" si="139"/>
        <v>137360.35608456586</v>
      </c>
      <c r="AB465" s="210">
        <f t="shared" si="143"/>
        <v>4790.5277167119148</v>
      </c>
      <c r="AC465" s="210">
        <f t="shared" si="139"/>
        <v>553230.32374735374</v>
      </c>
      <c r="AD465" s="369">
        <f t="shared" si="130"/>
        <v>0</v>
      </c>
      <c r="AE465" s="369">
        <f t="shared" si="131"/>
        <v>0</v>
      </c>
      <c r="AG465" s="259" t="s">
        <v>954</v>
      </c>
      <c r="AJ465" s="405">
        <f t="shared" si="119"/>
        <v>241.60322776385922</v>
      </c>
      <c r="AK465" s="405">
        <f t="shared" si="120"/>
        <v>162.14935391809109</v>
      </c>
      <c r="AL465" s="405">
        <f t="shared" si="121"/>
        <v>3422.3831571171913</v>
      </c>
      <c r="AM465" s="405">
        <f t="shared" si="122"/>
        <v>3422.3831571171913</v>
      </c>
      <c r="AN465" s="405">
        <f t="shared" si="123"/>
        <v>115.48421311025744</v>
      </c>
    </row>
    <row r="466" spans="1:40">
      <c r="A466" s="49">
        <v>5</v>
      </c>
      <c r="B466" s="279">
        <v>7</v>
      </c>
      <c r="C466" s="28" t="s">
        <v>955</v>
      </c>
      <c r="D466" s="210">
        <f t="shared" si="137"/>
        <v>9050</v>
      </c>
      <c r="E466" s="524"/>
      <c r="F466" s="210">
        <f t="shared" si="138"/>
        <v>1948703.5366262058</v>
      </c>
      <c r="G466" s="405">
        <f t="shared" si="115"/>
        <v>215.32635763825479</v>
      </c>
      <c r="M466" s="259">
        <f t="shared" si="124"/>
        <v>0.16521825296540404</v>
      </c>
      <c r="N466" s="259">
        <f t="shared" si="125"/>
        <v>1.4364640883977901E-3</v>
      </c>
      <c r="O466" s="259">
        <f t="shared" si="126"/>
        <v>1.9497551134068689E-2</v>
      </c>
      <c r="P466" s="259">
        <f t="shared" si="127"/>
        <v>0.3008069185681963</v>
      </c>
      <c r="Q466" s="259">
        <f t="shared" si="128"/>
        <v>0.51304081324393314</v>
      </c>
      <c r="R466" s="414">
        <f t="shared" si="129"/>
        <v>0</v>
      </c>
      <c r="T466" s="210">
        <f t="shared" si="140"/>
        <v>1495.2251893369066</v>
      </c>
      <c r="U466" s="210">
        <f t="shared" si="111"/>
        <v>945075.29039357882</v>
      </c>
      <c r="V466" s="210">
        <f t="shared" si="141"/>
        <v>13</v>
      </c>
      <c r="W466" s="210">
        <f t="shared" si="139"/>
        <v>3827.1177685054727</v>
      </c>
      <c r="X466" s="212">
        <f t="shared" si="139"/>
        <v>176.45283776332164</v>
      </c>
      <c r="Y466" s="212">
        <f t="shared" si="139"/>
        <v>162475.70840247918</v>
      </c>
      <c r="Z466" s="210">
        <f t="shared" si="142"/>
        <v>2722.3026130421767</v>
      </c>
      <c r="AA466" s="210">
        <f t="shared" si="139"/>
        <v>353977.00020524918</v>
      </c>
      <c r="AB466" s="210">
        <f t="shared" si="143"/>
        <v>4643.0193598575952</v>
      </c>
      <c r="AC466" s="210">
        <f t="shared" si="139"/>
        <v>483348.41985639249</v>
      </c>
      <c r="AD466" s="369">
        <f t="shared" si="130"/>
        <v>0</v>
      </c>
      <c r="AE466" s="369">
        <f t="shared" si="131"/>
        <v>0</v>
      </c>
      <c r="AG466" s="259" t="s">
        <v>955</v>
      </c>
      <c r="AJ466" s="405">
        <f t="shared" si="119"/>
        <v>632.06217841520925</v>
      </c>
      <c r="AK466" s="405">
        <f t="shared" si="120"/>
        <v>294.39367450042096</v>
      </c>
      <c r="AL466" s="405">
        <f t="shared" si="121"/>
        <v>920.78829936648481</v>
      </c>
      <c r="AM466" s="405">
        <f t="shared" si="122"/>
        <v>920.78829936648481</v>
      </c>
      <c r="AN466" s="405">
        <f t="shared" si="123"/>
        <v>104.10217627677889</v>
      </c>
    </row>
    <row r="467" spans="1:40">
      <c r="A467" s="49">
        <v>11</v>
      </c>
      <c r="B467" s="279">
        <v>7</v>
      </c>
      <c r="C467" s="28" t="s">
        <v>844</v>
      </c>
      <c r="D467" s="210">
        <f t="shared" si="137"/>
        <v>23132</v>
      </c>
      <c r="E467" s="524"/>
      <c r="F467" s="210">
        <f t="shared" si="138"/>
        <v>1106242.8820130569</v>
      </c>
      <c r="G467" s="405">
        <f t="shared" si="115"/>
        <v>47.823053865340519</v>
      </c>
      <c r="M467" s="259">
        <f t="shared" si="124"/>
        <v>0.10466042735466903</v>
      </c>
      <c r="N467" s="259">
        <f t="shared" si="125"/>
        <v>2.6741534228535801E-3</v>
      </c>
      <c r="O467" s="259">
        <f t="shared" si="126"/>
        <v>1.7703778727468853E-4</v>
      </c>
      <c r="P467" s="259">
        <f t="shared" si="127"/>
        <v>0.5535469600327807</v>
      </c>
      <c r="Q467" s="259">
        <f t="shared" si="128"/>
        <v>0.33894142140242189</v>
      </c>
      <c r="R467" s="414">
        <f t="shared" si="129"/>
        <v>0</v>
      </c>
      <c r="T467" s="210">
        <f t="shared" si="140"/>
        <v>2421.0050055682041</v>
      </c>
      <c r="U467" s="210">
        <f t="shared" si="111"/>
        <v>273795.32485119626</v>
      </c>
      <c r="V467" s="210">
        <f t="shared" si="141"/>
        <v>61.858516977449014</v>
      </c>
      <c r="W467" s="210">
        <f t="shared" si="139"/>
        <v>13859.681699877136</v>
      </c>
      <c r="X467" s="212">
        <f t="shared" si="139"/>
        <v>4.0952380952380949</v>
      </c>
      <c r="Y467" s="404">
        <f t="shared" si="139"/>
        <v>-399.91798080442004</v>
      </c>
      <c r="Z467" s="210">
        <f t="shared" si="142"/>
        <v>12804.648279478284</v>
      </c>
      <c r="AA467" s="210">
        <f t="shared" si="139"/>
        <v>421170.7548952807</v>
      </c>
      <c r="AB467" s="210">
        <f t="shared" si="143"/>
        <v>7840.3929598808236</v>
      </c>
      <c r="AC467" s="210">
        <f t="shared" si="139"/>
        <v>397817.0385475076</v>
      </c>
      <c r="AD467" s="369">
        <f t="shared" si="130"/>
        <v>0</v>
      </c>
      <c r="AE467" s="369">
        <f t="shared" si="131"/>
        <v>0</v>
      </c>
      <c r="AG467" s="259" t="s">
        <v>844</v>
      </c>
      <c r="AJ467" s="405">
        <f t="shared" si="119"/>
        <v>113.0915980022673</v>
      </c>
      <c r="AK467" s="405">
        <f t="shared" si="120"/>
        <v>224.05454215673788</v>
      </c>
      <c r="AL467" s="405">
        <f t="shared" si="121"/>
        <v>-97.65439066154444</v>
      </c>
      <c r="AM467" s="405">
        <f t="shared" si="122"/>
        <v>-97.65439066154444</v>
      </c>
      <c r="AN467" s="405">
        <f t="shared" si="123"/>
        <v>50.73942601896762</v>
      </c>
    </row>
    <row r="468" spans="1:40">
      <c r="A468" s="49">
        <v>17</v>
      </c>
      <c r="B468" s="279">
        <v>7</v>
      </c>
      <c r="C468" s="28" t="s">
        <v>459</v>
      </c>
      <c r="D468" s="210">
        <f t="shared" si="137"/>
        <v>10974</v>
      </c>
      <c r="E468" s="524"/>
      <c r="F468" s="210">
        <f t="shared" si="138"/>
        <v>2922052.5695420988</v>
      </c>
      <c r="G468" s="405">
        <f t="shared" si="115"/>
        <v>266.27050934409505</v>
      </c>
      <c r="M468" s="259">
        <f t="shared" si="124"/>
        <v>0.3763905961879544</v>
      </c>
      <c r="N468" s="259">
        <f t="shared" si="125"/>
        <v>2.4104283594246885E-2</v>
      </c>
      <c r="O468" s="259">
        <f t="shared" si="126"/>
        <v>1.4485909130206628E-3</v>
      </c>
      <c r="P468" s="259">
        <f t="shared" si="127"/>
        <v>9.067073131786911E-2</v>
      </c>
      <c r="Q468" s="259">
        <f t="shared" si="128"/>
        <v>0.50738579798690897</v>
      </c>
      <c r="R468" s="414">
        <f t="shared" si="129"/>
        <v>0</v>
      </c>
      <c r="T468" s="210">
        <f t="shared" si="140"/>
        <v>4130.5104025666114</v>
      </c>
      <c r="U468" s="210">
        <f t="shared" si="111"/>
        <v>1785501.4006598284</v>
      </c>
      <c r="V468" s="210">
        <f t="shared" si="141"/>
        <v>264.5204081632653</v>
      </c>
      <c r="W468" s="210">
        <f t="shared" si="139"/>
        <v>51214.321626473342</v>
      </c>
      <c r="X468" s="212">
        <f t="shared" si="139"/>
        <v>15.896836679488754</v>
      </c>
      <c r="Y468" s="212">
        <f t="shared" si="139"/>
        <v>10257.301406144517</v>
      </c>
      <c r="Z468" s="210">
        <f t="shared" si="142"/>
        <v>995.02060548229565</v>
      </c>
      <c r="AA468" s="210">
        <f t="shared" si="139"/>
        <v>234379.46425478873</v>
      </c>
      <c r="AB468" s="210">
        <f t="shared" si="143"/>
        <v>5568.0517471083385</v>
      </c>
      <c r="AC468" s="210">
        <f t="shared" si="139"/>
        <v>840700.08159486402</v>
      </c>
      <c r="AD468" s="369">
        <f t="shared" si="130"/>
        <v>0</v>
      </c>
      <c r="AE468" s="369">
        <f t="shared" si="131"/>
        <v>0</v>
      </c>
      <c r="AG468" s="259" t="s">
        <v>223</v>
      </c>
      <c r="AJ468" s="405">
        <f t="shared" si="119"/>
        <v>432.27137245565484</v>
      </c>
      <c r="AK468" s="405">
        <f t="shared" si="120"/>
        <v>193.6119862436596</v>
      </c>
      <c r="AL468" s="405">
        <f t="shared" si="121"/>
        <v>645.24166744313527</v>
      </c>
      <c r="AM468" s="405">
        <f t="shared" si="122"/>
        <v>645.24166744313527</v>
      </c>
      <c r="AN468" s="405">
        <f t="shared" si="123"/>
        <v>150.98639879406034</v>
      </c>
    </row>
    <row r="469" spans="1:40">
      <c r="A469" s="49">
        <v>22</v>
      </c>
      <c r="B469" s="279">
        <v>7</v>
      </c>
      <c r="C469" s="28" t="s">
        <v>1058</v>
      </c>
      <c r="D469" s="210">
        <f t="shared" si="137"/>
        <v>10663</v>
      </c>
      <c r="E469" s="524"/>
      <c r="F469" s="210">
        <f t="shared" si="138"/>
        <v>2847012.1811720403</v>
      </c>
      <c r="G469" s="405">
        <f t="shared" si="115"/>
        <v>266.99917295058054</v>
      </c>
      <c r="M469" s="259">
        <f t="shared" si="124"/>
        <v>0.58461978366877887</v>
      </c>
      <c r="N469" s="259">
        <f t="shared" si="125"/>
        <v>2.5321204163931349E-3</v>
      </c>
      <c r="O469" s="259">
        <f t="shared" si="126"/>
        <v>5.9670691272625089E-3</v>
      </c>
      <c r="P469" s="259">
        <f t="shared" si="127"/>
        <v>8.8472807542284732E-2</v>
      </c>
      <c r="Q469" s="259">
        <f t="shared" si="128"/>
        <v>0.31840821924528073</v>
      </c>
      <c r="R469" s="414">
        <f t="shared" si="129"/>
        <v>0</v>
      </c>
      <c r="T469" s="210">
        <f t="shared" si="140"/>
        <v>6233.8007532601896</v>
      </c>
      <c r="U469" s="210">
        <f t="shared" si="111"/>
        <v>2360316.8020017138</v>
      </c>
      <c r="V469" s="210">
        <f t="shared" si="141"/>
        <v>27</v>
      </c>
      <c r="W469" s="210">
        <f t="shared" si="139"/>
        <v>4622.6084078445938</v>
      </c>
      <c r="X469" s="212">
        <f t="shared" si="139"/>
        <v>63.626858104000135</v>
      </c>
      <c r="Y469" s="212">
        <f t="shared" si="139"/>
        <v>159350.20634521259</v>
      </c>
      <c r="Z469" s="210">
        <f t="shared" si="142"/>
        <v>943.38554682338213</v>
      </c>
      <c r="AA469" s="210">
        <f t="shared" si="139"/>
        <v>96058.156983371766</v>
      </c>
      <c r="AB469" s="210">
        <f t="shared" si="143"/>
        <v>3395.1868418124282</v>
      </c>
      <c r="AC469" s="210">
        <f t="shared" si="139"/>
        <v>226664.4074338988</v>
      </c>
      <c r="AD469" s="369">
        <f t="shared" si="130"/>
        <v>0</v>
      </c>
      <c r="AE469" s="369">
        <f t="shared" si="131"/>
        <v>0</v>
      </c>
      <c r="AG469" s="259" t="s">
        <v>1058</v>
      </c>
      <c r="AJ469" s="405">
        <f t="shared" si="119"/>
        <v>378.63205697860997</v>
      </c>
      <c r="AK469" s="405">
        <f t="shared" si="120"/>
        <v>171.20771880905903</v>
      </c>
      <c r="AL469" s="405">
        <f t="shared" si="121"/>
        <v>2504.4487672917871</v>
      </c>
      <c r="AM469" s="405">
        <f t="shared" si="122"/>
        <v>2504.4487672917871</v>
      </c>
      <c r="AN469" s="405">
        <f t="shared" si="123"/>
        <v>66.760510686033456</v>
      </c>
    </row>
    <row r="470" spans="1:40">
      <c r="A470" s="49">
        <v>23</v>
      </c>
      <c r="B470" s="279">
        <v>7</v>
      </c>
      <c r="C470" s="29" t="s">
        <v>813</v>
      </c>
      <c r="D470" s="210">
        <f t="shared" si="137"/>
        <v>14712</v>
      </c>
      <c r="E470" s="524"/>
      <c r="F470" s="210">
        <f t="shared" si="138"/>
        <v>2229864.8162472164</v>
      </c>
      <c r="G470" s="405">
        <f t="shared" si="115"/>
        <v>151.56775531859819</v>
      </c>
      <c r="M470" s="259">
        <f t="shared" si="124"/>
        <v>0.18069887663661316</v>
      </c>
      <c r="N470" s="259">
        <f t="shared" si="125"/>
        <v>4.6913314249951267E-3</v>
      </c>
      <c r="O470" s="259">
        <f t="shared" si="126"/>
        <v>6.4534337581824402E-3</v>
      </c>
      <c r="P470" s="259">
        <f t="shared" si="127"/>
        <v>0.38020816659855716</v>
      </c>
      <c r="Q470" s="259">
        <f t="shared" si="128"/>
        <v>0.42794819158165215</v>
      </c>
      <c r="R470" s="414">
        <f t="shared" si="129"/>
        <v>0</v>
      </c>
      <c r="T470" s="210">
        <f t="shared" si="140"/>
        <v>2658.441873077853</v>
      </c>
      <c r="U470" s="210">
        <f t="shared" si="111"/>
        <v>925710.2673818497</v>
      </c>
      <c r="V470" s="210">
        <f t="shared" si="141"/>
        <v>69.018867924528308</v>
      </c>
      <c r="W470" s="210">
        <f t="shared" si="139"/>
        <v>12151.19973653892</v>
      </c>
      <c r="X470" s="212">
        <f t="shared" si="139"/>
        <v>94.942917450380065</v>
      </c>
      <c r="Y470" s="212">
        <f t="shared" si="139"/>
        <v>52952.470642413478</v>
      </c>
      <c r="Z470" s="210">
        <f t="shared" si="142"/>
        <v>5593.6225469979727</v>
      </c>
      <c r="AA470" s="210">
        <f t="shared" si="139"/>
        <v>495052.24987114518</v>
      </c>
      <c r="AB470" s="210">
        <f t="shared" si="143"/>
        <v>6295.9737945492661</v>
      </c>
      <c r="AC470" s="210">
        <f t="shared" si="139"/>
        <v>743998.62861526851</v>
      </c>
      <c r="AD470" s="369">
        <f t="shared" si="130"/>
        <v>0</v>
      </c>
      <c r="AE470" s="369">
        <f t="shared" si="131"/>
        <v>0</v>
      </c>
      <c r="AG470" s="259" t="s">
        <v>813</v>
      </c>
      <c r="AJ470" s="405">
        <f t="shared" si="119"/>
        <v>348.2153500351294</v>
      </c>
      <c r="AK470" s="405">
        <f t="shared" si="120"/>
        <v>176.05620175958521</v>
      </c>
      <c r="AL470" s="405">
        <f t="shared" si="121"/>
        <v>557.72955018038056</v>
      </c>
      <c r="AM470" s="405">
        <f t="shared" si="122"/>
        <v>557.72955018038056</v>
      </c>
      <c r="AN470" s="405">
        <f t="shared" si="123"/>
        <v>118.17054087159396</v>
      </c>
    </row>
    <row r="471" spans="1:40">
      <c r="A471" s="49">
        <v>8</v>
      </c>
      <c r="B471" s="279">
        <v>8</v>
      </c>
      <c r="C471" s="28" t="s">
        <v>1171</v>
      </c>
      <c r="D471" s="210">
        <f t="shared" si="137"/>
        <v>15660</v>
      </c>
      <c r="E471" s="524"/>
      <c r="F471" s="210">
        <f t="shared" si="138"/>
        <v>856919.38979492337</v>
      </c>
      <c r="G471" s="405">
        <f t="shared" si="115"/>
        <v>54.72026754756854</v>
      </c>
      <c r="M471" s="259">
        <f t="shared" si="124"/>
        <v>8.5374983771935073E-2</v>
      </c>
      <c r="N471" s="259">
        <f t="shared" si="125"/>
        <v>4.9707170224411604E-3</v>
      </c>
      <c r="O471" s="259">
        <f t="shared" si="126"/>
        <v>6.0566961088204712E-3</v>
      </c>
      <c r="P471" s="259">
        <f t="shared" si="127"/>
        <v>0.31841058914615233</v>
      </c>
      <c r="Q471" s="259">
        <f t="shared" si="128"/>
        <v>0.58518701395065098</v>
      </c>
      <c r="R471" s="414">
        <f t="shared" si="129"/>
        <v>0</v>
      </c>
      <c r="T471" s="210">
        <f t="shared" si="140"/>
        <v>1336.9722458685033</v>
      </c>
      <c r="U471" s="404">
        <f t="shared" si="111"/>
        <v>-66313.524590685964</v>
      </c>
      <c r="V471" s="210">
        <f t="shared" si="141"/>
        <v>77.841428571428565</v>
      </c>
      <c r="W471" s="210">
        <f t="shared" si="139"/>
        <v>15331.412054176477</v>
      </c>
      <c r="X471" s="212">
        <f t="shared" si="139"/>
        <v>94.84786106412858</v>
      </c>
      <c r="Y471" s="404">
        <f t="shared" si="139"/>
        <v>-41357.89566030947</v>
      </c>
      <c r="Z471" s="210">
        <f t="shared" si="142"/>
        <v>4986.3098260287452</v>
      </c>
      <c r="AA471" s="210">
        <f t="shared" si="139"/>
        <v>383760.18877005304</v>
      </c>
      <c r="AB471" s="210">
        <f t="shared" si="143"/>
        <v>9164.0286384671945</v>
      </c>
      <c r="AC471" s="210">
        <f t="shared" si="139"/>
        <v>565499.20922168903</v>
      </c>
      <c r="AD471" s="369">
        <f t="shared" si="130"/>
        <v>0</v>
      </c>
      <c r="AE471" s="369">
        <f t="shared" si="131"/>
        <v>0</v>
      </c>
      <c r="AG471" s="259" t="s">
        <v>224</v>
      </c>
      <c r="AJ471" s="405">
        <f t="shared" si="119"/>
        <v>-49.599776506660689</v>
      </c>
      <c r="AK471" s="405">
        <f t="shared" si="120"/>
        <v>196.9569718277732</v>
      </c>
      <c r="AL471" s="405">
        <f t="shared" si="121"/>
        <v>-436.04457914287121</v>
      </c>
      <c r="AM471" s="405">
        <f t="shared" si="122"/>
        <v>-436.04457914287121</v>
      </c>
      <c r="AN471" s="405">
        <f t="shared" si="123"/>
        <v>61.708581621835293</v>
      </c>
    </row>
    <row r="472" spans="1:40">
      <c r="A472" s="49">
        <v>16</v>
      </c>
      <c r="B472" s="279">
        <v>8</v>
      </c>
      <c r="C472" s="28" t="s">
        <v>438</v>
      </c>
      <c r="D472" s="210">
        <f t="shared" si="137"/>
        <v>10724</v>
      </c>
      <c r="E472" s="524"/>
      <c r="F472" s="212">
        <f t="shared" si="138"/>
        <v>1148913.4568525497</v>
      </c>
      <c r="G472" s="464">
        <f t="shared" si="115"/>
        <v>107.13478709926797</v>
      </c>
      <c r="M472" s="259">
        <f t="shared" si="124"/>
        <v>0.16242628966849959</v>
      </c>
      <c r="N472" s="259">
        <f t="shared" si="125"/>
        <v>1.7874838656767745E-2</v>
      </c>
      <c r="O472" s="259">
        <f t="shared" si="126"/>
        <v>2.2617057807317275E-2</v>
      </c>
      <c r="P472" s="259">
        <f t="shared" si="127"/>
        <v>0.16927474338047876</v>
      </c>
      <c r="Q472" s="259">
        <f t="shared" si="128"/>
        <v>0.62780707048693662</v>
      </c>
      <c r="R472" s="414">
        <f t="shared" si="129"/>
        <v>0</v>
      </c>
      <c r="T472" s="210">
        <f t="shared" si="140"/>
        <v>1741.8595304049895</v>
      </c>
      <c r="U472" s="210">
        <f t="shared" si="111"/>
        <v>220706.28365772963</v>
      </c>
      <c r="V472" s="210">
        <f t="shared" si="141"/>
        <v>191.68976975517728</v>
      </c>
      <c r="W472" s="210">
        <f t="shared" si="139"/>
        <v>31745.331026350781</v>
      </c>
      <c r="X472" s="212">
        <f t="shared" si="139"/>
        <v>242.54532792567045</v>
      </c>
      <c r="Y472" s="404">
        <f t="shared" si="139"/>
        <v>-91570.102197451517</v>
      </c>
      <c r="Z472" s="210">
        <f t="shared" si="142"/>
        <v>1815.3023480122542</v>
      </c>
      <c r="AA472" s="210">
        <f t="shared" si="139"/>
        <v>255521.1420424071</v>
      </c>
      <c r="AB472" s="210">
        <f t="shared" si="143"/>
        <v>6732.6030239019083</v>
      </c>
      <c r="AC472" s="210">
        <f t="shared" si="139"/>
        <v>732510.80232351553</v>
      </c>
      <c r="AD472" s="369">
        <f t="shared" si="130"/>
        <v>0</v>
      </c>
      <c r="AE472" s="369">
        <f t="shared" si="131"/>
        <v>-1.862645149230957E-9</v>
      </c>
      <c r="AG472" s="259" t="s">
        <v>438</v>
      </c>
      <c r="AJ472" s="405">
        <f t="shared" si="119"/>
        <v>126.70728023999415</v>
      </c>
      <c r="AK472" s="405">
        <f t="shared" si="120"/>
        <v>165.60785203558513</v>
      </c>
      <c r="AL472" s="405">
        <f t="shared" si="121"/>
        <v>-377.53809970527965</v>
      </c>
      <c r="AM472" s="405">
        <f t="shared" si="122"/>
        <v>-377.53809970527965</v>
      </c>
      <c r="AN472" s="405">
        <f t="shared" si="123"/>
        <v>108.80053371971809</v>
      </c>
    </row>
    <row r="473" spans="1:40">
      <c r="A473" s="49">
        <v>32</v>
      </c>
      <c r="B473" s="279">
        <v>8</v>
      </c>
      <c r="C473" s="29" t="s">
        <v>364</v>
      </c>
      <c r="D473" s="210">
        <f t="shared" si="137"/>
        <v>5974</v>
      </c>
      <c r="E473" s="524"/>
      <c r="F473" s="212">
        <f t="shared" si="138"/>
        <v>457987.29798449576</v>
      </c>
      <c r="G473" s="464">
        <f t="shared" si="115"/>
        <v>76.663424503598222</v>
      </c>
      <c r="M473" s="259">
        <f t="shared" si="124"/>
        <v>0.20970474614667894</v>
      </c>
      <c r="N473" s="259">
        <f t="shared" si="125"/>
        <v>2.2343593578957141E-2</v>
      </c>
      <c r="O473" s="259">
        <f t="shared" si="126"/>
        <v>1.6303399686313259E-2</v>
      </c>
      <c r="P473" s="259">
        <f t="shared" si="127"/>
        <v>0.12798345583442258</v>
      </c>
      <c r="Q473" s="259">
        <f t="shared" si="128"/>
        <v>0.62366480475362807</v>
      </c>
      <c r="R473" s="414">
        <f t="shared" si="129"/>
        <v>0</v>
      </c>
      <c r="T473" s="210">
        <f t="shared" si="140"/>
        <v>1252.7761534802601</v>
      </c>
      <c r="U473" s="404">
        <f t="shared" si="111"/>
        <v>-249718.22014844976</v>
      </c>
      <c r="V473" s="210">
        <f t="shared" si="141"/>
        <v>133.48062804068996</v>
      </c>
      <c r="W473" s="210">
        <f t="shared" si="139"/>
        <v>61069.886248756877</v>
      </c>
      <c r="X473" s="212">
        <f t="shared" si="139"/>
        <v>97.396509726035404</v>
      </c>
      <c r="Y473" s="212">
        <f t="shared" si="139"/>
        <v>74593.190258665127</v>
      </c>
      <c r="Z473" s="210">
        <f t="shared" si="142"/>
        <v>764.57316515484047</v>
      </c>
      <c r="AA473" s="210">
        <f t="shared" si="139"/>
        <v>111963.26743653438</v>
      </c>
      <c r="AB473" s="210">
        <f t="shared" si="143"/>
        <v>3725.773543598174</v>
      </c>
      <c r="AC473" s="210">
        <f t="shared" si="139"/>
        <v>460079.17418899067</v>
      </c>
      <c r="AD473" s="369">
        <f t="shared" si="130"/>
        <v>0</v>
      </c>
      <c r="AE473" s="369">
        <f t="shared" si="131"/>
        <v>-1.5133991837501526E-9</v>
      </c>
      <c r="AG473" s="259" t="s">
        <v>364</v>
      </c>
      <c r="AJ473" s="405">
        <f t="shared" si="119"/>
        <v>-199.33187541503165</v>
      </c>
      <c r="AK473" s="405">
        <f t="shared" si="120"/>
        <v>457.518721219535</v>
      </c>
      <c r="AL473" s="405">
        <f t="shared" si="121"/>
        <v>765.87128705624821</v>
      </c>
      <c r="AM473" s="405">
        <f t="shared" si="122"/>
        <v>765.87128705624821</v>
      </c>
      <c r="AN473" s="405">
        <f t="shared" si="123"/>
        <v>123.48554435884157</v>
      </c>
    </row>
    <row r="474" spans="1:40">
      <c r="A474" s="49">
        <v>2</v>
      </c>
      <c r="B474" s="279">
        <v>9</v>
      </c>
      <c r="C474" s="28" t="s">
        <v>365</v>
      </c>
      <c r="D474" s="210">
        <f t="shared" si="137"/>
        <v>99</v>
      </c>
      <c r="E474" s="524"/>
      <c r="F474" s="404">
        <f t="shared" si="138"/>
        <v>-72091.87492063496</v>
      </c>
      <c r="G474" s="406">
        <f t="shared" si="115"/>
        <v>-728.20075677409056</v>
      </c>
      <c r="M474" s="259">
        <f t="shared" si="124"/>
        <v>0.22962863933452171</v>
      </c>
      <c r="N474" s="259">
        <f t="shared" si="125"/>
        <v>0</v>
      </c>
      <c r="O474" s="259">
        <f t="shared" si="126"/>
        <v>9.9081006139829661E-2</v>
      </c>
      <c r="P474" s="259">
        <f t="shared" si="127"/>
        <v>0.23997425232719349</v>
      </c>
      <c r="Q474" s="259">
        <f t="shared" si="128"/>
        <v>0.43131610219845518</v>
      </c>
      <c r="R474" s="414">
        <f t="shared" si="129"/>
        <v>0</v>
      </c>
      <c r="T474" s="210">
        <f t="shared" ref="T474:AB474" si="144">T416-(T67+T125+T183+T241+T299+T357)</f>
        <v>22.733235294117648</v>
      </c>
      <c r="U474" s="212">
        <f t="shared" si="111"/>
        <v>41836.829403050098</v>
      </c>
      <c r="V474" s="210">
        <f t="shared" si="144"/>
        <v>0</v>
      </c>
      <c r="W474" s="210">
        <f t="shared" si="139"/>
        <v>0</v>
      </c>
      <c r="X474" s="212">
        <f t="shared" si="139"/>
        <v>9.8090196078431369</v>
      </c>
      <c r="Y474" s="404">
        <f t="shared" si="139"/>
        <v>-88089.306223467167</v>
      </c>
      <c r="Z474" s="210">
        <f t="shared" si="144"/>
        <v>23.757450980392157</v>
      </c>
      <c r="AA474" s="404">
        <f t="shared" si="139"/>
        <v>-1051.6956265172739</v>
      </c>
      <c r="AB474" s="210">
        <f t="shared" si="144"/>
        <v>42.700294117647061</v>
      </c>
      <c r="AC474" s="404">
        <f>AB474*$G357/3</f>
        <v>20405.913926667028</v>
      </c>
      <c r="AD474" s="369">
        <f t="shared" si="130"/>
        <v>0</v>
      </c>
      <c r="AE474" s="369">
        <f t="shared" si="131"/>
        <v>-45193.616400367639</v>
      </c>
      <c r="AG474" s="259" t="s">
        <v>365</v>
      </c>
      <c r="AJ474" s="405">
        <f t="shared" si="119"/>
        <v>1840.337675732218</v>
      </c>
      <c r="AK474" s="405"/>
      <c r="AL474" s="405">
        <f t="shared" si="121"/>
        <v>-8980.4394063023738</v>
      </c>
      <c r="AM474" s="405">
        <f t="shared" si="122"/>
        <v>-8980.4394063023738</v>
      </c>
      <c r="AN474" s="405">
        <f t="shared" si="123"/>
        <v>477.88696420790524</v>
      </c>
    </row>
    <row r="475" spans="1:40">
      <c r="A475" s="49">
        <v>3</v>
      </c>
      <c r="B475" s="279">
        <v>9</v>
      </c>
      <c r="C475" s="28" t="s">
        <v>629</v>
      </c>
      <c r="D475" s="210">
        <f t="shared" si="137"/>
        <v>3615</v>
      </c>
      <c r="E475" s="524"/>
      <c r="F475" s="212">
        <f t="shared" si="138"/>
        <v>488293.7091106642</v>
      </c>
      <c r="G475" s="464">
        <f t="shared" si="115"/>
        <v>135.0743317041948</v>
      </c>
      <c r="M475" s="259">
        <f t="shared" si="124"/>
        <v>0.17613602022840438</v>
      </c>
      <c r="N475" s="259">
        <f t="shared" si="125"/>
        <v>3.0548474530016315E-2</v>
      </c>
      <c r="O475" s="259">
        <f t="shared" si="126"/>
        <v>4.6945748504211939E-2</v>
      </c>
      <c r="P475" s="259">
        <f t="shared" si="127"/>
        <v>0.21581214226898315</v>
      </c>
      <c r="Q475" s="259">
        <f t="shared" si="128"/>
        <v>0.53055761446838423</v>
      </c>
      <c r="R475" s="414">
        <f t="shared" si="129"/>
        <v>0</v>
      </c>
      <c r="T475" s="210">
        <f>T417-(T68+T126+T184+T242+T300+T358)</f>
        <v>636.73171312568184</v>
      </c>
      <c r="U475" s="404">
        <f t="shared" si="111"/>
        <v>-196678.93208777159</v>
      </c>
      <c r="V475" s="210">
        <f>V417-(V68+V126+V184+V242+V300+V358)</f>
        <v>110.43273542600897</v>
      </c>
      <c r="W475" s="210">
        <f t="shared" si="139"/>
        <v>55090.738252551055</v>
      </c>
      <c r="X475" s="212">
        <f t="shared" si="139"/>
        <v>169.70888084272616</v>
      </c>
      <c r="Y475" s="212">
        <f t="shared" si="139"/>
        <v>9140.5289242798463</v>
      </c>
      <c r="Z475" s="210">
        <f>Z417-(Z68+Z126+Z184+Z242+Z300+Z358)</f>
        <v>780.16089430237412</v>
      </c>
      <c r="AA475" s="212">
        <f t="shared" si="139"/>
        <v>32879.28510096739</v>
      </c>
      <c r="AB475" s="210">
        <f t="shared" ref="AB475:AC477" si="145">AB417-(AB68+AB126+AB184+AB242+AB300+AB358)</f>
        <v>1917.9657763032089</v>
      </c>
      <c r="AC475" s="210">
        <f t="shared" si="145"/>
        <v>587862.0889206396</v>
      </c>
      <c r="AD475" s="369">
        <f t="shared" si="130"/>
        <v>0</v>
      </c>
      <c r="AE475" s="369">
        <f t="shared" si="131"/>
        <v>-2.0954757928848267E-9</v>
      </c>
      <c r="AG475" s="259" t="s">
        <v>629</v>
      </c>
      <c r="AJ475" s="405">
        <f t="shared" si="119"/>
        <v>-308.88823036987628</v>
      </c>
      <c r="AK475" s="405">
        <f t="shared" si="120"/>
        <v>498.86238930903232</v>
      </c>
      <c r="AL475" s="405">
        <f t="shared" si="121"/>
        <v>53.860050687333349</v>
      </c>
      <c r="AM475" s="405">
        <f t="shared" si="122"/>
        <v>53.860050687333349</v>
      </c>
      <c r="AN475" s="405">
        <f t="shared" si="123"/>
        <v>306.50290854183896</v>
      </c>
    </row>
    <row r="476" spans="1:40">
      <c r="A476" s="49">
        <v>12</v>
      </c>
      <c r="B476" s="279">
        <v>9</v>
      </c>
      <c r="C476" s="28" t="s">
        <v>257</v>
      </c>
      <c r="D476" s="210">
        <f t="shared" si="137"/>
        <v>4111</v>
      </c>
      <c r="E476" s="524"/>
      <c r="F476" s="212">
        <f t="shared" si="138"/>
        <v>975478.01456524245</v>
      </c>
      <c r="G476" s="464">
        <f t="shared" si="115"/>
        <v>237.28484907935842</v>
      </c>
      <c r="M476" s="259">
        <f t="shared" si="124"/>
        <v>0.22149288581792645</v>
      </c>
      <c r="N476" s="259">
        <f t="shared" si="125"/>
        <v>1.5562757059865874E-2</v>
      </c>
      <c r="O476" s="259">
        <f t="shared" si="126"/>
        <v>-2.6185519397008863E-3</v>
      </c>
      <c r="P476" s="259">
        <f t="shared" si="127"/>
        <v>0.10709615399364422</v>
      </c>
      <c r="Q476" s="259">
        <f t="shared" si="128"/>
        <v>0.65846675506826424</v>
      </c>
      <c r="R476" s="414">
        <f t="shared" si="129"/>
        <v>0</v>
      </c>
      <c r="T476" s="210">
        <f>T418-(T69+T127+T185+T243+T301+T359)</f>
        <v>910.55725359749567</v>
      </c>
      <c r="U476" s="212">
        <f t="shared" si="111"/>
        <v>263956.98034722358</v>
      </c>
      <c r="V476" s="210">
        <f>V418-(V69+V127+V185+V243+V301+V359)</f>
        <v>63.978494273108609</v>
      </c>
      <c r="W476" s="210">
        <f t="shared" si="139"/>
        <v>36589.595738902317</v>
      </c>
      <c r="X476" s="404">
        <f t="shared" si="139"/>
        <v>-10.764867024110345</v>
      </c>
      <c r="Y476" s="404">
        <f t="shared" si="139"/>
        <v>-57917.048489429639</v>
      </c>
      <c r="Z476" s="210">
        <f>Z418-(Z69+Z127+Z185+Z243+Z301+Z359)</f>
        <v>440.27228906787138</v>
      </c>
      <c r="AA476" s="212">
        <f t="shared" si="139"/>
        <v>67228.329191429657</v>
      </c>
      <c r="AB476" s="210">
        <f t="shared" si="145"/>
        <v>2706.9568300856345</v>
      </c>
      <c r="AC476" s="212">
        <f t="shared" si="145"/>
        <v>665620.1577771157</v>
      </c>
      <c r="AD476" s="369">
        <f t="shared" si="130"/>
        <v>0</v>
      </c>
      <c r="AE476" s="369">
        <f t="shared" si="131"/>
        <v>0</v>
      </c>
      <c r="AG476" s="259" t="s">
        <v>257</v>
      </c>
      <c r="AJ476" s="405">
        <f t="shared" si="119"/>
        <v>289.88509981592392</v>
      </c>
      <c r="AK476" s="405">
        <f t="shared" si="120"/>
        <v>571.90460880042349</v>
      </c>
      <c r="AL476" s="405">
        <f t="shared" si="121"/>
        <v>5380.191725518891</v>
      </c>
      <c r="AM476" s="405">
        <f t="shared" si="122"/>
        <v>5380.191725518891</v>
      </c>
      <c r="AN476" s="405">
        <f t="shared" si="123"/>
        <v>245.89241704163373</v>
      </c>
    </row>
    <row r="477" spans="1:40">
      <c r="A477" s="49">
        <v>13</v>
      </c>
      <c r="B477" s="279">
        <v>9</v>
      </c>
      <c r="C477" s="28" t="s">
        <v>101</v>
      </c>
      <c r="D477" s="210">
        <f t="shared" si="137"/>
        <v>4407</v>
      </c>
      <c r="E477" s="524"/>
      <c r="F477" s="212">
        <f t="shared" si="138"/>
        <v>466169.03530041501</v>
      </c>
      <c r="G477" s="464">
        <f t="shared" si="115"/>
        <v>105.77922289548786</v>
      </c>
      <c r="M477" s="259">
        <f t="shared" si="124"/>
        <v>6.9776946819144273E-2</v>
      </c>
      <c r="N477" s="259">
        <f t="shared" si="125"/>
        <v>6.8414840129171805E-3</v>
      </c>
      <c r="O477" s="259">
        <f t="shared" si="126"/>
        <v>1.1003779380159125E-2</v>
      </c>
      <c r="P477" s="259">
        <f t="shared" si="127"/>
        <v>8.6684562208987154E-2</v>
      </c>
      <c r="Q477" s="259">
        <f t="shared" si="128"/>
        <v>0.82569322757879238</v>
      </c>
      <c r="R477" s="414">
        <f t="shared" si="129"/>
        <v>0</v>
      </c>
      <c r="T477" s="210">
        <f>T419-(T70+T128+T186+T244+T302+T360)</f>
        <v>307.50700463196881</v>
      </c>
      <c r="U477" s="404">
        <f t="shared" si="111"/>
        <v>-822061.44090164825</v>
      </c>
      <c r="V477" s="210">
        <f>V419-(V70+V128+V186+V244+V302+V360)</f>
        <v>30.150420044926015</v>
      </c>
      <c r="W477" s="210">
        <f t="shared" si="139"/>
        <v>9701.1883312112768</v>
      </c>
      <c r="X477" s="212">
        <f t="shared" si="139"/>
        <v>48.493655728361261</v>
      </c>
      <c r="Y477" s="404">
        <f t="shared" si="139"/>
        <v>-36912.378231716342</v>
      </c>
      <c r="Z477" s="210">
        <f>Z419-(Z70+Z128+Z186+Z244+Z302+Z360)</f>
        <v>382.01886565500638</v>
      </c>
      <c r="AA477" s="212">
        <f t="shared" si="139"/>
        <v>32654.042483800789</v>
      </c>
      <c r="AB477" s="210">
        <f t="shared" si="145"/>
        <v>3638.8300539397378</v>
      </c>
      <c r="AC477" s="212">
        <f t="shared" si="145"/>
        <v>1282787.6236187676</v>
      </c>
      <c r="AD477" s="369">
        <f t="shared" si="130"/>
        <v>0</v>
      </c>
      <c r="AE477" s="369">
        <f t="shared" si="131"/>
        <v>0</v>
      </c>
      <c r="AG477" s="259" t="s">
        <v>101</v>
      </c>
      <c r="AJ477" s="405">
        <f t="shared" si="119"/>
        <v>-2673.3096434193735</v>
      </c>
      <c r="AK477" s="405">
        <f t="shared" si="120"/>
        <v>321.75964105163041</v>
      </c>
      <c r="AL477" s="405">
        <f t="shared" si="121"/>
        <v>-761.17953322558708</v>
      </c>
      <c r="AM477" s="405">
        <f t="shared" si="122"/>
        <v>-761.17953322558708</v>
      </c>
      <c r="AN477" s="405">
        <f t="shared" si="123"/>
        <v>352.52748949621918</v>
      </c>
    </row>
    <row r="478" spans="1:40">
      <c r="A478" s="49">
        <v>41</v>
      </c>
      <c r="B478" s="279">
        <v>9</v>
      </c>
      <c r="C478" s="28" t="s">
        <v>1096</v>
      </c>
      <c r="D478" s="210">
        <f t="shared" si="137"/>
        <v>12138</v>
      </c>
      <c r="E478" s="524"/>
      <c r="F478" s="212">
        <f t="shared" si="138"/>
        <v>2563525.1367309429</v>
      </c>
      <c r="G478" s="464">
        <f t="shared" si="115"/>
        <v>211.19831411525317</v>
      </c>
      <c r="M478" s="259">
        <f t="shared" si="124"/>
        <v>7.6794029262483451E-2</v>
      </c>
      <c r="N478" s="259">
        <f t="shared" si="125"/>
        <v>1.9740413967620527E-2</v>
      </c>
      <c r="O478" s="259">
        <f t="shared" si="126"/>
        <v>3.9768643889412862E-2</v>
      </c>
      <c r="P478" s="259">
        <f t="shared" si="127"/>
        <v>9.3159365556205645E-2</v>
      </c>
      <c r="Q478" s="259">
        <f t="shared" si="128"/>
        <v>0.77053754732427748</v>
      </c>
      <c r="R478" s="414">
        <f t="shared" si="129"/>
        <v>0</v>
      </c>
      <c r="T478" s="210">
        <f t="shared" ref="T478:AB479" si="146">T420-(T71+T129+T187+T245+T303+T361)</f>
        <v>932.12592718802421</v>
      </c>
      <c r="U478" s="212">
        <f t="shared" si="111"/>
        <v>867937.71679359861</v>
      </c>
      <c r="V478" s="210">
        <f t="shared" si="146"/>
        <v>239.60914473897796</v>
      </c>
      <c r="W478" s="212">
        <f t="shared" si="146"/>
        <v>81718.742651770706</v>
      </c>
      <c r="X478" s="212">
        <f t="shared" si="146"/>
        <v>482.71179952969328</v>
      </c>
      <c r="Y478" s="404">
        <f t="shared" si="146"/>
        <v>-277456.95623753406</v>
      </c>
      <c r="Z478" s="210">
        <f t="shared" si="146"/>
        <v>1130.7683791212241</v>
      </c>
      <c r="AA478" s="210">
        <f t="shared" si="146"/>
        <v>336032.25691917248</v>
      </c>
      <c r="AB478" s="210">
        <f t="shared" si="146"/>
        <v>9352.7847494220805</v>
      </c>
      <c r="AC478" s="212">
        <f>AC420-(AC71+AC129+AC187+AC245+AC303+AC361)</f>
        <v>1555293.3766039358</v>
      </c>
      <c r="AD478" s="369">
        <f t="shared" si="130"/>
        <v>0</v>
      </c>
      <c r="AE478" s="369">
        <f t="shared" si="131"/>
        <v>0</v>
      </c>
      <c r="AG478" s="259" t="s">
        <v>1096</v>
      </c>
      <c r="AJ478" s="405">
        <f t="shared" si="119"/>
        <v>931.13783393187623</v>
      </c>
      <c r="AK478" s="405">
        <f t="shared" si="120"/>
        <v>341.05018295855245</v>
      </c>
      <c r="AL478" s="405">
        <f t="shared" si="121"/>
        <v>-574.78801327802785</v>
      </c>
      <c r="AM478" s="405">
        <f t="shared" si="122"/>
        <v>-574.78801327802785</v>
      </c>
      <c r="AN478" s="405">
        <f t="shared" si="123"/>
        <v>166.29201016307354</v>
      </c>
    </row>
    <row r="479" spans="1:40">
      <c r="A479" s="49">
        <v>47</v>
      </c>
      <c r="B479" s="279">
        <v>9</v>
      </c>
      <c r="C479" s="29" t="s">
        <v>501</v>
      </c>
      <c r="D479" s="210">
        <f t="shared" si="137"/>
        <v>4628</v>
      </c>
      <c r="E479" s="524"/>
      <c r="F479" s="404">
        <f t="shared" si="138"/>
        <v>-1620338.161249131</v>
      </c>
      <c r="G479" s="406">
        <f t="shared" si="115"/>
        <v>-350.11628376169642</v>
      </c>
      <c r="M479" s="259">
        <f t="shared" si="124"/>
        <v>0.10984477752560769</v>
      </c>
      <c r="N479" s="259">
        <f t="shared" si="125"/>
        <v>7.1131505900216638E-3</v>
      </c>
      <c r="O479" s="259">
        <f t="shared" si="126"/>
        <v>2.0320607354635239E-2</v>
      </c>
      <c r="P479" s="259">
        <f t="shared" si="127"/>
        <v>0.42458878254422966</v>
      </c>
      <c r="Q479" s="259">
        <f t="shared" si="128"/>
        <v>0.43813268198550581</v>
      </c>
      <c r="R479" s="414">
        <f t="shared" si="129"/>
        <v>0</v>
      </c>
      <c r="T479" s="210">
        <f>T421-(T72+T130+T188+T246+T304+T362)</f>
        <v>508.36163038851237</v>
      </c>
      <c r="U479" s="404">
        <f t="shared" si="111"/>
        <v>-1731872.4782517795</v>
      </c>
      <c r="V479" s="210">
        <f>V421-(V72+V130+V188+V246+V304+V362)</f>
        <v>32.91966093062026</v>
      </c>
      <c r="W479" s="210">
        <f t="shared" si="146"/>
        <v>8332.8510608729339</v>
      </c>
      <c r="X479" s="212">
        <f t="shared" si="146"/>
        <v>94.043770837251884</v>
      </c>
      <c r="Y479" s="404">
        <f t="shared" si="146"/>
        <v>-849069.20104047935</v>
      </c>
      <c r="Z479" s="210">
        <f>Z421-(Z72+Z130+Z188+Z246+Z304+Z362)</f>
        <v>1964.9968856146947</v>
      </c>
      <c r="AA479" s="210">
        <f t="shared" si="146"/>
        <v>549525.39070985606</v>
      </c>
      <c r="AB479" s="210">
        <f>AB421-(AB72+AB130+AB188+AB246+AB304+AB362)</f>
        <v>2027.6780522289209</v>
      </c>
      <c r="AC479" s="212">
        <f>AC421-(AC72+AC130+AC188+AC246+AC304+AC362)</f>
        <v>402745.27627239795</v>
      </c>
      <c r="AD479" s="369">
        <f t="shared" si="130"/>
        <v>0</v>
      </c>
      <c r="AE479" s="369">
        <f>F479-(U479+W479+Y479+AA479+AC479)</f>
        <v>0</v>
      </c>
      <c r="AG479" s="259" t="s">
        <v>501</v>
      </c>
      <c r="AJ479" s="405">
        <f t="shared" si="119"/>
        <v>-3406.7726097428049</v>
      </c>
      <c r="AK479" s="405">
        <f t="shared" si="120"/>
        <v>253.12687996497931</v>
      </c>
      <c r="AL479" s="405">
        <f t="shared" si="121"/>
        <v>-9028.4470037876526</v>
      </c>
      <c r="AM479" s="405">
        <f t="shared" si="122"/>
        <v>-9028.4470037876526</v>
      </c>
      <c r="AN479" s="405">
        <f t="shared" si="123"/>
        <v>198.62387711386481</v>
      </c>
    </row>
    <row r="480" spans="1:40">
      <c r="A480" s="160">
        <v>51</v>
      </c>
      <c r="B480" s="152"/>
      <c r="C480" s="331" t="s">
        <v>762</v>
      </c>
      <c r="D480" s="214">
        <f t="shared" si="137"/>
        <v>723544</v>
      </c>
      <c r="E480" s="527"/>
      <c r="F480" s="214">
        <f t="shared" si="138"/>
        <v>64559177.623320699</v>
      </c>
      <c r="G480" s="407">
        <f t="shared" si="115"/>
        <v>89.226332639508726</v>
      </c>
      <c r="M480" s="390">
        <f>T480/$D480</f>
        <v>0.10274645876915892</v>
      </c>
      <c r="N480" s="390">
        <f>V480/$D480</f>
        <v>1.3171905113645528E-2</v>
      </c>
      <c r="O480" s="390">
        <f>X480/$D480</f>
        <v>2.0828476242258812E-2</v>
      </c>
      <c r="P480" s="390">
        <f>Z480/$D480</f>
        <v>0.1124851054084265</v>
      </c>
      <c r="Q480" s="390">
        <f>AB480/$D480</f>
        <v>0.75076805446651007</v>
      </c>
      <c r="R480" s="430">
        <f>SUM(M480:Q480)-1</f>
        <v>0</v>
      </c>
      <c r="T480" s="214">
        <f>SUM(T430:T479)</f>
        <v>74341.583763672315</v>
      </c>
      <c r="U480" s="214">
        <v>12373285.945420677</v>
      </c>
      <c r="V480" s="214">
        <f t="shared" ref="V480:AC480" si="147">SUM(V430:V479)</f>
        <v>9530.4529135475404</v>
      </c>
      <c r="W480" s="214">
        <f t="shared" si="147"/>
        <v>1273590.5563515336</v>
      </c>
      <c r="X480" s="214">
        <f t="shared" si="147"/>
        <v>15070.31901422891</v>
      </c>
      <c r="Y480" s="214">
        <f t="shared" si="147"/>
        <v>143668.41914588679</v>
      </c>
      <c r="Z480" s="214">
        <f t="shared" si="147"/>
        <v>81387.923107634546</v>
      </c>
      <c r="AA480" s="214">
        <f t="shared" si="147"/>
        <v>8179630.0398354661</v>
      </c>
      <c r="AB480" s="214">
        <f t="shared" si="147"/>
        <v>543213.72120091657</v>
      </c>
      <c r="AC480" s="214">
        <f t="shared" si="147"/>
        <v>42634196.278967582</v>
      </c>
      <c r="AD480" s="369">
        <f t="shared" si="130"/>
        <v>0</v>
      </c>
      <c r="AE480" s="369"/>
      <c r="AG480" s="409" t="s">
        <v>225</v>
      </c>
      <c r="AJ480" s="405">
        <f t="shared" si="119"/>
        <v>166.43828822311147</v>
      </c>
      <c r="AK480" s="405">
        <f t="shared" si="120"/>
        <v>133.63379137429285</v>
      </c>
      <c r="AL480" s="405">
        <f t="shared" si="121"/>
        <v>9.5332035778565594</v>
      </c>
      <c r="AM480" s="405">
        <f t="shared" si="122"/>
        <v>9.5332035778565594</v>
      </c>
      <c r="AN480" s="405">
        <f t="shared" si="123"/>
        <v>78.48512402211324</v>
      </c>
    </row>
    <row r="481" spans="1:31">
      <c r="D481" s="351"/>
      <c r="F481" s="351">
        <f>(F422-F365)-F480</f>
        <v>0</v>
      </c>
      <c r="T481" s="210" t="s">
        <v>598</v>
      </c>
    </row>
    <row r="482" spans="1:31">
      <c r="S482" s="210" t="s">
        <v>584</v>
      </c>
      <c r="T482" s="210">
        <f>MIN(T430:T479)</f>
        <v>2</v>
      </c>
      <c r="V482" s="210">
        <f>MIN(V430:V479)</f>
        <v>0</v>
      </c>
      <c r="X482" s="404">
        <f>MIN(X430:X479)</f>
        <v>-10.764867024110345</v>
      </c>
      <c r="Z482" s="210">
        <f>MIN(Z430:Z479)</f>
        <v>0</v>
      </c>
      <c r="AB482" s="210">
        <f>MIN(AB430:AB479)</f>
        <v>42.700294117647061</v>
      </c>
    </row>
    <row r="483" spans="1:31">
      <c r="C483" s="431"/>
      <c r="T483" s="488"/>
    </row>
    <row r="484" spans="1:31" ht="17">
      <c r="D484" s="497" t="s">
        <v>1394</v>
      </c>
      <c r="E484" s="498"/>
      <c r="F484" s="498"/>
      <c r="G484" s="498"/>
      <c r="H484" s="499"/>
      <c r="I484" s="498"/>
      <c r="J484" s="498"/>
      <c r="K484" s="498"/>
      <c r="L484" s="498"/>
      <c r="M484" s="500"/>
      <c r="N484" s="500"/>
      <c r="O484" s="500"/>
      <c r="P484" s="500"/>
      <c r="Q484" s="500"/>
      <c r="R484" s="501"/>
      <c r="S484" s="498"/>
      <c r="T484" s="498"/>
      <c r="U484" s="623" t="s">
        <v>933</v>
      </c>
      <c r="V484" s="498"/>
      <c r="W484" s="498"/>
      <c r="X484" s="498"/>
      <c r="Y484" s="498"/>
      <c r="Z484" s="498"/>
      <c r="AA484" s="498"/>
      <c r="AB484" s="498"/>
      <c r="AC484" s="498"/>
      <c r="AD484" s="499"/>
      <c r="AE484" s="502"/>
    </row>
    <row r="485" spans="1:31">
      <c r="D485" s="432" t="s">
        <v>773</v>
      </c>
      <c r="E485" s="528"/>
      <c r="F485" s="214" t="s">
        <v>772</v>
      </c>
    </row>
    <row r="486" spans="1:31">
      <c r="A486" s="327" t="s">
        <v>553</v>
      </c>
      <c r="B486" s="328"/>
      <c r="E486" s="529"/>
      <c r="F486" s="217"/>
      <c r="G486" s="217" t="s">
        <v>253</v>
      </c>
      <c r="I486" s="210" t="s">
        <v>705</v>
      </c>
    </row>
    <row r="487" spans="1:31">
      <c r="A487" s="327" t="s">
        <v>650</v>
      </c>
      <c r="B487" s="328" t="s">
        <v>652</v>
      </c>
      <c r="D487" s="217" t="s">
        <v>1040</v>
      </c>
      <c r="E487" s="530"/>
      <c r="F487" s="281" t="s">
        <v>285</v>
      </c>
      <c r="G487" s="281" t="s">
        <v>254</v>
      </c>
      <c r="I487" s="210" t="s">
        <v>703</v>
      </c>
    </row>
    <row r="488" spans="1:31">
      <c r="A488" s="329" t="s">
        <v>651</v>
      </c>
      <c r="B488" s="330" t="s">
        <v>609</v>
      </c>
      <c r="C488" s="171" t="s">
        <v>651</v>
      </c>
      <c r="D488" s="335" t="s">
        <v>1041</v>
      </c>
      <c r="E488" s="531"/>
      <c r="F488" s="335" t="s">
        <v>919</v>
      </c>
      <c r="G488" s="335" t="s">
        <v>612</v>
      </c>
      <c r="I488" s="210" t="s">
        <v>39</v>
      </c>
      <c r="J488" s="210" t="s">
        <v>704</v>
      </c>
      <c r="O488" s="214" t="s">
        <v>1027</v>
      </c>
      <c r="U488" s="214" t="s">
        <v>1027</v>
      </c>
      <c r="AB488" s="214" t="s">
        <v>1027</v>
      </c>
    </row>
    <row r="489" spans="1:31">
      <c r="A489" s="49">
        <v>1</v>
      </c>
      <c r="B489" s="279">
        <v>1</v>
      </c>
      <c r="C489" s="28" t="s">
        <v>685</v>
      </c>
      <c r="D489" s="210">
        <f>'(C.) Private owners, 6 estates'!EL10-'(C.) Private owners, 6 estates'!DS10</f>
        <v>51</v>
      </c>
      <c r="E489" s="529"/>
      <c r="F489" s="210">
        <f>'(C.) Private owners, 6 estates'!EL127-'(C.) Private owners, 6 estates'!DS127</f>
        <v>781.77038821154565</v>
      </c>
      <c r="G489" s="405">
        <f>F489/D489</f>
        <v>15.328831141402857</v>
      </c>
      <c r="I489" s="210">
        <f t="shared" ref="I489:I520" si="148">D372+D489</f>
        <v>16853</v>
      </c>
      <c r="J489" s="210">
        <f>F430+F489</f>
        <v>118052.88622933654</v>
      </c>
    </row>
    <row r="490" spans="1:31">
      <c r="A490" s="49">
        <v>7</v>
      </c>
      <c r="B490" s="279">
        <v>1</v>
      </c>
      <c r="C490" s="28" t="s">
        <v>426</v>
      </c>
      <c r="D490" s="210">
        <f>'(C.) Private owners, 6 estates'!EL11-'(C.) Private owners, 6 estates'!DS11</f>
        <v>1707</v>
      </c>
      <c r="E490" s="529"/>
      <c r="F490" s="210">
        <f>'(C.) Private owners, 6 estates'!EL128-'(C.) Private owners, 6 estates'!DS128</f>
        <v>142015.76453514723</v>
      </c>
      <c r="G490" s="405">
        <f t="shared" ref="G490:G539" si="149">F490/D490</f>
        <v>83.196112791533238</v>
      </c>
      <c r="I490" s="210">
        <f t="shared" si="148"/>
        <v>41893</v>
      </c>
      <c r="J490" s="210">
        <f>F431+F490</f>
        <v>865290.86215797404</v>
      </c>
    </row>
    <row r="491" spans="1:31">
      <c r="A491" s="49">
        <v>26</v>
      </c>
      <c r="B491" s="279">
        <v>1</v>
      </c>
      <c r="C491" s="28" t="s">
        <v>726</v>
      </c>
      <c r="D491" s="210">
        <f>'(C.) Private owners, 6 estates'!EL12-'(C.) Private owners, 6 estates'!DS12</f>
        <v>3878</v>
      </c>
      <c r="E491" s="529"/>
      <c r="F491" s="210">
        <f>'(C.) Private owners, 6 estates'!EL129-'(C.) Private owners, 6 estates'!DS129</f>
        <v>856622.99068518844</v>
      </c>
      <c r="G491" s="405">
        <f t="shared" si="149"/>
        <v>220.89298367333379</v>
      </c>
      <c r="I491" s="212">
        <f t="shared" si="148"/>
        <v>48483</v>
      </c>
      <c r="J491" s="212">
        <f>F432+F491</f>
        <v>2588984.2776250606</v>
      </c>
      <c r="K491" s="212"/>
      <c r="L491" s="212"/>
    </row>
    <row r="492" spans="1:31">
      <c r="A492" s="49">
        <v>27</v>
      </c>
      <c r="B492" s="279">
        <v>1</v>
      </c>
      <c r="C492" s="28" t="s">
        <v>456</v>
      </c>
      <c r="D492" s="210">
        <f>'(C.) Private owners, 6 estates'!EL13-'(C.) Private owners, 6 estates'!DS13</f>
        <v>1</v>
      </c>
      <c r="E492" s="529"/>
      <c r="F492" s="210">
        <f>'(C.) Private owners, 6 estates'!EL130-'(C.) Private owners, 6 estates'!DS130</f>
        <v>808.9199999999837</v>
      </c>
      <c r="G492" s="405">
        <f t="shared" si="149"/>
        <v>808.9199999999837</v>
      </c>
      <c r="I492" s="212">
        <f t="shared" si="148"/>
        <v>694</v>
      </c>
      <c r="J492" s="212"/>
      <c r="K492" s="212"/>
      <c r="L492" s="212"/>
    </row>
    <row r="493" spans="1:31">
      <c r="A493" s="49">
        <v>34</v>
      </c>
      <c r="B493" s="279">
        <v>1</v>
      </c>
      <c r="C493" s="28" t="s">
        <v>727</v>
      </c>
      <c r="D493" s="210">
        <f>'(C.) Private owners, 6 estates'!EL14-'(C.) Private owners, 6 estates'!DS14</f>
        <v>3519</v>
      </c>
      <c r="E493" s="529"/>
      <c r="F493" s="210">
        <f>'(C.) Private owners, 6 estates'!EL131-'(C.) Private owners, 6 estates'!DS131</f>
        <v>774561.19416627497</v>
      </c>
      <c r="G493" s="405">
        <f t="shared" si="149"/>
        <v>220.10832457126313</v>
      </c>
      <c r="I493" s="212">
        <f t="shared" si="148"/>
        <v>26981</v>
      </c>
      <c r="J493" s="212">
        <f t="shared" ref="J493:J532" si="150">F434+F493</f>
        <v>3070726.3813715354</v>
      </c>
      <c r="K493" s="212"/>
      <c r="L493" s="212"/>
    </row>
    <row r="494" spans="1:31">
      <c r="A494" s="49">
        <v>37</v>
      </c>
      <c r="B494" s="279">
        <v>1</v>
      </c>
      <c r="C494" s="30" t="s">
        <v>399</v>
      </c>
      <c r="D494" s="210">
        <f>'(C.) Private owners, 6 estates'!EL15-'(C.) Private owners, 6 estates'!DS15</f>
        <v>542</v>
      </c>
      <c r="E494" s="529"/>
      <c r="F494" s="210">
        <f>'(C.) Private owners, 6 estates'!EL132-'(C.) Private owners, 6 estates'!DS132</f>
        <v>516350.21484374988</v>
      </c>
      <c r="G494" s="405">
        <f t="shared" si="149"/>
        <v>952.67567314345001</v>
      </c>
      <c r="I494" s="212">
        <f t="shared" si="148"/>
        <v>10109</v>
      </c>
      <c r="J494" s="212">
        <f t="shared" si="150"/>
        <v>2187103.6912207026</v>
      </c>
      <c r="K494" s="212"/>
      <c r="L494" s="212"/>
    </row>
    <row r="495" spans="1:31">
      <c r="A495" s="49">
        <v>10</v>
      </c>
      <c r="B495" s="279">
        <v>2</v>
      </c>
      <c r="C495" s="28" t="s">
        <v>180</v>
      </c>
      <c r="D495" s="210">
        <f>'(C.) Private owners, 6 estates'!EL16-'(C.) Private owners, 6 estates'!DS16</f>
        <v>236</v>
      </c>
      <c r="E495" s="529"/>
      <c r="F495" s="210">
        <f>'(C.) Private owners, 6 estates'!EL133-'(C.) Private owners, 6 estates'!DS133</f>
        <v>39581.919194244605</v>
      </c>
      <c r="G495" s="405">
        <f t="shared" si="149"/>
        <v>167.71999658578221</v>
      </c>
      <c r="I495" s="212">
        <f t="shared" si="148"/>
        <v>3480</v>
      </c>
      <c r="J495" s="212">
        <f t="shared" si="150"/>
        <v>666060.55087769777</v>
      </c>
      <c r="K495" s="212"/>
      <c r="L495" s="212"/>
    </row>
    <row r="496" spans="1:31">
      <c r="A496" s="49">
        <v>14</v>
      </c>
      <c r="B496" s="279">
        <v>2</v>
      </c>
      <c r="C496" s="28" t="s">
        <v>992</v>
      </c>
      <c r="D496" s="210">
        <f>'(C.) Private owners, 6 estates'!EL17-'(C.) Private owners, 6 estates'!DS17</f>
        <v>456</v>
      </c>
      <c r="E496" s="529"/>
      <c r="F496" s="210">
        <f>'(C.) Private owners, 6 estates'!EL134-'(C.) Private owners, 6 estates'!DS134</f>
        <v>334810.40488071949</v>
      </c>
      <c r="G496" s="405">
        <f t="shared" si="149"/>
        <v>734.23334403666559</v>
      </c>
      <c r="I496" s="212">
        <f t="shared" si="148"/>
        <v>3241</v>
      </c>
      <c r="J496" s="212">
        <f t="shared" si="150"/>
        <v>713807.22789206007</v>
      </c>
      <c r="K496" s="212"/>
      <c r="L496" s="212"/>
    </row>
    <row r="497" spans="1:12">
      <c r="A497" s="49">
        <v>28</v>
      </c>
      <c r="B497" s="279">
        <v>2</v>
      </c>
      <c r="C497" s="28" t="s">
        <v>885</v>
      </c>
      <c r="D497" s="210">
        <f>'(C.) Private owners, 6 estates'!EL18-'(C.) Private owners, 6 estates'!DS18</f>
        <v>380</v>
      </c>
      <c r="E497" s="529"/>
      <c r="F497" s="210">
        <f>'(C.) Private owners, 6 estates'!EL135-'(C.) Private owners, 6 estates'!DS135</f>
        <v>702267.96283352305</v>
      </c>
      <c r="G497" s="405">
        <f t="shared" si="149"/>
        <v>1848.073586404008</v>
      </c>
      <c r="I497" s="212">
        <f t="shared" si="148"/>
        <v>2001</v>
      </c>
      <c r="J497" s="212">
        <f t="shared" si="150"/>
        <v>1083159.9648660957</v>
      </c>
      <c r="K497" s="212"/>
      <c r="L497" s="212"/>
    </row>
    <row r="498" spans="1:12">
      <c r="A498" s="49">
        <v>31</v>
      </c>
      <c r="B498" s="279">
        <v>2</v>
      </c>
      <c r="C498" s="28" t="s">
        <v>886</v>
      </c>
      <c r="D498" s="210">
        <f>'(C.) Private owners, 6 estates'!EL19-'(C.) Private owners, 6 estates'!DS19</f>
        <v>377</v>
      </c>
      <c r="E498" s="529"/>
      <c r="F498" s="210">
        <f>'(C.) Private owners, 6 estates'!EL136-'(C.) Private owners, 6 estates'!DS136</f>
        <v>90230.80855503105</v>
      </c>
      <c r="G498" s="405">
        <f t="shared" si="149"/>
        <v>239.33901473483036</v>
      </c>
      <c r="I498" s="212">
        <f t="shared" si="148"/>
        <v>959</v>
      </c>
      <c r="J498" s="212">
        <f t="shared" si="150"/>
        <v>336508.21507182333</v>
      </c>
      <c r="K498" s="212"/>
      <c r="L498" s="212"/>
    </row>
    <row r="499" spans="1:12">
      <c r="A499" s="49">
        <v>36</v>
      </c>
      <c r="B499" s="279">
        <v>2</v>
      </c>
      <c r="C499" s="28" t="s">
        <v>887</v>
      </c>
      <c r="D499" s="210">
        <f>'(C.) Private owners, 6 estates'!EL20-'(C.) Private owners, 6 estates'!DS20</f>
        <v>484</v>
      </c>
      <c r="E499" s="529"/>
      <c r="F499" s="210">
        <f>'(C.) Private owners, 6 estates'!EL137-'(C.) Private owners, 6 estates'!DS137</f>
        <v>1137379.2160387328</v>
      </c>
      <c r="G499" s="405">
        <f t="shared" si="149"/>
        <v>2349.9570579312663</v>
      </c>
      <c r="I499" s="212">
        <f t="shared" si="148"/>
        <v>5644</v>
      </c>
      <c r="J499" s="212">
        <f t="shared" si="150"/>
        <v>2246562.7754632737</v>
      </c>
      <c r="K499" s="212"/>
      <c r="L499" s="212"/>
    </row>
    <row r="500" spans="1:12">
      <c r="A500" s="49">
        <v>45</v>
      </c>
      <c r="B500" s="279">
        <v>2</v>
      </c>
      <c r="C500" s="29" t="s">
        <v>755</v>
      </c>
      <c r="D500" s="210">
        <f>'(C.) Private owners, 6 estates'!EL21-'(C.) Private owners, 6 estates'!DS21</f>
        <v>1549</v>
      </c>
      <c r="E500" s="529"/>
      <c r="F500" s="210">
        <f>'(C.) Private owners, 6 estates'!EL138-'(C.) Private owners, 6 estates'!DS138</f>
        <v>1975023.8694419311</v>
      </c>
      <c r="G500" s="405">
        <f t="shared" si="149"/>
        <v>1275.0315490264243</v>
      </c>
      <c r="I500" s="212">
        <f t="shared" si="148"/>
        <v>6650</v>
      </c>
      <c r="J500" s="212">
        <f t="shared" si="150"/>
        <v>2629508.3422624446</v>
      </c>
      <c r="K500" s="212"/>
      <c r="L500" s="212"/>
    </row>
    <row r="501" spans="1:12">
      <c r="A501" s="49">
        <v>6</v>
      </c>
      <c r="B501" s="279">
        <v>3</v>
      </c>
      <c r="C501" s="28" t="s">
        <v>250</v>
      </c>
      <c r="D501" s="210">
        <f>'(C.) Private owners, 6 estates'!EL22-'(C.) Private owners, 6 estates'!DS22</f>
        <v>1359</v>
      </c>
      <c r="E501" s="529"/>
      <c r="F501" s="210">
        <f>'(C.) Private owners, 6 estates'!EL139-'(C.) Private owners, 6 estates'!DS139</f>
        <v>414997.05919695552</v>
      </c>
      <c r="G501" s="405">
        <f t="shared" si="149"/>
        <v>305.3694328160085</v>
      </c>
      <c r="I501" s="212">
        <f t="shared" si="148"/>
        <v>10317</v>
      </c>
      <c r="J501" s="212">
        <f t="shared" si="150"/>
        <v>1176374.3978686975</v>
      </c>
      <c r="K501" s="212"/>
      <c r="L501" s="212"/>
    </row>
    <row r="502" spans="1:12">
      <c r="A502" s="49">
        <v>15</v>
      </c>
      <c r="B502" s="279">
        <v>3</v>
      </c>
      <c r="C502" s="28" t="s">
        <v>550</v>
      </c>
      <c r="D502" s="210">
        <f>'(C.) Private owners, 6 estates'!EL23-'(C.) Private owners, 6 estates'!DS23</f>
        <v>1530</v>
      </c>
      <c r="E502" s="529"/>
      <c r="F502" s="210">
        <f>'(C.) Private owners, 6 estates'!EL140-'(C.) Private owners, 6 estates'!DS140</f>
        <v>558534.71211756731</v>
      </c>
      <c r="G502" s="405">
        <f t="shared" si="149"/>
        <v>365.05536739710283</v>
      </c>
      <c r="I502" s="212">
        <f t="shared" si="148"/>
        <v>11299</v>
      </c>
      <c r="J502" s="212">
        <f t="shared" si="150"/>
        <v>1701943.5186633915</v>
      </c>
      <c r="K502" s="212"/>
      <c r="L502" s="212"/>
    </row>
    <row r="503" spans="1:12">
      <c r="A503" s="49">
        <v>18</v>
      </c>
      <c r="B503" s="279">
        <v>3</v>
      </c>
      <c r="C503" s="28" t="s">
        <v>1007</v>
      </c>
      <c r="D503" s="210">
        <f>'(C.) Private owners, 6 estates'!EL24-'(C.) Private owners, 6 estates'!DS24</f>
        <v>4179</v>
      </c>
      <c r="E503" s="529"/>
      <c r="F503" s="210">
        <f>'(C.) Private owners, 6 estates'!EL141-'(C.) Private owners, 6 estates'!DS141</f>
        <v>409118.47688663157</v>
      </c>
      <c r="G503" s="405">
        <f t="shared" si="149"/>
        <v>97.898654435662024</v>
      </c>
      <c r="I503" s="212">
        <f t="shared" si="148"/>
        <v>22504</v>
      </c>
      <c r="J503" s="212">
        <f t="shared" si="150"/>
        <v>1250287.4758715564</v>
      </c>
      <c r="K503" s="212"/>
      <c r="L503" s="212"/>
    </row>
    <row r="504" spans="1:12">
      <c r="A504" s="49">
        <v>24</v>
      </c>
      <c r="B504" s="279">
        <v>3</v>
      </c>
      <c r="C504" s="28" t="s">
        <v>1008</v>
      </c>
      <c r="D504" s="210">
        <f>'(C.) Private owners, 6 estates'!EL25-'(C.) Private owners, 6 estates'!DS25</f>
        <v>861</v>
      </c>
      <c r="E504" s="529"/>
      <c r="F504" s="210">
        <f>'(C.) Private owners, 6 estates'!EL142-'(C.) Private owners, 6 estates'!DS142</f>
        <v>921090.48917877907</v>
      </c>
      <c r="G504" s="405">
        <f t="shared" si="149"/>
        <v>1069.7915089184426</v>
      </c>
      <c r="I504" s="212">
        <f t="shared" si="148"/>
        <v>9925</v>
      </c>
      <c r="J504" s="212">
        <f t="shared" si="150"/>
        <v>203561.69361918652</v>
      </c>
      <c r="K504" s="212"/>
      <c r="L504" s="212"/>
    </row>
    <row r="505" spans="1:12">
      <c r="A505" s="49">
        <v>25</v>
      </c>
      <c r="B505" s="279">
        <v>3</v>
      </c>
      <c r="C505" s="28" t="s">
        <v>601</v>
      </c>
      <c r="D505" s="210">
        <f>'(C.) Private owners, 6 estates'!EL26-'(C.) Private owners, 6 estates'!DS26</f>
        <v>1566</v>
      </c>
      <c r="E505" s="529"/>
      <c r="F505" s="210">
        <f>'(C.) Private owners, 6 estates'!EL143-'(C.) Private owners, 6 estates'!DS143</f>
        <v>588986.68099160609</v>
      </c>
      <c r="G505" s="405">
        <f t="shared" si="149"/>
        <v>376.10899169323505</v>
      </c>
      <c r="I505" s="212">
        <f t="shared" si="148"/>
        <v>18986</v>
      </c>
      <c r="J505" s="212">
        <f t="shared" si="150"/>
        <v>1093047.6946281472</v>
      </c>
      <c r="K505" s="212"/>
      <c r="L505" s="212"/>
    </row>
    <row r="506" spans="1:12">
      <c r="A506" s="49">
        <v>40</v>
      </c>
      <c r="B506" s="279">
        <v>3</v>
      </c>
      <c r="C506" s="28" t="s">
        <v>412</v>
      </c>
      <c r="D506" s="210">
        <f>'(C.) Private owners, 6 estates'!EL27-'(C.) Private owners, 6 estates'!DS27</f>
        <v>5502</v>
      </c>
      <c r="E506" s="529"/>
      <c r="F506" s="210">
        <f>'(C.) Private owners, 6 estates'!EL144-'(C.) Private owners, 6 estates'!DS144</f>
        <v>2512322.6821020059</v>
      </c>
      <c r="G506" s="405">
        <f t="shared" si="149"/>
        <v>456.61989860087351</v>
      </c>
      <c r="I506" s="212">
        <f t="shared" si="148"/>
        <v>23912</v>
      </c>
      <c r="J506" s="212">
        <f t="shared" si="150"/>
        <v>4628478.3275236757</v>
      </c>
      <c r="K506" s="212"/>
      <c r="L506" s="212"/>
    </row>
    <row r="507" spans="1:12">
      <c r="A507" s="49">
        <v>43</v>
      </c>
      <c r="B507" s="279">
        <v>3</v>
      </c>
      <c r="C507" s="28" t="s">
        <v>413</v>
      </c>
      <c r="D507" s="210">
        <f>'(C.) Private owners, 6 estates'!EL28-'(C.) Private owners, 6 estates'!DS28</f>
        <v>7590</v>
      </c>
      <c r="E507" s="529"/>
      <c r="F507" s="210">
        <f>'(C.) Private owners, 6 estates'!EL145-'(C.) Private owners, 6 estates'!DS145</f>
        <v>1701271.1154973824</v>
      </c>
      <c r="G507" s="405">
        <f t="shared" si="149"/>
        <v>224.14639202864063</v>
      </c>
      <c r="I507" s="212">
        <f t="shared" si="148"/>
        <v>41849</v>
      </c>
      <c r="J507" s="212">
        <f t="shared" si="150"/>
        <v>3505349.6271741176</v>
      </c>
      <c r="K507" s="212"/>
      <c r="L507" s="212"/>
    </row>
    <row r="508" spans="1:12">
      <c r="A508" s="49">
        <v>50</v>
      </c>
      <c r="B508" s="279">
        <v>3</v>
      </c>
      <c r="C508" s="29" t="s">
        <v>321</v>
      </c>
      <c r="D508" s="210">
        <f>'(C.) Private owners, 6 estates'!EL29-'(C.) Private owners, 6 estates'!DS29</f>
        <v>2198</v>
      </c>
      <c r="E508" s="529"/>
      <c r="F508" s="210">
        <f>'(C.) Private owners, 6 estates'!EL146-'(C.) Private owners, 6 estates'!DS146</f>
        <v>429504.23455283325</v>
      </c>
      <c r="G508" s="405">
        <f t="shared" si="149"/>
        <v>195.4068401059296</v>
      </c>
      <c r="I508" s="212">
        <f t="shared" si="148"/>
        <v>31455</v>
      </c>
      <c r="J508" s="212">
        <f t="shared" si="150"/>
        <v>2159548.810882309</v>
      </c>
      <c r="K508" s="212"/>
      <c r="L508" s="212"/>
    </row>
    <row r="509" spans="1:12">
      <c r="A509" s="49">
        <v>9</v>
      </c>
      <c r="B509" s="279">
        <v>4</v>
      </c>
      <c r="C509" s="28" t="s">
        <v>675</v>
      </c>
      <c r="D509" s="210">
        <f>'(C.) Private owners, 6 estates'!EL30-'(C.) Private owners, 6 estates'!DS30</f>
        <v>642</v>
      </c>
      <c r="E509" s="529"/>
      <c r="F509" s="210">
        <f>'(C.) Private owners, 6 estates'!EL147-'(C.) Private owners, 6 estates'!DS147</f>
        <v>1370752.9240732407</v>
      </c>
      <c r="G509" s="405">
        <f t="shared" si="149"/>
        <v>2135.1291652231162</v>
      </c>
      <c r="I509" s="212">
        <f t="shared" si="148"/>
        <v>7052</v>
      </c>
      <c r="J509" s="212">
        <f t="shared" si="150"/>
        <v>2256330.3001180133</v>
      </c>
      <c r="K509" s="212"/>
      <c r="L509" s="212"/>
    </row>
    <row r="510" spans="1:12">
      <c r="A510" s="49">
        <v>20</v>
      </c>
      <c r="B510" s="279">
        <v>4</v>
      </c>
      <c r="C510" s="28" t="s">
        <v>251</v>
      </c>
      <c r="D510" s="210">
        <f>'(C.) Private owners, 6 estates'!EL31-'(C.) Private owners, 6 estates'!DS31</f>
        <v>880</v>
      </c>
      <c r="E510" s="529"/>
      <c r="F510" s="210">
        <f>'(C.) Private owners, 6 estates'!EL148-'(C.) Private owners, 6 estates'!DS148</f>
        <v>1098942.8085499862</v>
      </c>
      <c r="G510" s="405">
        <f t="shared" si="149"/>
        <v>1248.7986460795298</v>
      </c>
      <c r="I510" s="212">
        <f t="shared" si="148"/>
        <v>30634</v>
      </c>
      <c r="J510" s="212">
        <f t="shared" si="150"/>
        <v>4152964.6342619089</v>
      </c>
      <c r="K510" s="212"/>
      <c r="L510" s="212"/>
    </row>
    <row r="511" spans="1:12">
      <c r="A511" s="49">
        <v>29</v>
      </c>
      <c r="B511" s="279">
        <v>4</v>
      </c>
      <c r="C511" s="28" t="s">
        <v>371</v>
      </c>
      <c r="D511" s="210">
        <f>'(C.) Private owners, 6 estates'!EL32-'(C.) Private owners, 6 estates'!DS32</f>
        <v>1450</v>
      </c>
      <c r="E511" s="529"/>
      <c r="F511" s="210">
        <f>'(C.) Private owners, 6 estates'!EL149-'(C.) Private owners, 6 estates'!DS149</f>
        <v>1374600.4061496961</v>
      </c>
      <c r="G511" s="405">
        <f t="shared" si="149"/>
        <v>948.00028010323865</v>
      </c>
      <c r="I511" s="212">
        <f t="shared" si="148"/>
        <v>17499</v>
      </c>
      <c r="J511" s="212">
        <f t="shared" si="150"/>
        <v>2878851.8022454479</v>
      </c>
      <c r="K511" s="212"/>
      <c r="L511" s="212"/>
    </row>
    <row r="512" spans="1:12">
      <c r="A512" s="49">
        <v>30</v>
      </c>
      <c r="B512" s="279">
        <v>4</v>
      </c>
      <c r="C512" s="28" t="s">
        <v>509</v>
      </c>
      <c r="D512" s="210">
        <f>'(C.) Private owners, 6 estates'!EL33-'(C.) Private owners, 6 estates'!DS33</f>
        <v>752</v>
      </c>
      <c r="E512" s="529"/>
      <c r="F512" s="210">
        <f>'(C.) Private owners, 6 estates'!EL150-'(C.) Private owners, 6 estates'!DS150</f>
        <v>798353.77947295422</v>
      </c>
      <c r="G512" s="405">
        <f t="shared" si="149"/>
        <v>1061.6406641927583</v>
      </c>
      <c r="I512" s="212">
        <f t="shared" si="148"/>
        <v>6926</v>
      </c>
      <c r="J512" s="212">
        <f t="shared" si="150"/>
        <v>1549862.5889875176</v>
      </c>
      <c r="K512" s="212"/>
      <c r="L512" s="212"/>
    </row>
    <row r="513" spans="1:12">
      <c r="A513" s="49">
        <v>35</v>
      </c>
      <c r="B513" s="279">
        <v>4</v>
      </c>
      <c r="C513" s="28" t="s">
        <v>888</v>
      </c>
      <c r="D513" s="210">
        <f>'(C.) Private owners, 6 estates'!EL34-'(C.) Private owners, 6 estates'!DS34</f>
        <v>1706</v>
      </c>
      <c r="E513" s="529"/>
      <c r="F513" s="210">
        <f>'(C.) Private owners, 6 estates'!EL151-'(C.) Private owners, 6 estates'!DS151</f>
        <v>1255744.3054563438</v>
      </c>
      <c r="G513" s="405">
        <f t="shared" si="149"/>
        <v>736.07520835659079</v>
      </c>
      <c r="I513" s="212">
        <f t="shared" si="148"/>
        <v>22537</v>
      </c>
      <c r="J513" s="212">
        <f t="shared" si="150"/>
        <v>2903828.8347662622</v>
      </c>
      <c r="K513" s="212"/>
      <c r="L513" s="212"/>
    </row>
    <row r="514" spans="1:12">
      <c r="A514" s="49">
        <v>38</v>
      </c>
      <c r="B514" s="279">
        <v>4</v>
      </c>
      <c r="C514" s="28" t="s">
        <v>889</v>
      </c>
      <c r="D514" s="210">
        <f>'(C.) Private owners, 6 estates'!EL35-'(C.) Private owners, 6 estates'!DS35</f>
        <v>1166</v>
      </c>
      <c r="E514" s="529"/>
      <c r="F514" s="210">
        <f>'(C.) Private owners, 6 estates'!EL152-'(C.) Private owners, 6 estates'!DS152</f>
        <v>3304787.042247992</v>
      </c>
      <c r="G514" s="405">
        <f t="shared" si="149"/>
        <v>2834.2942043293242</v>
      </c>
      <c r="I514" s="212">
        <f t="shared" si="148"/>
        <v>6254</v>
      </c>
      <c r="J514" s="212">
        <f t="shared" si="150"/>
        <v>4105159.7422046661</v>
      </c>
      <c r="K514" s="212"/>
      <c r="L514" s="212"/>
    </row>
    <row r="515" spans="1:12">
      <c r="A515" s="49">
        <v>39</v>
      </c>
      <c r="B515" s="279">
        <v>4</v>
      </c>
      <c r="C515" s="28" t="s">
        <v>366</v>
      </c>
      <c r="D515" s="210">
        <f>'(C.) Private owners, 6 estates'!EL36-'(C.) Private owners, 6 estates'!DS36</f>
        <v>849</v>
      </c>
      <c r="E515" s="529"/>
      <c r="F515" s="210">
        <f>'(C.) Private owners, 6 estates'!EL153-'(C.) Private owners, 6 estates'!DS153</f>
        <v>533162.5836870682</v>
      </c>
      <c r="G515" s="405">
        <f t="shared" si="149"/>
        <v>627.98890893647604</v>
      </c>
      <c r="I515" s="212">
        <f t="shared" si="148"/>
        <v>7702</v>
      </c>
      <c r="J515" s="212">
        <f t="shared" si="150"/>
        <v>187562.50931391981</v>
      </c>
      <c r="K515" s="212"/>
      <c r="L515" s="212"/>
    </row>
    <row r="516" spans="1:12">
      <c r="A516" s="49">
        <v>42</v>
      </c>
      <c r="B516" s="279">
        <v>4</v>
      </c>
      <c r="C516" s="28" t="s">
        <v>360</v>
      </c>
      <c r="D516" s="210">
        <f>'(C.) Private owners, 6 estates'!EL37-'(C.) Private owners, 6 estates'!DS37</f>
        <v>853</v>
      </c>
      <c r="E516" s="529"/>
      <c r="F516" s="210">
        <f>'(C.) Private owners, 6 estates'!EL154-'(C.) Private owners, 6 estates'!DS154</f>
        <v>1165948.1808815093</v>
      </c>
      <c r="G516" s="405">
        <f t="shared" si="149"/>
        <v>1366.8794617602689</v>
      </c>
      <c r="I516" s="212">
        <f t="shared" si="148"/>
        <v>12612</v>
      </c>
      <c r="J516" s="212">
        <f t="shared" si="150"/>
        <v>3000631.357160734</v>
      </c>
      <c r="K516" s="212"/>
      <c r="L516" s="212"/>
    </row>
    <row r="517" spans="1:12">
      <c r="A517" s="49">
        <v>44</v>
      </c>
      <c r="B517" s="279">
        <v>4</v>
      </c>
      <c r="C517" s="29" t="s">
        <v>643</v>
      </c>
      <c r="D517" s="210">
        <f>'(C.) Private owners, 6 estates'!EL38-'(C.) Private owners, 6 estates'!DS38</f>
        <v>1097</v>
      </c>
      <c r="E517" s="529"/>
      <c r="F517" s="210">
        <f>'(C.) Private owners, 6 estates'!EL155-'(C.) Private owners, 6 estates'!DS155</f>
        <v>906516.34346827224</v>
      </c>
      <c r="G517" s="405">
        <f t="shared" si="149"/>
        <v>826.3594744469209</v>
      </c>
      <c r="I517" s="212">
        <f t="shared" si="148"/>
        <v>12424</v>
      </c>
      <c r="J517" s="212">
        <f t="shared" si="150"/>
        <v>2299120.5106266346</v>
      </c>
      <c r="K517" s="212"/>
      <c r="L517" s="212"/>
    </row>
    <row r="518" spans="1:12">
      <c r="A518" s="49">
        <v>33</v>
      </c>
      <c r="B518" s="279">
        <v>5</v>
      </c>
      <c r="C518" s="28" t="s">
        <v>1234</v>
      </c>
      <c r="D518" s="210">
        <f>'(C.) Private owners, 6 estates'!EL39-'(C.) Private owners, 6 estates'!DS39</f>
        <v>3144</v>
      </c>
      <c r="E518" s="529"/>
      <c r="F518" s="210">
        <f>'(C.) Private owners, 6 estates'!EL156-'(C.) Private owners, 6 estates'!DS156</f>
        <v>1838227.5686294171</v>
      </c>
      <c r="G518" s="405">
        <f t="shared" si="149"/>
        <v>584.67797984396213</v>
      </c>
      <c r="I518" s="212">
        <f t="shared" si="148"/>
        <v>61017</v>
      </c>
      <c r="J518" s="212">
        <f t="shared" si="150"/>
        <v>6486735.7689902298</v>
      </c>
      <c r="K518" s="212"/>
      <c r="L518" s="212"/>
    </row>
    <row r="519" spans="1:12">
      <c r="A519" s="49">
        <v>46</v>
      </c>
      <c r="B519" s="279">
        <v>5</v>
      </c>
      <c r="C519" s="28" t="s">
        <v>713</v>
      </c>
      <c r="D519" s="210">
        <f>'(C.) Private owners, 6 estates'!EL40-'(C.) Private owners, 6 estates'!DS40</f>
        <v>856</v>
      </c>
      <c r="E519" s="529"/>
      <c r="F519" s="210">
        <f>'(C.) Private owners, 6 estates'!EL157-'(C.) Private owners, 6 estates'!DS157</f>
        <v>2087199.9267498464</v>
      </c>
      <c r="G519" s="405">
        <f t="shared" si="149"/>
        <v>2438.3176714367364</v>
      </c>
      <c r="I519" s="212">
        <f t="shared" si="148"/>
        <v>16460</v>
      </c>
      <c r="J519" s="212">
        <f t="shared" si="150"/>
        <v>3341564.194508214</v>
      </c>
      <c r="K519" s="212"/>
      <c r="L519" s="212"/>
    </row>
    <row r="520" spans="1:12">
      <c r="A520" s="49">
        <v>48</v>
      </c>
      <c r="B520" s="279">
        <v>5</v>
      </c>
      <c r="C520" s="29" t="s">
        <v>425</v>
      </c>
      <c r="D520" s="210">
        <f>'(C.) Private owners, 6 estates'!EL41-'(C.) Private owners, 6 estates'!DS41</f>
        <v>2864</v>
      </c>
      <c r="E520" s="529"/>
      <c r="F520" s="210">
        <f>'(C.) Private owners, 6 estates'!EL158-'(C.) Private owners, 6 estates'!DS158</f>
        <v>1815524.6101245065</v>
      </c>
      <c r="G520" s="405">
        <f t="shared" si="149"/>
        <v>633.91222420548411</v>
      </c>
      <c r="I520" s="212">
        <f t="shared" si="148"/>
        <v>66101</v>
      </c>
      <c r="J520" s="212">
        <f t="shared" si="150"/>
        <v>4979679.0817943309</v>
      </c>
      <c r="K520" s="212"/>
      <c r="L520" s="212"/>
    </row>
    <row r="521" spans="1:12">
      <c r="A521" s="49">
        <v>19</v>
      </c>
      <c r="B521" s="279">
        <v>6</v>
      </c>
      <c r="C521" s="28" t="s">
        <v>471</v>
      </c>
      <c r="D521" s="210">
        <f>'(C.) Private owners, 6 estates'!EL42-'(C.) Private owners, 6 estates'!DS42</f>
        <v>51</v>
      </c>
      <c r="E521" s="529"/>
      <c r="F521" s="210">
        <f>'(C.) Private owners, 6 estates'!EL159-'(C.) Private owners, 6 estates'!DS159</f>
        <v>1898.9874791209586</v>
      </c>
      <c r="G521" s="405">
        <f t="shared" si="149"/>
        <v>37.235048610214875</v>
      </c>
      <c r="I521" s="212">
        <f t="shared" ref="I521:I538" si="151">D404+D521</f>
        <v>28750</v>
      </c>
      <c r="J521" s="212">
        <f t="shared" si="150"/>
        <v>4587089.3248450551</v>
      </c>
      <c r="K521" s="212"/>
      <c r="L521" s="212"/>
    </row>
    <row r="522" spans="1:12">
      <c r="A522" s="49">
        <v>21</v>
      </c>
      <c r="B522" s="279">
        <v>6</v>
      </c>
      <c r="C522" s="28" t="s">
        <v>597</v>
      </c>
      <c r="D522" s="210">
        <f>'(C.) Private owners, 6 estates'!EL43-'(C.) Private owners, 6 estates'!DS43</f>
        <v>0</v>
      </c>
      <c r="E522" s="529"/>
      <c r="F522" s="210">
        <f>'(C.) Private owners, 6 estates'!EL160-'(C.) Private owners, 6 estates'!DS160</f>
        <v>0</v>
      </c>
      <c r="G522" s="405"/>
      <c r="I522" s="212">
        <f t="shared" si="151"/>
        <v>23243</v>
      </c>
      <c r="J522" s="212">
        <f t="shared" si="150"/>
        <v>2244655.4803624367</v>
      </c>
      <c r="K522" s="212"/>
      <c r="L522" s="212"/>
    </row>
    <row r="523" spans="1:12">
      <c r="A523" s="49">
        <v>49</v>
      </c>
      <c r="B523" s="279">
        <v>6</v>
      </c>
      <c r="C523" s="29" t="s">
        <v>953</v>
      </c>
      <c r="D523" s="210">
        <f>'(C.) Private owners, 6 estates'!EL44-'(C.) Private owners, 6 estates'!DS44</f>
        <v>19</v>
      </c>
      <c r="E523" s="529"/>
      <c r="F523" s="210">
        <f>'(C.) Private owners, 6 estates'!EL161-'(C.) Private owners, 6 estates'!DS161</f>
        <v>628.29607988160569</v>
      </c>
      <c r="G523" s="405">
        <f t="shared" si="149"/>
        <v>33.068214730610826</v>
      </c>
      <c r="I523" s="212">
        <f t="shared" si="151"/>
        <v>12170</v>
      </c>
      <c r="J523" s="212">
        <f t="shared" si="150"/>
        <v>1156541.0026960056</v>
      </c>
      <c r="K523" s="212"/>
      <c r="L523" s="212"/>
    </row>
    <row r="524" spans="1:12">
      <c r="A524" s="49">
        <v>4</v>
      </c>
      <c r="B524" s="279">
        <v>7</v>
      </c>
      <c r="C524" s="28" t="s">
        <v>954</v>
      </c>
      <c r="D524" s="210">
        <f>'(C.) Private owners, 6 estates'!EL45-'(C.) Private owners, 6 estates'!DS45</f>
        <v>110</v>
      </c>
      <c r="E524" s="529"/>
      <c r="F524" s="210">
        <f>'(C.) Private owners, 6 estates'!EL162-'(C.) Private owners, 6 estates'!DS162</f>
        <v>53325.655721344519</v>
      </c>
      <c r="G524" s="405">
        <f t="shared" si="149"/>
        <v>484.77868837585925</v>
      </c>
      <c r="I524" s="212">
        <f t="shared" si="151"/>
        <v>10772</v>
      </c>
      <c r="J524" s="212">
        <f t="shared" si="150"/>
        <v>1719009.884257915</v>
      </c>
      <c r="K524" s="212"/>
      <c r="L524" s="212"/>
    </row>
    <row r="525" spans="1:12">
      <c r="A525" s="49">
        <v>5</v>
      </c>
      <c r="B525" s="279">
        <v>7</v>
      </c>
      <c r="C525" s="28" t="s">
        <v>955</v>
      </c>
      <c r="D525" s="210">
        <f>'(C.) Private owners, 6 estates'!EL46-'(C.) Private owners, 6 estates'!DS46</f>
        <v>2277</v>
      </c>
      <c r="E525" s="529"/>
      <c r="F525" s="210">
        <f>'(C.) Private owners, 6 estates'!EL163-'(C.) Private owners, 6 estates'!DS163</f>
        <v>608468.04430475761</v>
      </c>
      <c r="G525" s="405">
        <f t="shared" si="149"/>
        <v>267.2235592027921</v>
      </c>
      <c r="I525" s="212">
        <f t="shared" si="151"/>
        <v>12126</v>
      </c>
      <c r="J525" s="212">
        <f t="shared" si="150"/>
        <v>2557171.5809309632</v>
      </c>
      <c r="K525" s="212"/>
      <c r="L525" s="212"/>
    </row>
    <row r="526" spans="1:12">
      <c r="A526" s="49">
        <v>11</v>
      </c>
      <c r="B526" s="279">
        <v>7</v>
      </c>
      <c r="C526" s="28" t="s">
        <v>844</v>
      </c>
      <c r="D526" s="210">
        <f>'(C.) Private owners, 6 estates'!EL47-'(C.) Private owners, 6 estates'!DS47</f>
        <v>1060</v>
      </c>
      <c r="E526" s="529"/>
      <c r="F526" s="210">
        <f>'(C.) Private owners, 6 estates'!EL164-'(C.) Private owners, 6 estates'!DS164</f>
        <v>502519.91030658636</v>
      </c>
      <c r="G526" s="405">
        <f t="shared" si="149"/>
        <v>474.07538708168522</v>
      </c>
      <c r="I526" s="212">
        <f t="shared" si="151"/>
        <v>24871</v>
      </c>
      <c r="J526" s="212">
        <f t="shared" si="150"/>
        <v>1608762.7923196433</v>
      </c>
      <c r="K526" s="212"/>
      <c r="L526" s="212"/>
    </row>
    <row r="527" spans="1:12">
      <c r="A527" s="49">
        <v>17</v>
      </c>
      <c r="B527" s="279">
        <v>7</v>
      </c>
      <c r="C527" s="28" t="s">
        <v>942</v>
      </c>
      <c r="D527" s="210">
        <f>'(C.) Private owners, 6 estates'!EL48-'(C.) Private owners, 6 estates'!DS48</f>
        <v>16</v>
      </c>
      <c r="E527" s="529"/>
      <c r="F527" s="210">
        <f>'(C.) Private owners, 6 estates'!EL165-'(C.) Private owners, 6 estates'!DS165</f>
        <v>15786.459527326515</v>
      </c>
      <c r="G527" s="405">
        <f t="shared" si="149"/>
        <v>986.65372045790718</v>
      </c>
      <c r="I527" s="212">
        <f t="shared" si="151"/>
        <v>12181</v>
      </c>
      <c r="J527" s="212">
        <f t="shared" si="150"/>
        <v>2937839.0290694255</v>
      </c>
      <c r="K527" s="212"/>
      <c r="L527" s="212"/>
    </row>
    <row r="528" spans="1:12">
      <c r="A528" s="49">
        <v>22</v>
      </c>
      <c r="B528" s="279">
        <v>7</v>
      </c>
      <c r="C528" s="28" t="s">
        <v>1058</v>
      </c>
      <c r="D528" s="210">
        <f>'(C.) Private owners, 6 estates'!EL49-'(C.) Private owners, 6 estates'!DS49</f>
        <v>1637</v>
      </c>
      <c r="E528" s="529"/>
      <c r="F528" s="210">
        <f>'(C.) Private owners, 6 estates'!EL166-'(C.) Private owners, 6 estates'!DS166</f>
        <v>698568.74579235958</v>
      </c>
      <c r="G528" s="405">
        <f t="shared" si="149"/>
        <v>426.73716908513109</v>
      </c>
      <c r="I528" s="212">
        <f t="shared" si="151"/>
        <v>13100</v>
      </c>
      <c r="J528" s="212">
        <f t="shared" si="150"/>
        <v>3545580.9269643999</v>
      </c>
      <c r="K528" s="212"/>
      <c r="L528" s="212"/>
    </row>
    <row r="529" spans="1:41">
      <c r="A529" s="49">
        <v>23</v>
      </c>
      <c r="B529" s="279">
        <v>7</v>
      </c>
      <c r="C529" s="29" t="s">
        <v>813</v>
      </c>
      <c r="D529" s="210">
        <f>'(C.) Private owners, 6 estates'!EL50-'(C.) Private owners, 6 estates'!DS50</f>
        <v>2384</v>
      </c>
      <c r="E529" s="529"/>
      <c r="F529" s="210">
        <f>'(C.) Private owners, 6 estates'!EL167-'(C.) Private owners, 6 estates'!DS167</f>
        <v>1636343.6469905346</v>
      </c>
      <c r="G529" s="405">
        <f t="shared" si="149"/>
        <v>686.38575796582825</v>
      </c>
      <c r="I529" s="212">
        <f t="shared" si="151"/>
        <v>17917</v>
      </c>
      <c r="J529" s="212">
        <f t="shared" si="150"/>
        <v>3866208.4632377513</v>
      </c>
      <c r="K529" s="212"/>
      <c r="L529" s="212"/>
    </row>
    <row r="530" spans="1:41">
      <c r="A530" s="49">
        <v>8</v>
      </c>
      <c r="B530" s="279">
        <v>8</v>
      </c>
      <c r="C530" s="28" t="s">
        <v>7</v>
      </c>
      <c r="D530" s="210">
        <f>'(C.) Private owners, 6 estates'!EL51-'(C.) Private owners, 6 estates'!DS51</f>
        <v>884</v>
      </c>
      <c r="E530" s="529"/>
      <c r="F530" s="210">
        <f>'(C.) Private owners, 6 estates'!EL168-'(C.) Private owners, 6 estates'!DS168</f>
        <v>566494.85007836204</v>
      </c>
      <c r="G530" s="405">
        <f t="shared" si="149"/>
        <v>640.83127836918788</v>
      </c>
      <c r="I530" s="212">
        <f t="shared" si="151"/>
        <v>17998</v>
      </c>
      <c r="J530" s="212">
        <f t="shared" si="150"/>
        <v>1423414.2398732854</v>
      </c>
      <c r="K530" s="212"/>
      <c r="L530" s="212"/>
    </row>
    <row r="531" spans="1:41">
      <c r="A531" s="49">
        <v>16</v>
      </c>
      <c r="B531" s="279">
        <v>8</v>
      </c>
      <c r="C531" s="28" t="s">
        <v>438</v>
      </c>
      <c r="D531" s="210">
        <f>'(C.) Private owners, 6 estates'!EL52-'(C.) Private owners, 6 estates'!DS52</f>
        <v>2592</v>
      </c>
      <c r="E531" s="529"/>
      <c r="F531" s="210">
        <f>'(C.) Private owners, 6 estates'!EL169-'(C.) Private owners, 6 estates'!DS169</f>
        <v>1565417.6415776936</v>
      </c>
      <c r="G531" s="405">
        <f t="shared" si="149"/>
        <v>603.9419913494188</v>
      </c>
      <c r="I531" s="212">
        <f t="shared" si="151"/>
        <v>14568</v>
      </c>
      <c r="J531" s="212">
        <f t="shared" si="150"/>
        <v>2714331.0984302433</v>
      </c>
      <c r="K531" s="212"/>
      <c r="L531" s="212"/>
    </row>
    <row r="532" spans="1:41">
      <c r="A532" s="49">
        <v>32</v>
      </c>
      <c r="B532" s="279">
        <v>8</v>
      </c>
      <c r="C532" s="29" t="s">
        <v>364</v>
      </c>
      <c r="D532" s="210">
        <f>'(C.) Private owners, 6 estates'!EL53-'(C.) Private owners, 6 estates'!DS53</f>
        <v>1493</v>
      </c>
      <c r="E532" s="529"/>
      <c r="F532" s="210">
        <f>'(C.) Private owners, 6 estates'!EL170-'(C.) Private owners, 6 estates'!DS170</f>
        <v>1719339.6969509048</v>
      </c>
      <c r="G532" s="405">
        <f t="shared" si="149"/>
        <v>1151.6006007708672</v>
      </c>
      <c r="I532" s="212">
        <f t="shared" si="151"/>
        <v>8966</v>
      </c>
      <c r="J532" s="212">
        <f t="shared" si="150"/>
        <v>2177326.9949354008</v>
      </c>
      <c r="K532" s="212"/>
      <c r="L532" s="212"/>
    </row>
    <row r="533" spans="1:41">
      <c r="A533" s="49">
        <v>2</v>
      </c>
      <c r="B533" s="279">
        <v>9</v>
      </c>
      <c r="C533" s="28" t="s">
        <v>365</v>
      </c>
      <c r="D533" s="210">
        <f>'(C.) Private owners, 6 estates'!EL54-'(C.) Private owners, 6 estates'!DS54</f>
        <v>0</v>
      </c>
      <c r="E533" s="529"/>
      <c r="F533" s="210">
        <f>'(C.) Private owners, 6 estates'!EL171-'(C.) Private owners, 6 estates'!DS171</f>
        <v>0</v>
      </c>
      <c r="G533" s="405">
        <v>0</v>
      </c>
      <c r="I533" s="212">
        <f t="shared" si="151"/>
        <v>151</v>
      </c>
      <c r="J533" s="212">
        <v>0</v>
      </c>
      <c r="K533" s="212" t="s">
        <v>1270</v>
      </c>
      <c r="L533" s="212"/>
    </row>
    <row r="534" spans="1:41">
      <c r="A534" s="49">
        <v>3</v>
      </c>
      <c r="B534" s="279">
        <v>9</v>
      </c>
      <c r="C534" s="28" t="s">
        <v>629</v>
      </c>
      <c r="D534" s="210">
        <f>'(C.) Private owners, 6 estates'!EL55-'(C.) Private owners, 6 estates'!DS55</f>
        <v>385</v>
      </c>
      <c r="E534" s="529"/>
      <c r="F534" s="210">
        <f>'(C.) Private owners, 6 estates'!EL172-'(C.) Private owners, 6 estates'!DS172</f>
        <v>2009931.2332254634</v>
      </c>
      <c r="G534" s="405">
        <f t="shared" si="149"/>
        <v>5220.6006057804243</v>
      </c>
      <c r="I534" s="212">
        <f t="shared" si="151"/>
        <v>5182</v>
      </c>
      <c r="J534" s="212">
        <f>F475+F534</f>
        <v>2498224.9423361276</v>
      </c>
      <c r="K534" s="212"/>
      <c r="L534" s="212"/>
      <c r="S534" s="410"/>
    </row>
    <row r="535" spans="1:41">
      <c r="A535" s="49">
        <v>12</v>
      </c>
      <c r="B535" s="279">
        <v>9</v>
      </c>
      <c r="C535" s="28" t="s">
        <v>257</v>
      </c>
      <c r="D535" s="210">
        <f>'(C.) Private owners, 6 estates'!EL56-'(C.) Private owners, 6 estates'!DS56</f>
        <v>1015</v>
      </c>
      <c r="E535" s="529"/>
      <c r="F535" s="210">
        <f>'(C.) Private owners, 6 estates'!EL173-'(C.) Private owners, 6 estates'!DS173</f>
        <v>2077064.5986955347</v>
      </c>
      <c r="G535" s="405">
        <f t="shared" si="149"/>
        <v>2046.3690627542214</v>
      </c>
      <c r="I535" s="212">
        <f t="shared" si="151"/>
        <v>8841</v>
      </c>
      <c r="J535" s="212">
        <f>F476+F535</f>
        <v>3052542.6132607772</v>
      </c>
      <c r="K535" s="212"/>
      <c r="L535" s="212"/>
      <c r="S535" s="410"/>
    </row>
    <row r="536" spans="1:41">
      <c r="A536" s="49">
        <v>13</v>
      </c>
      <c r="B536" s="279">
        <v>9</v>
      </c>
      <c r="C536" s="28" t="s">
        <v>101</v>
      </c>
      <c r="D536" s="210">
        <f>'(C.) Private owners, 6 estates'!EL57-'(C.) Private owners, 6 estates'!DS57</f>
        <v>1406</v>
      </c>
      <c r="E536" s="529"/>
      <c r="F536" s="210">
        <f>'(C.) Private owners, 6 estates'!EL174-'(C.) Private owners, 6 estates'!DS174</f>
        <v>5335308.1850250047</v>
      </c>
      <c r="G536" s="405">
        <f t="shared" si="149"/>
        <v>3794.6715398470874</v>
      </c>
      <c r="I536" s="212">
        <f t="shared" si="151"/>
        <v>8420</v>
      </c>
      <c r="J536" s="212">
        <f>F477+F536</f>
        <v>5801477.2203254197</v>
      </c>
      <c r="K536" s="212"/>
      <c r="L536" s="212"/>
      <c r="S536" s="410"/>
    </row>
    <row r="537" spans="1:41">
      <c r="A537" s="49">
        <v>41</v>
      </c>
      <c r="B537" s="279">
        <v>9</v>
      </c>
      <c r="C537" s="28" t="s">
        <v>1096</v>
      </c>
      <c r="D537" s="210">
        <f>'(C.) Private owners, 6 estates'!EL58-'(C.) Private owners, 6 estates'!DS58</f>
        <v>342</v>
      </c>
      <c r="E537" s="529"/>
      <c r="F537" s="210">
        <f>'(C.) Private owners, 6 estates'!EL175-'(C.) Private owners, 6 estates'!DS175</f>
        <v>2054606.7903661439</v>
      </c>
      <c r="G537" s="405">
        <f t="shared" si="149"/>
        <v>6007.6221940530522</v>
      </c>
      <c r="I537" s="212">
        <f t="shared" si="151"/>
        <v>14649</v>
      </c>
      <c r="J537" s="212">
        <f>F478+F537</f>
        <v>4618131.9270970868</v>
      </c>
      <c r="K537" s="212"/>
      <c r="L537" s="212"/>
    </row>
    <row r="538" spans="1:41">
      <c r="A538" s="49">
        <v>47</v>
      </c>
      <c r="B538" s="279">
        <v>9</v>
      </c>
      <c r="C538" s="29" t="s">
        <v>501</v>
      </c>
      <c r="D538" s="210">
        <f>'(C.) Private owners, 6 estates'!EL59-'(C.) Private owners, 6 estates'!DS59</f>
        <v>699</v>
      </c>
      <c r="E538" s="529"/>
      <c r="F538" s="210">
        <f>'(C.) Private owners, 6 estates'!EL176-'(C.) Private owners, 6 estates'!DS176</f>
        <v>3731729.9035528135</v>
      </c>
      <c r="G538" s="405">
        <f t="shared" si="149"/>
        <v>5338.6693899181882</v>
      </c>
      <c r="I538" s="210">
        <f t="shared" si="151"/>
        <v>8544</v>
      </c>
      <c r="J538" s="210">
        <f>F479+F538</f>
        <v>2111391.7423036825</v>
      </c>
    </row>
    <row r="539" spans="1:41">
      <c r="A539" s="160">
        <v>51</v>
      </c>
      <c r="B539" s="152"/>
      <c r="C539" s="331" t="s">
        <v>226</v>
      </c>
      <c r="D539" s="214">
        <f>SUM(D489:D538)</f>
        <v>70594</v>
      </c>
      <c r="E539" s="529"/>
      <c r="F539" s="214">
        <f>SUM(F489:F538)</f>
        <v>54233453.611251175</v>
      </c>
      <c r="G539" s="407">
        <f t="shared" si="149"/>
        <v>768.24451952363052</v>
      </c>
      <c r="I539" s="214">
        <f>SUM(I489:I538)</f>
        <v>846902</v>
      </c>
      <c r="J539" s="214">
        <f>SUM(J489:J538)</f>
        <v>118986347.30949257</v>
      </c>
    </row>
    <row r="541" spans="1:41" ht="16" thickBot="1">
      <c r="D541" s="28"/>
    </row>
    <row r="542" spans="1:41" ht="18" thickBot="1">
      <c r="D542" s="489" t="s">
        <v>1293</v>
      </c>
      <c r="E542" s="490"/>
      <c r="F542" s="490"/>
      <c r="G542" s="490"/>
      <c r="H542" s="491"/>
      <c r="I542" s="490"/>
      <c r="J542" s="490"/>
      <c r="K542" s="490"/>
      <c r="L542" s="490"/>
      <c r="M542" s="493"/>
      <c r="N542" s="493"/>
      <c r="O542" s="493"/>
      <c r="P542" s="493"/>
      <c r="Q542" s="493"/>
      <c r="R542" s="494"/>
      <c r="S542" s="490"/>
      <c r="T542" s="495"/>
      <c r="U542" s="490"/>
      <c r="V542" s="490"/>
      <c r="W542" s="490"/>
      <c r="X542" s="490"/>
      <c r="Y542" s="490"/>
      <c r="Z542" s="490"/>
      <c r="AA542" s="490"/>
      <c r="AB542" s="490"/>
      <c r="AC542" s="490"/>
      <c r="AD542" s="491"/>
      <c r="AE542" s="492"/>
    </row>
    <row r="543" spans="1:41">
      <c r="E543" s="487"/>
      <c r="T543" s="404" t="s">
        <v>1121</v>
      </c>
      <c r="AB543" s="484" t="s">
        <v>1263</v>
      </c>
      <c r="AC543" s="484"/>
    </row>
    <row r="544" spans="1:41" ht="16" thickBot="1">
      <c r="A544" s="327" t="s">
        <v>811</v>
      </c>
      <c r="B544" s="328"/>
      <c r="D544" s="214" t="s">
        <v>78</v>
      </c>
      <c r="E544" s="487"/>
      <c r="AB544" s="484" t="s">
        <v>1264</v>
      </c>
      <c r="AC544" s="484"/>
      <c r="AO544" s="28" t="s">
        <v>157</v>
      </c>
    </row>
    <row r="545" spans="1:41" ht="16" thickBot="1">
      <c r="A545" s="327" t="s">
        <v>754</v>
      </c>
      <c r="B545" s="328" t="s">
        <v>1044</v>
      </c>
      <c r="E545" s="487"/>
      <c r="G545" s="281" t="s">
        <v>1074</v>
      </c>
      <c r="T545" s="372" t="s">
        <v>720</v>
      </c>
      <c r="U545" s="373"/>
      <c r="V545" s="374" t="s">
        <v>971</v>
      </c>
      <c r="W545" s="375"/>
      <c r="X545" s="376" t="s">
        <v>546</v>
      </c>
      <c r="Y545" s="377"/>
      <c r="Z545" s="378" t="s">
        <v>547</v>
      </c>
      <c r="AA545" s="379"/>
      <c r="AB545" s="380" t="s">
        <v>1081</v>
      </c>
      <c r="AC545" s="381"/>
      <c r="AD545" s="336" t="s">
        <v>149</v>
      </c>
      <c r="AE545" s="250"/>
      <c r="AJ545" s="372" t="s">
        <v>720</v>
      </c>
      <c r="AK545" s="374" t="s">
        <v>1155</v>
      </c>
      <c r="AL545" s="376" t="s">
        <v>546</v>
      </c>
      <c r="AM545" s="378" t="s">
        <v>1250</v>
      </c>
      <c r="AN545" s="380" t="s">
        <v>159</v>
      </c>
      <c r="AO545" s="28" t="s">
        <v>158</v>
      </c>
    </row>
    <row r="546" spans="1:41">
      <c r="A546" s="329" t="s">
        <v>1045</v>
      </c>
      <c r="B546" s="330" t="s">
        <v>1046</v>
      </c>
      <c r="C546" s="171" t="s">
        <v>1045</v>
      </c>
      <c r="D546" s="335" t="s">
        <v>163</v>
      </c>
      <c r="E546" s="532"/>
      <c r="F546" s="335" t="s">
        <v>43</v>
      </c>
      <c r="G546" s="335" t="s">
        <v>921</v>
      </c>
      <c r="T546" s="335" t="s">
        <v>902</v>
      </c>
      <c r="U546" s="335" t="s">
        <v>348</v>
      </c>
      <c r="V546" s="335" t="s">
        <v>902</v>
      </c>
      <c r="W546" s="335" t="s">
        <v>348</v>
      </c>
      <c r="X546" s="335" t="s">
        <v>902</v>
      </c>
      <c r="Y546" s="335" t="s">
        <v>348</v>
      </c>
      <c r="Z546" s="335" t="s">
        <v>902</v>
      </c>
      <c r="AA546" s="335" t="s">
        <v>348</v>
      </c>
      <c r="AB546" s="335" t="s">
        <v>902</v>
      </c>
      <c r="AC546" s="335" t="s">
        <v>348</v>
      </c>
      <c r="AD546" s="337" t="s">
        <v>902</v>
      </c>
      <c r="AE546" s="338" t="s">
        <v>348</v>
      </c>
      <c r="AG546" s="408" t="s">
        <v>444</v>
      </c>
      <c r="AJ546" s="28" t="s">
        <v>156</v>
      </c>
    </row>
    <row r="547" spans="1:41">
      <c r="A547" s="49">
        <v>1</v>
      </c>
      <c r="B547" s="279">
        <v>1</v>
      </c>
      <c r="C547" s="28" t="s">
        <v>685</v>
      </c>
      <c r="D547" s="210">
        <f>T547+V547+X547+Z547+AB547</f>
        <v>16853</v>
      </c>
      <c r="E547" s="487"/>
      <c r="F547" s="210">
        <f>D547*384</f>
        <v>6471552</v>
      </c>
      <c r="G547" s="210">
        <v>384</v>
      </c>
      <c r="Q547" s="28" t="s">
        <v>685</v>
      </c>
      <c r="T547" s="210">
        <f t="shared" ref="T547:Z549" si="152">T430</f>
        <v>2</v>
      </c>
      <c r="U547" s="210">
        <f>T547*384</f>
        <v>768</v>
      </c>
      <c r="V547" s="210">
        <f t="shared" si="152"/>
        <v>0</v>
      </c>
      <c r="W547" s="210">
        <f>V547*384</f>
        <v>0</v>
      </c>
      <c r="X547" s="210">
        <f t="shared" si="152"/>
        <v>6</v>
      </c>
      <c r="Y547" s="210">
        <f>X547*384</f>
        <v>2304</v>
      </c>
      <c r="Z547" s="210">
        <f t="shared" si="152"/>
        <v>5</v>
      </c>
      <c r="AA547" s="210">
        <f>Z547*384</f>
        <v>1920</v>
      </c>
      <c r="AB547" s="210">
        <f t="shared" ref="AB547:AB578" si="153">AB430+D489</f>
        <v>16840</v>
      </c>
      <c r="AC547" s="210">
        <f>AB547*384</f>
        <v>6466560</v>
      </c>
      <c r="AD547" s="369">
        <f>D547-(T547+V547+X547+Z547+AB547)</f>
        <v>0</v>
      </c>
      <c r="AE547" s="369">
        <f>F547-(U547+W547+Y547+AA547+AC547)</f>
        <v>0</v>
      </c>
      <c r="AG547" s="259" t="s">
        <v>685</v>
      </c>
      <c r="AJ547" s="405">
        <f>U547/T547</f>
        <v>384</v>
      </c>
      <c r="AK547" s="405"/>
      <c r="AL547" s="405">
        <f>Y547/X547</f>
        <v>384</v>
      </c>
      <c r="AM547" s="405">
        <f>Y547/X547</f>
        <v>384</v>
      </c>
      <c r="AN547" s="405">
        <f>AC547/AB547</f>
        <v>384</v>
      </c>
      <c r="AO547" s="405">
        <f>AN430+G489</f>
        <v>22.110688083992681</v>
      </c>
    </row>
    <row r="548" spans="1:41">
      <c r="A548" s="49">
        <v>7</v>
      </c>
      <c r="B548" s="279">
        <v>1</v>
      </c>
      <c r="C548" s="28" t="s">
        <v>426</v>
      </c>
      <c r="D548" s="210">
        <f t="shared" ref="D548:D596" si="154">T548+V548+X548+Z548+AB548</f>
        <v>41767</v>
      </c>
      <c r="E548" s="487"/>
      <c r="F548" s="210">
        <f t="shared" ref="F548:F596" si="155">D548*384</f>
        <v>16038528</v>
      </c>
      <c r="G548" s="210">
        <v>384</v>
      </c>
      <c r="Q548" s="28" t="s">
        <v>426</v>
      </c>
      <c r="T548" s="210">
        <f t="shared" si="152"/>
        <v>433.96947368421053</v>
      </c>
      <c r="U548" s="210">
        <f t="shared" ref="U548:U596" si="156">T548*384</f>
        <v>166644.27789473685</v>
      </c>
      <c r="V548" s="212">
        <f t="shared" si="152"/>
        <v>187.32</v>
      </c>
      <c r="W548" s="210">
        <f t="shared" ref="W548:W596" si="157">V548*384</f>
        <v>71930.880000000005</v>
      </c>
      <c r="X548" s="212">
        <f t="shared" si="152"/>
        <v>359.52736842105264</v>
      </c>
      <c r="Y548" s="210">
        <f t="shared" ref="Y548:Y596" si="158">X548*384</f>
        <v>138058.50947368421</v>
      </c>
      <c r="Z548" s="212">
        <f t="shared" si="152"/>
        <v>888.71473684210525</v>
      </c>
      <c r="AA548" s="210">
        <f t="shared" ref="AA548:AA596" si="159">Z548*384</f>
        <v>341266.45894736843</v>
      </c>
      <c r="AB548" s="212">
        <f t="shared" si="153"/>
        <v>39897.468421052632</v>
      </c>
      <c r="AC548" s="210">
        <f t="shared" ref="AC548:AC596" si="160">AB548*384</f>
        <v>15320627.873684211</v>
      </c>
      <c r="AD548" s="369">
        <f t="shared" ref="AD548:AD596" si="161">D548-(T548+V548+X548+Z548+AB548)</f>
        <v>0</v>
      </c>
      <c r="AE548" s="369">
        <f t="shared" ref="AE548:AE596" si="162">F548-(U548+W548+Y548+AA548+AC548)</f>
        <v>0</v>
      </c>
      <c r="AG548" s="259" t="s">
        <v>426</v>
      </c>
      <c r="AJ548" s="405">
        <f t="shared" ref="AJ548:AJ597" si="163">U548/T548</f>
        <v>384</v>
      </c>
      <c r="AK548" s="405">
        <f t="shared" ref="AK548:AK597" si="164">W548/V548</f>
        <v>384.00000000000006</v>
      </c>
      <c r="AL548" s="405">
        <f t="shared" ref="AL548:AL597" si="165">Y548/X548</f>
        <v>384</v>
      </c>
      <c r="AM548" s="405">
        <f t="shared" ref="AM548:AM597" si="166">Y548/X548</f>
        <v>384</v>
      </c>
      <c r="AN548" s="405">
        <f t="shared" ref="AN548:AN597" si="167">AC548/AB548</f>
        <v>384</v>
      </c>
      <c r="AO548" s="405">
        <f t="shared" ref="AO548:AO597" si="168">AN431+G490</f>
        <v>96.200604577059238</v>
      </c>
    </row>
    <row r="549" spans="1:41">
      <c r="A549" s="49">
        <v>26</v>
      </c>
      <c r="B549" s="279">
        <v>1</v>
      </c>
      <c r="C549" s="28" t="s">
        <v>726</v>
      </c>
      <c r="D549" s="210">
        <f t="shared" si="154"/>
        <v>47634</v>
      </c>
      <c r="E549" s="487"/>
      <c r="F549" s="210">
        <f t="shared" si="155"/>
        <v>18291456</v>
      </c>
      <c r="G549" s="210">
        <v>384</v>
      </c>
      <c r="Q549" s="28" t="s">
        <v>726</v>
      </c>
      <c r="T549" s="210">
        <f t="shared" si="152"/>
        <v>1860.7129195356661</v>
      </c>
      <c r="U549" s="210">
        <f t="shared" si="156"/>
        <v>714513.76110169571</v>
      </c>
      <c r="V549" s="212">
        <f t="shared" si="152"/>
        <v>175.42781373638118</v>
      </c>
      <c r="W549" s="210">
        <f t="shared" si="157"/>
        <v>67364.280474770378</v>
      </c>
      <c r="X549" s="212">
        <f t="shared" si="152"/>
        <v>787.97221345060382</v>
      </c>
      <c r="Y549" s="210">
        <f t="shared" si="158"/>
        <v>302581.32996503188</v>
      </c>
      <c r="Z549" s="212">
        <f t="shared" si="152"/>
        <v>1717.166739719115</v>
      </c>
      <c r="AA549" s="210">
        <f t="shared" si="159"/>
        <v>659392.02805214014</v>
      </c>
      <c r="AB549" s="212">
        <f t="shared" si="153"/>
        <v>43092.720313558231</v>
      </c>
      <c r="AC549" s="210">
        <f t="shared" si="160"/>
        <v>16547604.60040636</v>
      </c>
      <c r="AD549" s="369">
        <f t="shared" si="161"/>
        <v>0</v>
      </c>
      <c r="AE549" s="369">
        <f t="shared" si="162"/>
        <v>0</v>
      </c>
      <c r="AG549" s="259" t="s">
        <v>726</v>
      </c>
      <c r="AJ549" s="405">
        <f t="shared" si="163"/>
        <v>383.99999999999994</v>
      </c>
      <c r="AK549" s="405">
        <f t="shared" si="164"/>
        <v>384</v>
      </c>
      <c r="AL549" s="405">
        <f t="shared" si="165"/>
        <v>384</v>
      </c>
      <c r="AM549" s="405">
        <f t="shared" si="166"/>
        <v>384</v>
      </c>
      <c r="AN549" s="405">
        <f t="shared" si="167"/>
        <v>384</v>
      </c>
      <c r="AO549" s="405">
        <f t="shared" si="168"/>
        <v>252.02130147063193</v>
      </c>
    </row>
    <row r="550" spans="1:41">
      <c r="A550" s="49">
        <v>27</v>
      </c>
      <c r="B550" s="279">
        <v>1</v>
      </c>
      <c r="C550" s="28" t="s">
        <v>1231</v>
      </c>
      <c r="D550" s="210">
        <f t="shared" si="154"/>
        <v>642</v>
      </c>
      <c r="E550" s="487"/>
      <c r="F550" s="210">
        <f t="shared" si="155"/>
        <v>246528</v>
      </c>
      <c r="G550" s="210">
        <v>384</v>
      </c>
      <c r="Q550" s="28" t="s">
        <v>456</v>
      </c>
      <c r="T550" s="210">
        <f t="shared" ref="T550:T596" si="169">T433</f>
        <v>191.83636363636364</v>
      </c>
      <c r="U550" s="210">
        <f t="shared" si="156"/>
        <v>73665.163636363635</v>
      </c>
      <c r="V550" s="212">
        <f t="shared" ref="V550:X569" si="170">V433</f>
        <v>1</v>
      </c>
      <c r="W550" s="210">
        <f t="shared" si="157"/>
        <v>384</v>
      </c>
      <c r="X550" s="212">
        <f t="shared" si="170"/>
        <v>41.381818181818183</v>
      </c>
      <c r="Y550" s="210">
        <f t="shared" si="158"/>
        <v>15890.618181818183</v>
      </c>
      <c r="Z550" s="212">
        <f t="shared" ref="Z550:Z578" si="171">Z433</f>
        <v>31.563636363636363</v>
      </c>
      <c r="AA550" s="210">
        <f t="shared" si="159"/>
        <v>12120.436363636363</v>
      </c>
      <c r="AB550" s="212">
        <f t="shared" si="153"/>
        <v>376.21818181818185</v>
      </c>
      <c r="AC550" s="210">
        <f t="shared" si="160"/>
        <v>144467.78181818183</v>
      </c>
      <c r="AD550" s="369">
        <f t="shared" si="161"/>
        <v>0</v>
      </c>
      <c r="AE550" s="369">
        <f t="shared" si="162"/>
        <v>0</v>
      </c>
      <c r="AG550" s="259" t="s">
        <v>248</v>
      </c>
      <c r="AJ550" s="405">
        <f t="shared" si="163"/>
        <v>384</v>
      </c>
      <c r="AK550" s="405">
        <f t="shared" si="164"/>
        <v>384</v>
      </c>
      <c r="AL550" s="405">
        <f t="shared" si="165"/>
        <v>384</v>
      </c>
      <c r="AM550" s="405">
        <f t="shared" si="166"/>
        <v>384</v>
      </c>
      <c r="AN550" s="405">
        <f t="shared" si="167"/>
        <v>384</v>
      </c>
      <c r="AO550" s="405">
        <f t="shared" si="168"/>
        <v>951.69558656779884</v>
      </c>
    </row>
    <row r="551" spans="1:41">
      <c r="A551" s="49">
        <v>34</v>
      </c>
      <c r="B551" s="279">
        <v>1</v>
      </c>
      <c r="C551" s="28" t="s">
        <v>727</v>
      </c>
      <c r="D551" s="210">
        <f t="shared" si="154"/>
        <v>26297</v>
      </c>
      <c r="E551" s="487"/>
      <c r="F551" s="210">
        <f t="shared" si="155"/>
        <v>10098048</v>
      </c>
      <c r="G551" s="210">
        <v>384</v>
      </c>
      <c r="Q551" s="28" t="s">
        <v>727</v>
      </c>
      <c r="T551" s="210">
        <f t="shared" si="169"/>
        <v>997.17412254021269</v>
      </c>
      <c r="U551" s="210">
        <f t="shared" si="156"/>
        <v>382914.86305544164</v>
      </c>
      <c r="V551" s="212">
        <f t="shared" si="170"/>
        <v>105.81918819188192</v>
      </c>
      <c r="W551" s="210">
        <f t="shared" si="157"/>
        <v>40634.568265682654</v>
      </c>
      <c r="X551" s="212">
        <f t="shared" si="170"/>
        <v>395.68129242142209</v>
      </c>
      <c r="Y551" s="210">
        <f t="shared" si="158"/>
        <v>151941.61628982608</v>
      </c>
      <c r="Z551" s="212">
        <f t="shared" si="171"/>
        <v>2245.1756410557737</v>
      </c>
      <c r="AA551" s="210">
        <f t="shared" si="159"/>
        <v>862147.44616541709</v>
      </c>
      <c r="AB551" s="212">
        <f t="shared" si="153"/>
        <v>22553.14975579071</v>
      </c>
      <c r="AC551" s="210">
        <f t="shared" si="160"/>
        <v>8660409.506223632</v>
      </c>
      <c r="AD551" s="369">
        <f t="shared" si="161"/>
        <v>0</v>
      </c>
      <c r="AE551" s="369">
        <f t="shared" si="162"/>
        <v>0</v>
      </c>
      <c r="AG551" s="259" t="s">
        <v>727</v>
      </c>
      <c r="AJ551" s="405">
        <f t="shared" si="163"/>
        <v>383.99999999999994</v>
      </c>
      <c r="AK551" s="405">
        <f t="shared" si="164"/>
        <v>383.99999999999994</v>
      </c>
      <c r="AL551" s="405">
        <f t="shared" si="165"/>
        <v>384</v>
      </c>
      <c r="AM551" s="405">
        <f t="shared" si="166"/>
        <v>384</v>
      </c>
      <c r="AN551" s="405">
        <f t="shared" si="167"/>
        <v>384</v>
      </c>
      <c r="AO551" s="405">
        <f t="shared" si="168"/>
        <v>286.52813866115429</v>
      </c>
    </row>
    <row r="552" spans="1:41">
      <c r="A552" s="49">
        <v>37</v>
      </c>
      <c r="B552" s="279">
        <v>1</v>
      </c>
      <c r="C552" s="30" t="s">
        <v>1087</v>
      </c>
      <c r="D552" s="210">
        <f t="shared" si="154"/>
        <v>9268</v>
      </c>
      <c r="E552" s="487"/>
      <c r="F552" s="210">
        <f t="shared" si="155"/>
        <v>3558912</v>
      </c>
      <c r="G552" s="210">
        <v>384</v>
      </c>
      <c r="Q552" s="30" t="s">
        <v>399</v>
      </c>
      <c r="T552" s="210">
        <f t="shared" si="169"/>
        <v>1262.4764248581612</v>
      </c>
      <c r="U552" s="210">
        <f t="shared" si="156"/>
        <v>484790.94714553386</v>
      </c>
      <c r="V552" s="212">
        <f t="shared" si="170"/>
        <v>43.890094495969379</v>
      </c>
      <c r="W552" s="210">
        <f t="shared" si="157"/>
        <v>16853.796286452241</v>
      </c>
      <c r="X552" s="212">
        <f t="shared" si="170"/>
        <v>863.55832311273412</v>
      </c>
      <c r="Y552" s="210">
        <f t="shared" si="158"/>
        <v>331606.39607528993</v>
      </c>
      <c r="Z552" s="212">
        <f t="shared" si="171"/>
        <v>1571.8046571544901</v>
      </c>
      <c r="AA552" s="210">
        <f t="shared" si="159"/>
        <v>603572.98834732419</v>
      </c>
      <c r="AB552" s="212">
        <f t="shared" si="153"/>
        <v>5526.270500378645</v>
      </c>
      <c r="AC552" s="210">
        <f t="shared" si="160"/>
        <v>2122087.8721453995</v>
      </c>
      <c r="AD552" s="369">
        <f t="shared" si="161"/>
        <v>0</v>
      </c>
      <c r="AE552" s="369">
        <f t="shared" si="162"/>
        <v>0</v>
      </c>
      <c r="AG552" s="259" t="s">
        <v>244</v>
      </c>
      <c r="AJ552" s="405">
        <f t="shared" si="163"/>
        <v>384</v>
      </c>
      <c r="AK552" s="405">
        <f t="shared" si="164"/>
        <v>384</v>
      </c>
      <c r="AL552" s="405">
        <f t="shared" si="165"/>
        <v>384.00000000000006</v>
      </c>
      <c r="AM552" s="405">
        <f t="shared" si="166"/>
        <v>384.00000000000006</v>
      </c>
      <c r="AN552" s="405">
        <f t="shared" si="167"/>
        <v>383.99999999999994</v>
      </c>
      <c r="AO552" s="405">
        <f t="shared" si="168"/>
        <v>1053.8174133339244</v>
      </c>
    </row>
    <row r="553" spans="1:41">
      <c r="A553" s="49">
        <v>10</v>
      </c>
      <c r="B553" s="279">
        <v>2</v>
      </c>
      <c r="C553" s="28" t="s">
        <v>909</v>
      </c>
      <c r="D553" s="210">
        <f t="shared" si="154"/>
        <v>3394</v>
      </c>
      <c r="E553" s="487"/>
      <c r="F553" s="210">
        <f t="shared" si="155"/>
        <v>1303296</v>
      </c>
      <c r="G553" s="210">
        <v>384</v>
      </c>
      <c r="Q553" s="28" t="s">
        <v>180</v>
      </c>
      <c r="T553" s="210">
        <f t="shared" si="169"/>
        <v>85.632142857142853</v>
      </c>
      <c r="U553" s="210">
        <f t="shared" si="156"/>
        <v>32882.742857142854</v>
      </c>
      <c r="V553" s="212">
        <f t="shared" si="170"/>
        <v>74.375</v>
      </c>
      <c r="W553" s="210">
        <f t="shared" si="157"/>
        <v>28560</v>
      </c>
      <c r="X553" s="212">
        <f t="shared" si="170"/>
        <v>224.60357142857143</v>
      </c>
      <c r="Y553" s="210">
        <f t="shared" si="158"/>
        <v>86247.771428571432</v>
      </c>
      <c r="Z553" s="212">
        <f t="shared" si="171"/>
        <v>183.85</v>
      </c>
      <c r="AA553" s="210">
        <f t="shared" si="159"/>
        <v>70598.399999999994</v>
      </c>
      <c r="AB553" s="212">
        <f t="shared" si="153"/>
        <v>2825.5392857142856</v>
      </c>
      <c r="AC553" s="210">
        <f t="shared" si="160"/>
        <v>1085007.0857142857</v>
      </c>
      <c r="AD553" s="369">
        <f t="shared" si="161"/>
        <v>0</v>
      </c>
      <c r="AE553" s="369">
        <f t="shared" si="162"/>
        <v>0</v>
      </c>
      <c r="AG553" s="259" t="s">
        <v>245</v>
      </c>
      <c r="AJ553" s="405">
        <f t="shared" si="163"/>
        <v>384</v>
      </c>
      <c r="AK553" s="405">
        <f t="shared" si="164"/>
        <v>384</v>
      </c>
      <c r="AL553" s="405">
        <f t="shared" si="165"/>
        <v>384</v>
      </c>
      <c r="AM553" s="405">
        <f t="shared" si="166"/>
        <v>384</v>
      </c>
      <c r="AN553" s="405">
        <f t="shared" si="167"/>
        <v>384</v>
      </c>
      <c r="AO553" s="405">
        <f t="shared" si="168"/>
        <v>202.77851441357242</v>
      </c>
    </row>
    <row r="554" spans="1:41">
      <c r="A554" s="49">
        <v>14</v>
      </c>
      <c r="B554" s="279">
        <v>2</v>
      </c>
      <c r="C554" s="28" t="s">
        <v>992</v>
      </c>
      <c r="D554" s="210">
        <f t="shared" si="154"/>
        <v>2753</v>
      </c>
      <c r="E554" s="487"/>
      <c r="F554" s="210">
        <f t="shared" si="155"/>
        <v>1057152</v>
      </c>
      <c r="G554" s="210">
        <v>384</v>
      </c>
      <c r="Q554" s="28" t="s">
        <v>992</v>
      </c>
      <c r="T554" s="210">
        <f t="shared" si="169"/>
        <v>350.18687358965076</v>
      </c>
      <c r="U554" s="210">
        <f t="shared" si="156"/>
        <v>134471.75945842589</v>
      </c>
      <c r="V554" s="212">
        <f t="shared" si="170"/>
        <v>19</v>
      </c>
      <c r="W554" s="210">
        <f t="shared" si="157"/>
        <v>7296</v>
      </c>
      <c r="X554" s="212">
        <f t="shared" si="170"/>
        <v>143.96621919187658</v>
      </c>
      <c r="Y554" s="210">
        <f t="shared" si="158"/>
        <v>55283.028169680605</v>
      </c>
      <c r="Z554" s="212">
        <f t="shared" si="171"/>
        <v>136.72589799935429</v>
      </c>
      <c r="AA554" s="210">
        <f t="shared" si="159"/>
        <v>52502.744831752047</v>
      </c>
      <c r="AB554" s="212">
        <f t="shared" si="153"/>
        <v>2103.1210092191186</v>
      </c>
      <c r="AC554" s="210">
        <f t="shared" si="160"/>
        <v>807598.46754014154</v>
      </c>
      <c r="AD554" s="369">
        <f t="shared" si="161"/>
        <v>0</v>
      </c>
      <c r="AE554" s="369">
        <f t="shared" si="162"/>
        <v>0</v>
      </c>
      <c r="AG554" s="259" t="s">
        <v>992</v>
      </c>
      <c r="AJ554" s="405">
        <f t="shared" si="163"/>
        <v>384</v>
      </c>
      <c r="AK554" s="405">
        <f t="shared" si="164"/>
        <v>384</v>
      </c>
      <c r="AL554" s="405">
        <f t="shared" si="165"/>
        <v>384</v>
      </c>
      <c r="AM554" s="405">
        <f t="shared" si="166"/>
        <v>384</v>
      </c>
      <c r="AN554" s="405">
        <f t="shared" si="167"/>
        <v>384</v>
      </c>
      <c r="AO554" s="405">
        <f t="shared" si="168"/>
        <v>850.45015606592369</v>
      </c>
    </row>
    <row r="555" spans="1:41">
      <c r="A555" s="49">
        <v>28</v>
      </c>
      <c r="B555" s="279">
        <v>2</v>
      </c>
      <c r="C555" s="28" t="s">
        <v>885</v>
      </c>
      <c r="D555" s="210">
        <f t="shared" si="154"/>
        <v>1780</v>
      </c>
      <c r="E555" s="487"/>
      <c r="F555" s="210">
        <f t="shared" si="155"/>
        <v>683520</v>
      </c>
      <c r="G555" s="210">
        <v>384</v>
      </c>
      <c r="Q555" s="28" t="s">
        <v>885</v>
      </c>
      <c r="T555" s="210">
        <f t="shared" si="169"/>
        <v>400.89772727272725</v>
      </c>
      <c r="U555" s="210">
        <f t="shared" si="156"/>
        <v>153944.72727272726</v>
      </c>
      <c r="V555" s="212">
        <f t="shared" si="170"/>
        <v>10.579545454545455</v>
      </c>
      <c r="W555" s="210">
        <f t="shared" si="157"/>
        <v>4062.545454545455</v>
      </c>
      <c r="X555" s="212">
        <f t="shared" si="170"/>
        <v>153.01262626262627</v>
      </c>
      <c r="Y555" s="210">
        <f t="shared" si="158"/>
        <v>58756.848484848488</v>
      </c>
      <c r="Z555" s="212">
        <f t="shared" si="171"/>
        <v>151.02272727272728</v>
      </c>
      <c r="AA555" s="210">
        <f t="shared" si="159"/>
        <v>57992.727272727279</v>
      </c>
      <c r="AB555" s="212">
        <f t="shared" si="153"/>
        <v>1064.4873737373737</v>
      </c>
      <c r="AC555" s="210">
        <f t="shared" si="160"/>
        <v>408763.15151515149</v>
      </c>
      <c r="AD555" s="369">
        <f t="shared" si="161"/>
        <v>0</v>
      </c>
      <c r="AE555" s="369">
        <f t="shared" si="162"/>
        <v>0</v>
      </c>
      <c r="AG555" s="259" t="s">
        <v>885</v>
      </c>
      <c r="AJ555" s="405">
        <f t="shared" si="163"/>
        <v>384</v>
      </c>
      <c r="AK555" s="405">
        <f t="shared" si="164"/>
        <v>384</v>
      </c>
      <c r="AL555" s="405">
        <f t="shared" si="165"/>
        <v>384</v>
      </c>
      <c r="AM555" s="405">
        <f t="shared" si="166"/>
        <v>384</v>
      </c>
      <c r="AN555" s="405">
        <f t="shared" si="167"/>
        <v>384</v>
      </c>
      <c r="AO555" s="405">
        <f t="shared" si="168"/>
        <v>2314.413090040156</v>
      </c>
    </row>
    <row r="556" spans="1:41">
      <c r="A556" s="49">
        <v>31</v>
      </c>
      <c r="B556" s="279">
        <v>2</v>
      </c>
      <c r="C556" s="28" t="s">
        <v>886</v>
      </c>
      <c r="D556" s="210">
        <f t="shared" si="154"/>
        <v>918</v>
      </c>
      <c r="E556" s="487"/>
      <c r="F556" s="210">
        <f t="shared" si="155"/>
        <v>352512</v>
      </c>
      <c r="G556" s="210">
        <v>384</v>
      </c>
      <c r="Q556" s="28" t="s">
        <v>886</v>
      </c>
      <c r="T556" s="210">
        <f t="shared" si="169"/>
        <v>62.864406779661017</v>
      </c>
      <c r="U556" s="210">
        <f t="shared" si="156"/>
        <v>24139.932203389832</v>
      </c>
      <c r="V556" s="212">
        <f t="shared" si="170"/>
        <v>6</v>
      </c>
      <c r="W556" s="210">
        <f t="shared" si="157"/>
        <v>2304</v>
      </c>
      <c r="X556" s="212">
        <f t="shared" si="170"/>
        <v>72.13559322033899</v>
      </c>
      <c r="Y556" s="210">
        <f t="shared" si="158"/>
        <v>27700.067796610172</v>
      </c>
      <c r="Z556" s="212">
        <f t="shared" si="171"/>
        <v>42</v>
      </c>
      <c r="AA556" s="210">
        <f t="shared" si="159"/>
        <v>16128</v>
      </c>
      <c r="AB556" s="212">
        <f t="shared" si="153"/>
        <v>735</v>
      </c>
      <c r="AC556" s="210">
        <f t="shared" si="160"/>
        <v>282240</v>
      </c>
      <c r="AD556" s="369">
        <f t="shared" si="161"/>
        <v>0</v>
      </c>
      <c r="AE556" s="369">
        <f t="shared" si="162"/>
        <v>0</v>
      </c>
      <c r="AG556" s="259" t="s">
        <v>886</v>
      </c>
      <c r="AJ556" s="405">
        <f t="shared" si="163"/>
        <v>384</v>
      </c>
      <c r="AK556" s="405">
        <f t="shared" si="164"/>
        <v>384</v>
      </c>
      <c r="AL556" s="405">
        <f t="shared" si="165"/>
        <v>384</v>
      </c>
      <c r="AM556" s="405">
        <f t="shared" si="166"/>
        <v>384</v>
      </c>
      <c r="AN556" s="405">
        <f t="shared" si="167"/>
        <v>384</v>
      </c>
      <c r="AO556" s="405">
        <f t="shared" si="168"/>
        <v>288.06996164010263</v>
      </c>
    </row>
    <row r="557" spans="1:41">
      <c r="A557" s="49">
        <v>36</v>
      </c>
      <c r="B557" s="279">
        <v>2</v>
      </c>
      <c r="C557" s="28" t="s">
        <v>887</v>
      </c>
      <c r="D557" s="210">
        <f t="shared" si="154"/>
        <v>4594</v>
      </c>
      <c r="E557" s="487"/>
      <c r="F557" s="210">
        <f t="shared" si="155"/>
        <v>1764096</v>
      </c>
      <c r="G557" s="210">
        <v>384</v>
      </c>
      <c r="Q557" s="28" t="s">
        <v>887</v>
      </c>
      <c r="T557" s="210">
        <f t="shared" si="169"/>
        <v>462.57373935929922</v>
      </c>
      <c r="U557" s="210">
        <f t="shared" si="156"/>
        <v>177628.3159139709</v>
      </c>
      <c r="V557" s="212">
        <f t="shared" si="170"/>
        <v>22.060498220640568</v>
      </c>
      <c r="W557" s="210">
        <f t="shared" si="157"/>
        <v>8471.2313167259781</v>
      </c>
      <c r="X557" s="212">
        <f t="shared" si="170"/>
        <v>255.86408441919161</v>
      </c>
      <c r="Y557" s="210">
        <f t="shared" si="158"/>
        <v>98251.808416969579</v>
      </c>
      <c r="Z557" s="212">
        <f t="shared" si="171"/>
        <v>678.93402729983518</v>
      </c>
      <c r="AA557" s="210">
        <f t="shared" si="159"/>
        <v>260710.66648313671</v>
      </c>
      <c r="AB557" s="212">
        <f t="shared" si="153"/>
        <v>3174.5676507010335</v>
      </c>
      <c r="AC557" s="210">
        <f t="shared" si="160"/>
        <v>1219033.9778691968</v>
      </c>
      <c r="AD557" s="369">
        <f t="shared" si="161"/>
        <v>0</v>
      </c>
      <c r="AE557" s="369">
        <f t="shared" si="162"/>
        <v>0</v>
      </c>
      <c r="AG557" s="259" t="s">
        <v>887</v>
      </c>
      <c r="AJ557" s="405">
        <f t="shared" si="163"/>
        <v>384</v>
      </c>
      <c r="AK557" s="405">
        <f t="shared" si="164"/>
        <v>384</v>
      </c>
      <c r="AL557" s="405">
        <f t="shared" si="165"/>
        <v>384</v>
      </c>
      <c r="AM557" s="405">
        <f t="shared" si="166"/>
        <v>384</v>
      </c>
      <c r="AN557" s="405">
        <f t="shared" si="167"/>
        <v>384</v>
      </c>
      <c r="AO557" s="405">
        <f t="shared" si="168"/>
        <v>2693.9195491185751</v>
      </c>
    </row>
    <row r="558" spans="1:41">
      <c r="A558" s="49">
        <v>45</v>
      </c>
      <c r="B558" s="279">
        <v>2</v>
      </c>
      <c r="C558" s="29" t="s">
        <v>755</v>
      </c>
      <c r="D558" s="210">
        <f t="shared" si="154"/>
        <v>6179</v>
      </c>
      <c r="E558" s="487"/>
      <c r="F558" s="210">
        <f t="shared" si="155"/>
        <v>2372736</v>
      </c>
      <c r="G558" s="210">
        <v>384</v>
      </c>
      <c r="Q558" s="29" t="s">
        <v>755</v>
      </c>
      <c r="T558" s="210">
        <f t="shared" si="169"/>
        <v>664.65358732172115</v>
      </c>
      <c r="U558" s="210">
        <f t="shared" si="156"/>
        <v>255226.97753154091</v>
      </c>
      <c r="V558" s="212">
        <f t="shared" si="170"/>
        <v>25.144654088050313</v>
      </c>
      <c r="W558" s="210">
        <f t="shared" si="157"/>
        <v>9655.5471698113197</v>
      </c>
      <c r="X558" s="212">
        <f t="shared" si="170"/>
        <v>250.16278451003043</v>
      </c>
      <c r="Y558" s="210">
        <f t="shared" si="158"/>
        <v>96062.50925185169</v>
      </c>
      <c r="Z558" s="212">
        <f t="shared" si="171"/>
        <v>335.5855247759481</v>
      </c>
      <c r="AA558" s="210">
        <f t="shared" si="159"/>
        <v>128864.84151396407</v>
      </c>
      <c r="AB558" s="212">
        <f t="shared" si="153"/>
        <v>4903.4534493042502</v>
      </c>
      <c r="AC558" s="210">
        <f t="shared" si="160"/>
        <v>1882926.1245328321</v>
      </c>
      <c r="AD558" s="369">
        <f t="shared" si="161"/>
        <v>0</v>
      </c>
      <c r="AE558" s="369">
        <f t="shared" si="162"/>
        <v>0</v>
      </c>
      <c r="AG558" s="259" t="s">
        <v>755</v>
      </c>
      <c r="AJ558" s="405">
        <f t="shared" si="163"/>
        <v>384</v>
      </c>
      <c r="AK558" s="405">
        <f t="shared" si="164"/>
        <v>384</v>
      </c>
      <c r="AL558" s="405">
        <f t="shared" si="165"/>
        <v>384</v>
      </c>
      <c r="AM558" s="405">
        <f t="shared" si="166"/>
        <v>384</v>
      </c>
      <c r="AN558" s="405">
        <f t="shared" si="167"/>
        <v>384</v>
      </c>
      <c r="AO558" s="405">
        <f t="shared" si="168"/>
        <v>1390.2016174069201</v>
      </c>
    </row>
    <row r="559" spans="1:41">
      <c r="A559" s="49">
        <v>6</v>
      </c>
      <c r="B559" s="279">
        <v>3</v>
      </c>
      <c r="C559" s="28" t="s">
        <v>250</v>
      </c>
      <c r="D559" s="210">
        <f t="shared" si="154"/>
        <v>9616</v>
      </c>
      <c r="E559" s="487"/>
      <c r="F559" s="210">
        <f t="shared" si="155"/>
        <v>3692544</v>
      </c>
      <c r="G559" s="210">
        <v>384</v>
      </c>
      <c r="Q559" s="28" t="s">
        <v>250</v>
      </c>
      <c r="T559" s="210">
        <f t="shared" si="169"/>
        <v>711.04949342586303</v>
      </c>
      <c r="U559" s="210">
        <f t="shared" si="156"/>
        <v>273043.00547553139</v>
      </c>
      <c r="V559" s="212">
        <f t="shared" si="170"/>
        <v>82.925851027974389</v>
      </c>
      <c r="W559" s="210">
        <f t="shared" si="157"/>
        <v>31843.526794742167</v>
      </c>
      <c r="X559" s="212">
        <f t="shared" si="170"/>
        <v>579.7417006009639</v>
      </c>
      <c r="Y559" s="210">
        <f t="shared" si="158"/>
        <v>222620.81303077014</v>
      </c>
      <c r="Z559" s="212">
        <f t="shared" si="171"/>
        <v>1058.0417681932956</v>
      </c>
      <c r="AA559" s="210">
        <f t="shared" si="159"/>
        <v>406288.0389862255</v>
      </c>
      <c r="AB559" s="212">
        <f t="shared" si="153"/>
        <v>7184.2411867519031</v>
      </c>
      <c r="AC559" s="210">
        <f t="shared" si="160"/>
        <v>2758748.6157127307</v>
      </c>
      <c r="AD559" s="369">
        <f t="shared" si="161"/>
        <v>0</v>
      </c>
      <c r="AE559" s="369">
        <f t="shared" si="162"/>
        <v>0</v>
      </c>
      <c r="AG559" s="259" t="s">
        <v>250</v>
      </c>
      <c r="AJ559" s="405">
        <f t="shared" si="163"/>
        <v>384</v>
      </c>
      <c r="AK559" s="405">
        <f t="shared" si="164"/>
        <v>384</v>
      </c>
      <c r="AL559" s="405">
        <f t="shared" si="165"/>
        <v>384</v>
      </c>
      <c r="AM559" s="405">
        <f t="shared" si="166"/>
        <v>384</v>
      </c>
      <c r="AN559" s="405">
        <f t="shared" si="167"/>
        <v>384</v>
      </c>
      <c r="AO559" s="405">
        <f t="shared" si="168"/>
        <v>389.83921568687356</v>
      </c>
    </row>
    <row r="560" spans="1:41">
      <c r="A560" s="49">
        <v>15</v>
      </c>
      <c r="B560" s="279">
        <v>3</v>
      </c>
      <c r="C560" s="28" t="s">
        <v>840</v>
      </c>
      <c r="D560" s="210">
        <f t="shared" si="154"/>
        <v>10454</v>
      </c>
      <c r="E560" s="487"/>
      <c r="F560" s="210">
        <f t="shared" si="155"/>
        <v>4014336</v>
      </c>
      <c r="G560" s="210">
        <v>384</v>
      </c>
      <c r="Q560" s="28" t="s">
        <v>550</v>
      </c>
      <c r="T560" s="210">
        <f t="shared" si="169"/>
        <v>615.05536712099297</v>
      </c>
      <c r="U560" s="210">
        <f t="shared" si="156"/>
        <v>236181.2609744613</v>
      </c>
      <c r="V560" s="212">
        <f t="shared" si="170"/>
        <v>42.424354243542439</v>
      </c>
      <c r="W560" s="210">
        <f t="shared" si="157"/>
        <v>16290.952029520296</v>
      </c>
      <c r="X560" s="212">
        <f t="shared" si="170"/>
        <v>269.98157244124587</v>
      </c>
      <c r="Y560" s="210">
        <f t="shared" si="158"/>
        <v>103672.92381743842</v>
      </c>
      <c r="Z560" s="212">
        <f t="shared" si="171"/>
        <v>1130.3537633325773</v>
      </c>
      <c r="AA560" s="210">
        <f t="shared" si="159"/>
        <v>434055.84511970967</v>
      </c>
      <c r="AB560" s="212">
        <f t="shared" si="153"/>
        <v>8396.1849428616406</v>
      </c>
      <c r="AC560" s="210">
        <f t="shared" si="160"/>
        <v>3224135.01805887</v>
      </c>
      <c r="AD560" s="369">
        <f t="shared" si="161"/>
        <v>0</v>
      </c>
      <c r="AE560" s="369">
        <f t="shared" si="162"/>
        <v>0</v>
      </c>
      <c r="AG560" s="259" t="s">
        <v>235</v>
      </c>
      <c r="AJ560" s="405">
        <f t="shared" si="163"/>
        <v>384</v>
      </c>
      <c r="AK560" s="405">
        <f t="shared" si="164"/>
        <v>384</v>
      </c>
      <c r="AL560" s="405">
        <f t="shared" si="165"/>
        <v>384</v>
      </c>
      <c r="AM560" s="405">
        <f t="shared" si="166"/>
        <v>384</v>
      </c>
      <c r="AN560" s="405">
        <f t="shared" si="167"/>
        <v>384</v>
      </c>
      <c r="AO560" s="405">
        <f t="shared" si="168"/>
        <v>473.8280597612611</v>
      </c>
    </row>
    <row r="561" spans="1:41">
      <c r="A561" s="49">
        <v>18</v>
      </c>
      <c r="B561" s="279">
        <v>3</v>
      </c>
      <c r="C561" s="28" t="s">
        <v>1007</v>
      </c>
      <c r="D561" s="210">
        <f t="shared" si="154"/>
        <v>22152</v>
      </c>
      <c r="E561" s="487"/>
      <c r="F561" s="210">
        <f t="shared" si="155"/>
        <v>8506368</v>
      </c>
      <c r="G561" s="210">
        <v>384</v>
      </c>
      <c r="Q561" s="28" t="s">
        <v>1007</v>
      </c>
      <c r="T561" s="210">
        <f t="shared" si="169"/>
        <v>1595.4737142064312</v>
      </c>
      <c r="U561" s="210">
        <f t="shared" si="156"/>
        <v>612661.90625526954</v>
      </c>
      <c r="V561" s="212">
        <f t="shared" si="170"/>
        <v>113</v>
      </c>
      <c r="W561" s="210">
        <f t="shared" si="157"/>
        <v>43392</v>
      </c>
      <c r="X561" s="212">
        <f t="shared" si="170"/>
        <v>660.54334890598011</v>
      </c>
      <c r="Y561" s="210">
        <f t="shared" si="158"/>
        <v>253648.64597989636</v>
      </c>
      <c r="Z561" s="212">
        <f t="shared" si="171"/>
        <v>1662.8170205420488</v>
      </c>
      <c r="AA561" s="210">
        <f t="shared" si="159"/>
        <v>638521.7358881468</v>
      </c>
      <c r="AB561" s="212">
        <f t="shared" si="153"/>
        <v>18120.165916345541</v>
      </c>
      <c r="AC561" s="210">
        <f t="shared" si="160"/>
        <v>6958143.7118766876</v>
      </c>
      <c r="AD561" s="369">
        <f t="shared" si="161"/>
        <v>0</v>
      </c>
      <c r="AE561" s="369">
        <f t="shared" si="162"/>
        <v>0</v>
      </c>
      <c r="AG561" s="259" t="s">
        <v>1007</v>
      </c>
      <c r="AJ561" s="405">
        <f t="shared" si="163"/>
        <v>384</v>
      </c>
      <c r="AK561" s="405">
        <f t="shared" si="164"/>
        <v>384</v>
      </c>
      <c r="AL561" s="405">
        <f t="shared" si="165"/>
        <v>384</v>
      </c>
      <c r="AM561" s="405">
        <f t="shared" si="166"/>
        <v>384</v>
      </c>
      <c r="AN561" s="405">
        <f t="shared" si="167"/>
        <v>384</v>
      </c>
      <c r="AO561" s="405">
        <f t="shared" si="168"/>
        <v>133.37322953525697</v>
      </c>
    </row>
    <row r="562" spans="1:41">
      <c r="A562" s="49">
        <v>24</v>
      </c>
      <c r="B562" s="279">
        <v>3</v>
      </c>
      <c r="C562" s="28" t="s">
        <v>1008</v>
      </c>
      <c r="D562" s="210">
        <f t="shared" si="154"/>
        <v>8340</v>
      </c>
      <c r="E562" s="487"/>
      <c r="F562" s="210">
        <f t="shared" si="155"/>
        <v>3202560</v>
      </c>
      <c r="G562" s="210">
        <v>384</v>
      </c>
      <c r="Q562" s="28" t="s">
        <v>1008</v>
      </c>
      <c r="T562" s="210">
        <f t="shared" si="169"/>
        <v>1063.1723032840919</v>
      </c>
      <c r="U562" s="210">
        <f t="shared" si="156"/>
        <v>408258.16446109128</v>
      </c>
      <c r="V562" s="212">
        <f t="shared" si="170"/>
        <v>112.09457092819615</v>
      </c>
      <c r="W562" s="210">
        <f t="shared" si="157"/>
        <v>43044.315236427319</v>
      </c>
      <c r="X562" s="212">
        <f t="shared" si="170"/>
        <v>1165.906303218796</v>
      </c>
      <c r="Y562" s="210">
        <f t="shared" si="158"/>
        <v>447708.02043601766</v>
      </c>
      <c r="Z562" s="212">
        <f t="shared" si="171"/>
        <v>1793.8983174285556</v>
      </c>
      <c r="AA562" s="210">
        <f t="shared" si="159"/>
        <v>688856.95389256533</v>
      </c>
      <c r="AB562" s="212">
        <f t="shared" si="153"/>
        <v>4204.9285051403604</v>
      </c>
      <c r="AC562" s="210">
        <f t="shared" si="160"/>
        <v>1614692.5459738984</v>
      </c>
      <c r="AD562" s="369">
        <f t="shared" si="161"/>
        <v>0</v>
      </c>
      <c r="AE562" s="369">
        <f t="shared" si="162"/>
        <v>0</v>
      </c>
      <c r="AG562" s="259" t="s">
        <v>1008</v>
      </c>
      <c r="AJ562" s="405">
        <f t="shared" si="163"/>
        <v>384</v>
      </c>
      <c r="AK562" s="405">
        <f t="shared" si="164"/>
        <v>384</v>
      </c>
      <c r="AL562" s="405">
        <f t="shared" si="165"/>
        <v>384</v>
      </c>
      <c r="AM562" s="405">
        <f t="shared" si="166"/>
        <v>384</v>
      </c>
      <c r="AN562" s="405">
        <f t="shared" si="167"/>
        <v>384</v>
      </c>
      <c r="AO562" s="405">
        <f t="shared" si="168"/>
        <v>1191.793669067667</v>
      </c>
    </row>
    <row r="563" spans="1:41">
      <c r="A563" s="49">
        <v>25</v>
      </c>
      <c r="B563" s="279">
        <v>3</v>
      </c>
      <c r="C563" s="28" t="s">
        <v>738</v>
      </c>
      <c r="D563" s="210">
        <f t="shared" si="154"/>
        <v>18461</v>
      </c>
      <c r="E563" s="487"/>
      <c r="F563" s="210">
        <f t="shared" si="155"/>
        <v>7089024</v>
      </c>
      <c r="G563" s="210">
        <v>384</v>
      </c>
      <c r="Q563" s="28" t="s">
        <v>601</v>
      </c>
      <c r="T563" s="210">
        <f t="shared" si="169"/>
        <v>542.84448419364514</v>
      </c>
      <c r="U563" s="210">
        <f t="shared" si="156"/>
        <v>208452.28193035972</v>
      </c>
      <c r="V563" s="212">
        <f t="shared" si="170"/>
        <v>58</v>
      </c>
      <c r="W563" s="210">
        <f t="shared" si="157"/>
        <v>22272</v>
      </c>
      <c r="X563" s="212">
        <f t="shared" si="170"/>
        <v>236.38657816091407</v>
      </c>
      <c r="Y563" s="210">
        <f t="shared" si="158"/>
        <v>90772.446013791006</v>
      </c>
      <c r="Z563" s="212">
        <f t="shared" si="171"/>
        <v>538.56689385972004</v>
      </c>
      <c r="AA563" s="210">
        <f t="shared" si="159"/>
        <v>206809.6872421325</v>
      </c>
      <c r="AB563" s="212">
        <f t="shared" si="153"/>
        <v>17085.202043785721</v>
      </c>
      <c r="AC563" s="210">
        <f t="shared" si="160"/>
        <v>6560717.5848137168</v>
      </c>
      <c r="AD563" s="369">
        <f t="shared" si="161"/>
        <v>0</v>
      </c>
      <c r="AE563" s="369">
        <f t="shared" si="162"/>
        <v>0</v>
      </c>
      <c r="AG563" s="259" t="s">
        <v>236</v>
      </c>
      <c r="AJ563" s="405">
        <f t="shared" si="163"/>
        <v>384</v>
      </c>
      <c r="AK563" s="405">
        <f t="shared" si="164"/>
        <v>384</v>
      </c>
      <c r="AL563" s="405">
        <f t="shared" si="165"/>
        <v>384</v>
      </c>
      <c r="AM563" s="405">
        <f t="shared" si="166"/>
        <v>384</v>
      </c>
      <c r="AN563" s="405">
        <f t="shared" si="167"/>
        <v>384</v>
      </c>
      <c r="AO563" s="405">
        <f t="shared" si="168"/>
        <v>404.00448087481124</v>
      </c>
    </row>
    <row r="564" spans="1:41">
      <c r="A564" s="49">
        <v>40</v>
      </c>
      <c r="B564" s="279">
        <v>3</v>
      </c>
      <c r="C564" s="28" t="s">
        <v>412</v>
      </c>
      <c r="D564" s="210">
        <f t="shared" si="154"/>
        <v>20828</v>
      </c>
      <c r="E564" s="487"/>
      <c r="F564" s="210">
        <f t="shared" si="155"/>
        <v>7997952</v>
      </c>
      <c r="G564" s="210">
        <v>384</v>
      </c>
      <c r="Q564" s="28" t="s">
        <v>412</v>
      </c>
      <c r="T564" s="404">
        <f>T447-1698</f>
        <v>1706.8633268339868</v>
      </c>
      <c r="U564" s="404">
        <f t="shared" si="156"/>
        <v>655435.51750425086</v>
      </c>
      <c r="V564" s="212">
        <f t="shared" si="170"/>
        <v>94</v>
      </c>
      <c r="W564" s="210">
        <f t="shared" si="157"/>
        <v>36096</v>
      </c>
      <c r="X564" s="212">
        <f t="shared" si="170"/>
        <v>707.12052360741802</v>
      </c>
      <c r="Y564" s="210">
        <f t="shared" si="158"/>
        <v>271534.28106524854</v>
      </c>
      <c r="Z564" s="212">
        <f t="shared" si="171"/>
        <v>1889.8963591370477</v>
      </c>
      <c r="AA564" s="210">
        <f t="shared" si="159"/>
        <v>725720.20190862636</v>
      </c>
      <c r="AB564" s="212">
        <f t="shared" si="153"/>
        <v>16430.119790421548</v>
      </c>
      <c r="AC564" s="210">
        <f t="shared" si="160"/>
        <v>6309165.9995218739</v>
      </c>
      <c r="AD564" s="369">
        <f t="shared" si="161"/>
        <v>0</v>
      </c>
      <c r="AE564" s="369">
        <f t="shared" si="162"/>
        <v>0</v>
      </c>
      <c r="AG564" s="259" t="s">
        <v>412</v>
      </c>
      <c r="AJ564" s="405">
        <f t="shared" si="163"/>
        <v>383.99999999999994</v>
      </c>
      <c r="AK564" s="405">
        <f t="shared" si="164"/>
        <v>384</v>
      </c>
      <c r="AL564" s="405">
        <f t="shared" si="165"/>
        <v>384</v>
      </c>
      <c r="AM564" s="405">
        <f t="shared" si="166"/>
        <v>384</v>
      </c>
      <c r="AN564" s="405">
        <f t="shared" si="167"/>
        <v>384</v>
      </c>
      <c r="AO564" s="405">
        <f t="shared" si="168"/>
        <v>557.68167438638829</v>
      </c>
    </row>
    <row r="565" spans="1:41">
      <c r="A565" s="49">
        <v>43</v>
      </c>
      <c r="B565" s="279">
        <v>3</v>
      </c>
      <c r="C565" s="28" t="s">
        <v>413</v>
      </c>
      <c r="D565" s="210">
        <f t="shared" si="154"/>
        <v>41082</v>
      </c>
      <c r="E565" s="487"/>
      <c r="F565" s="210">
        <f t="shared" si="155"/>
        <v>15775488</v>
      </c>
      <c r="G565" s="210">
        <v>384</v>
      </c>
      <c r="Q565" s="28" t="s">
        <v>413</v>
      </c>
      <c r="T565" s="210">
        <f t="shared" si="169"/>
        <v>1434.7537030941407</v>
      </c>
      <c r="U565" s="210">
        <f t="shared" si="156"/>
        <v>550945.4219881501</v>
      </c>
      <c r="V565" s="404">
        <f>V448-66</f>
        <v>174.41224489795917</v>
      </c>
      <c r="W565" s="404">
        <f t="shared" si="157"/>
        <v>66974.302040816314</v>
      </c>
      <c r="X565" s="212">
        <f t="shared" si="170"/>
        <v>395.37457208689926</v>
      </c>
      <c r="Y565" s="210">
        <f t="shared" si="158"/>
        <v>151823.83568136932</v>
      </c>
      <c r="Z565" s="212">
        <f t="shared" si="171"/>
        <v>887.93547289883691</v>
      </c>
      <c r="AA565" s="210">
        <f t="shared" si="159"/>
        <v>340967.22159315337</v>
      </c>
      <c r="AB565" s="212">
        <f t="shared" si="153"/>
        <v>38189.524007022163</v>
      </c>
      <c r="AC565" s="210">
        <f t="shared" si="160"/>
        <v>14664777.21869651</v>
      </c>
      <c r="AD565" s="369">
        <f t="shared" si="161"/>
        <v>0</v>
      </c>
      <c r="AE565" s="369">
        <f t="shared" si="162"/>
        <v>0</v>
      </c>
      <c r="AG565" s="259" t="s">
        <v>413</v>
      </c>
      <c r="AJ565" s="405">
        <f t="shared" si="163"/>
        <v>384.00000000000006</v>
      </c>
      <c r="AK565" s="405">
        <f t="shared" si="164"/>
        <v>383.99999999999994</v>
      </c>
      <c r="AL565" s="405">
        <f t="shared" si="165"/>
        <v>384</v>
      </c>
      <c r="AM565" s="405">
        <f t="shared" si="166"/>
        <v>384</v>
      </c>
      <c r="AN565" s="405">
        <f t="shared" si="167"/>
        <v>384</v>
      </c>
      <c r="AO565" s="405">
        <f t="shared" si="168"/>
        <v>270.44841337800926</v>
      </c>
    </row>
    <row r="566" spans="1:41">
      <c r="A566" s="49">
        <v>50</v>
      </c>
      <c r="B566" s="279">
        <v>3</v>
      </c>
      <c r="C566" s="29" t="s">
        <v>321</v>
      </c>
      <c r="D566" s="210">
        <f t="shared" si="154"/>
        <v>31102</v>
      </c>
      <c r="E566" s="487"/>
      <c r="F566" s="210">
        <f t="shared" si="155"/>
        <v>11943168</v>
      </c>
      <c r="G566" s="210">
        <v>384</v>
      </c>
      <c r="Q566" s="29" t="s">
        <v>321</v>
      </c>
      <c r="T566" s="210">
        <f t="shared" si="169"/>
        <v>1075.6176638176639</v>
      </c>
      <c r="U566" s="210">
        <f t="shared" si="156"/>
        <v>413037.18290598295</v>
      </c>
      <c r="V566" s="212">
        <f t="shared" si="170"/>
        <v>116</v>
      </c>
      <c r="W566" s="210">
        <f t="shared" si="157"/>
        <v>44544</v>
      </c>
      <c r="X566" s="212">
        <f t="shared" si="170"/>
        <v>714.00712250712252</v>
      </c>
      <c r="Y566" s="210">
        <f t="shared" si="158"/>
        <v>274178.73504273506</v>
      </c>
      <c r="Z566" s="212">
        <f t="shared" si="171"/>
        <v>3762.2304843304842</v>
      </c>
      <c r="AA566" s="210">
        <f t="shared" si="159"/>
        <v>1444696.5059829059</v>
      </c>
      <c r="AB566" s="212">
        <f t="shared" si="153"/>
        <v>25434.144729344731</v>
      </c>
      <c r="AC566" s="210">
        <f t="shared" si="160"/>
        <v>9766711.5760683771</v>
      </c>
      <c r="AD566" s="369">
        <f t="shared" si="161"/>
        <v>0</v>
      </c>
      <c r="AE566" s="369">
        <f t="shared" si="162"/>
        <v>0</v>
      </c>
      <c r="AG566" s="259" t="s">
        <v>321</v>
      </c>
      <c r="AJ566" s="405">
        <f t="shared" si="163"/>
        <v>384</v>
      </c>
      <c r="AK566" s="405">
        <f t="shared" si="164"/>
        <v>384</v>
      </c>
      <c r="AL566" s="405">
        <f t="shared" si="165"/>
        <v>384</v>
      </c>
      <c r="AM566" s="405">
        <f t="shared" si="166"/>
        <v>384</v>
      </c>
      <c r="AN566" s="405">
        <f t="shared" si="167"/>
        <v>384</v>
      </c>
      <c r="AO566" s="405">
        <f t="shared" si="168"/>
        <v>243.99492433808396</v>
      </c>
    </row>
    <row r="567" spans="1:41">
      <c r="A567" s="49">
        <v>9</v>
      </c>
      <c r="B567" s="279">
        <v>4</v>
      </c>
      <c r="C567" s="28" t="s">
        <v>1013</v>
      </c>
      <c r="D567" s="210">
        <f t="shared" si="154"/>
        <v>5920</v>
      </c>
      <c r="E567" s="487"/>
      <c r="F567" s="210">
        <f t="shared" si="155"/>
        <v>2273280</v>
      </c>
      <c r="G567" s="210">
        <v>384</v>
      </c>
      <c r="Q567" s="28" t="s">
        <v>831</v>
      </c>
      <c r="T567" s="210">
        <f t="shared" si="169"/>
        <v>869.15229894773415</v>
      </c>
      <c r="U567" s="210">
        <f t="shared" si="156"/>
        <v>333754.48279592989</v>
      </c>
      <c r="V567" s="212">
        <f t="shared" si="170"/>
        <v>123.272030651341</v>
      </c>
      <c r="W567" s="210">
        <f t="shared" si="157"/>
        <v>47336.459770114947</v>
      </c>
      <c r="X567" s="212">
        <f t="shared" si="170"/>
        <v>150.92464865907698</v>
      </c>
      <c r="Y567" s="210">
        <f t="shared" si="158"/>
        <v>57955.06508508556</v>
      </c>
      <c r="Z567" s="212">
        <f t="shared" si="171"/>
        <v>368.47216456669793</v>
      </c>
      <c r="AA567" s="210">
        <f t="shared" si="159"/>
        <v>141493.311193612</v>
      </c>
      <c r="AB567" s="212">
        <f t="shared" si="153"/>
        <v>4408.1788571751495</v>
      </c>
      <c r="AC567" s="210">
        <f t="shared" si="160"/>
        <v>1692740.6811552574</v>
      </c>
      <c r="AD567" s="369">
        <f t="shared" si="161"/>
        <v>0</v>
      </c>
      <c r="AE567" s="369">
        <f t="shared" si="162"/>
        <v>0</v>
      </c>
      <c r="AG567" s="259" t="s">
        <v>237</v>
      </c>
      <c r="AJ567" s="405">
        <f t="shared" si="163"/>
        <v>383.99999999999994</v>
      </c>
      <c r="AK567" s="405">
        <f t="shared" si="164"/>
        <v>384.00000000000006</v>
      </c>
      <c r="AL567" s="405">
        <f t="shared" si="165"/>
        <v>384</v>
      </c>
      <c r="AM567" s="405">
        <f t="shared" si="166"/>
        <v>384</v>
      </c>
      <c r="AN567" s="405">
        <f t="shared" si="167"/>
        <v>384</v>
      </c>
      <c r="AO567" s="405">
        <f t="shared" si="168"/>
        <v>2298.9713944674968</v>
      </c>
    </row>
    <row r="568" spans="1:41">
      <c r="A568" s="49">
        <v>20</v>
      </c>
      <c r="B568" s="279">
        <v>4</v>
      </c>
      <c r="C568" s="28" t="s">
        <v>251</v>
      </c>
      <c r="D568" s="210">
        <f t="shared" si="154"/>
        <v>28865</v>
      </c>
      <c r="E568" s="487"/>
      <c r="F568" s="210">
        <f t="shared" si="155"/>
        <v>11084160</v>
      </c>
      <c r="G568" s="210">
        <v>384</v>
      </c>
      <c r="Q568" s="28" t="s">
        <v>251</v>
      </c>
      <c r="T568" s="210">
        <f t="shared" si="169"/>
        <v>3238.896858839897</v>
      </c>
      <c r="U568" s="210">
        <f t="shared" si="156"/>
        <v>1243736.3937945205</v>
      </c>
      <c r="V568" s="212">
        <f t="shared" si="170"/>
        <v>394.7426649171216</v>
      </c>
      <c r="W568" s="210">
        <f t="shared" si="157"/>
        <v>151581.18332817469</v>
      </c>
      <c r="X568" s="212">
        <f t="shared" si="170"/>
        <v>557.10929538986306</v>
      </c>
      <c r="Y568" s="210">
        <f t="shared" si="158"/>
        <v>213929.96942970742</v>
      </c>
      <c r="Z568" s="212">
        <f t="shared" si="171"/>
        <v>1034.4769528031343</v>
      </c>
      <c r="AA568" s="210">
        <f t="shared" si="159"/>
        <v>397239.14987640356</v>
      </c>
      <c r="AB568" s="212">
        <f t="shared" si="153"/>
        <v>23639.774228049984</v>
      </c>
      <c r="AC568" s="210">
        <f t="shared" si="160"/>
        <v>9077673.3035711944</v>
      </c>
      <c r="AD568" s="369">
        <f t="shared" si="161"/>
        <v>0</v>
      </c>
      <c r="AE568" s="369">
        <f t="shared" si="162"/>
        <v>0</v>
      </c>
      <c r="AG568" s="259" t="s">
        <v>251</v>
      </c>
      <c r="AJ568" s="405">
        <f t="shared" si="163"/>
        <v>384</v>
      </c>
      <c r="AK568" s="405">
        <f t="shared" si="164"/>
        <v>384</v>
      </c>
      <c r="AL568" s="405">
        <f t="shared" si="165"/>
        <v>384</v>
      </c>
      <c r="AM568" s="405">
        <f t="shared" si="166"/>
        <v>384</v>
      </c>
      <c r="AN568" s="405">
        <f t="shared" si="167"/>
        <v>384</v>
      </c>
      <c r="AO568" s="405">
        <f t="shared" si="168"/>
        <v>1334.5357271703713</v>
      </c>
    </row>
    <row r="569" spans="1:41">
      <c r="A569" s="49">
        <v>29</v>
      </c>
      <c r="B569" s="279">
        <v>4</v>
      </c>
      <c r="C569" s="28" t="s">
        <v>371</v>
      </c>
      <c r="D569" s="210">
        <f t="shared" si="154"/>
        <v>15736</v>
      </c>
      <c r="E569" s="487"/>
      <c r="F569" s="210">
        <f t="shared" si="155"/>
        <v>6042624</v>
      </c>
      <c r="G569" s="210">
        <v>384</v>
      </c>
      <c r="Q569" s="28" t="s">
        <v>371</v>
      </c>
      <c r="T569" s="210">
        <f t="shared" si="169"/>
        <v>998.83143895122112</v>
      </c>
      <c r="U569" s="210">
        <f t="shared" si="156"/>
        <v>383551.27255726891</v>
      </c>
      <c r="V569" s="212">
        <f t="shared" si="170"/>
        <v>201.91743119266056</v>
      </c>
      <c r="W569" s="210">
        <f t="shared" si="157"/>
        <v>77536.293577981647</v>
      </c>
      <c r="X569" s="212">
        <f t="shared" si="170"/>
        <v>397.14666877569914</v>
      </c>
      <c r="Y569" s="210">
        <f t="shared" si="158"/>
        <v>152504.32080986846</v>
      </c>
      <c r="Z569" s="212">
        <f t="shared" si="171"/>
        <v>1267.7334686201762</v>
      </c>
      <c r="AA569" s="210">
        <f t="shared" si="159"/>
        <v>486809.65195014764</v>
      </c>
      <c r="AB569" s="212">
        <f t="shared" si="153"/>
        <v>12870.370992460243</v>
      </c>
      <c r="AC569" s="210">
        <f t="shared" si="160"/>
        <v>4942222.4611047329</v>
      </c>
      <c r="AD569" s="369">
        <f t="shared" si="161"/>
        <v>0</v>
      </c>
      <c r="AE569" s="369">
        <f t="shared" si="162"/>
        <v>0</v>
      </c>
      <c r="AG569" s="259" t="s">
        <v>371</v>
      </c>
      <c r="AJ569" s="405">
        <f t="shared" si="163"/>
        <v>384</v>
      </c>
      <c r="AK569" s="405">
        <f t="shared" si="164"/>
        <v>383.99999999999994</v>
      </c>
      <c r="AL569" s="405">
        <f t="shared" si="165"/>
        <v>383.99999999999994</v>
      </c>
      <c r="AM569" s="405">
        <f t="shared" si="166"/>
        <v>383.99999999999994</v>
      </c>
      <c r="AN569" s="405">
        <f t="shared" si="167"/>
        <v>384</v>
      </c>
      <c r="AO569" s="405">
        <f t="shared" si="168"/>
        <v>1040.9764554084572</v>
      </c>
    </row>
    <row r="570" spans="1:41">
      <c r="A570" s="49">
        <v>30</v>
      </c>
      <c r="B570" s="279">
        <v>4</v>
      </c>
      <c r="C570" s="28" t="s">
        <v>509</v>
      </c>
      <c r="D570" s="210">
        <f t="shared" si="154"/>
        <v>6044</v>
      </c>
      <c r="E570" s="487"/>
      <c r="F570" s="210">
        <f t="shared" si="155"/>
        <v>2320896</v>
      </c>
      <c r="G570" s="210">
        <v>384</v>
      </c>
      <c r="Q570" s="28" t="s">
        <v>509</v>
      </c>
      <c r="T570" s="210">
        <f t="shared" si="169"/>
        <v>674.25973904559464</v>
      </c>
      <c r="U570" s="210">
        <f t="shared" si="156"/>
        <v>258915.73979350834</v>
      </c>
      <c r="V570" s="212">
        <f t="shared" ref="V570:X589" si="172">V453</f>
        <v>75.912225705329149</v>
      </c>
      <c r="W570" s="210">
        <f t="shared" si="157"/>
        <v>29150.294670846393</v>
      </c>
      <c r="X570" s="212">
        <f t="shared" si="172"/>
        <v>92.743780528307582</v>
      </c>
      <c r="Y570" s="210">
        <f t="shared" si="158"/>
        <v>35613.611722870111</v>
      </c>
      <c r="Z570" s="212">
        <f t="shared" si="171"/>
        <v>543.61161892219991</v>
      </c>
      <c r="AA570" s="210">
        <f t="shared" si="159"/>
        <v>208746.86166612478</v>
      </c>
      <c r="AB570" s="212">
        <f t="shared" si="153"/>
        <v>4657.4726357985692</v>
      </c>
      <c r="AC570" s="210">
        <f t="shared" si="160"/>
        <v>1788469.4921466506</v>
      </c>
      <c r="AD570" s="369">
        <f t="shared" si="161"/>
        <v>0</v>
      </c>
      <c r="AE570" s="369">
        <f t="shared" si="162"/>
        <v>0</v>
      </c>
      <c r="AG570" s="259" t="s">
        <v>509</v>
      </c>
      <c r="AJ570" s="405">
        <f t="shared" si="163"/>
        <v>384</v>
      </c>
      <c r="AK570" s="405">
        <f t="shared" si="164"/>
        <v>384</v>
      </c>
      <c r="AL570" s="405">
        <f t="shared" si="165"/>
        <v>384</v>
      </c>
      <c r="AM570" s="405">
        <f t="shared" si="166"/>
        <v>384</v>
      </c>
      <c r="AN570" s="405">
        <f t="shared" si="167"/>
        <v>384</v>
      </c>
      <c r="AO570" s="405">
        <f t="shared" si="168"/>
        <v>1170.6047318898075</v>
      </c>
    </row>
    <row r="571" spans="1:41">
      <c r="A571" s="49">
        <v>35</v>
      </c>
      <c r="B571" s="279">
        <v>4</v>
      </c>
      <c r="C571" s="28" t="s">
        <v>888</v>
      </c>
      <c r="D571" s="210">
        <f t="shared" si="154"/>
        <v>20309</v>
      </c>
      <c r="E571" s="487"/>
      <c r="F571" s="210">
        <f t="shared" si="155"/>
        <v>7798656</v>
      </c>
      <c r="G571" s="210">
        <v>384</v>
      </c>
      <c r="Q571" s="28" t="s">
        <v>888</v>
      </c>
      <c r="T571" s="404">
        <f>T454-812</f>
        <v>1942.6126003429194</v>
      </c>
      <c r="U571" s="404">
        <f t="shared" si="156"/>
        <v>745963.23853168101</v>
      </c>
      <c r="V571" s="212">
        <f t="shared" si="172"/>
        <v>317.09765411893073</v>
      </c>
      <c r="W571" s="210">
        <f t="shared" si="157"/>
        <v>121765.49918166941</v>
      </c>
      <c r="X571" s="212">
        <f t="shared" si="172"/>
        <v>547.18107123373079</v>
      </c>
      <c r="Y571" s="210">
        <f t="shared" si="158"/>
        <v>210117.53135375262</v>
      </c>
      <c r="Z571" s="212">
        <f t="shared" si="171"/>
        <v>1602.0932896890345</v>
      </c>
      <c r="AA571" s="210">
        <f t="shared" si="159"/>
        <v>615203.82324058923</v>
      </c>
      <c r="AB571" s="212">
        <f t="shared" si="153"/>
        <v>15900.015384615384</v>
      </c>
      <c r="AC571" s="210">
        <f t="shared" si="160"/>
        <v>6105605.9076923076</v>
      </c>
      <c r="AD571" s="369">
        <f t="shared" si="161"/>
        <v>0</v>
      </c>
      <c r="AE571" s="369">
        <f t="shared" si="162"/>
        <v>0</v>
      </c>
      <c r="AG571" s="259" t="s">
        <v>888</v>
      </c>
      <c r="AJ571" s="405">
        <f t="shared" si="163"/>
        <v>383.99999999999994</v>
      </c>
      <c r="AK571" s="405">
        <f t="shared" si="164"/>
        <v>384</v>
      </c>
      <c r="AL571" s="405">
        <f t="shared" si="165"/>
        <v>384</v>
      </c>
      <c r="AM571" s="405">
        <f t="shared" si="166"/>
        <v>384</v>
      </c>
      <c r="AN571" s="405">
        <f t="shared" si="167"/>
        <v>384</v>
      </c>
      <c r="AO571" s="405">
        <f t="shared" si="168"/>
        <v>801.27419022910033</v>
      </c>
    </row>
    <row r="572" spans="1:41">
      <c r="A572" s="49">
        <v>38</v>
      </c>
      <c r="B572" s="279">
        <v>4</v>
      </c>
      <c r="C572" s="28" t="s">
        <v>889</v>
      </c>
      <c r="D572" s="210">
        <f t="shared" si="154"/>
        <v>4849</v>
      </c>
      <c r="E572" s="487"/>
      <c r="F572" s="210">
        <f t="shared" si="155"/>
        <v>1862016</v>
      </c>
      <c r="G572" s="210">
        <v>384</v>
      </c>
      <c r="Q572" s="28" t="s">
        <v>889</v>
      </c>
      <c r="T572" s="210">
        <f t="shared" si="169"/>
        <v>493.66996665090733</v>
      </c>
      <c r="U572" s="210">
        <f t="shared" si="156"/>
        <v>189569.26719394841</v>
      </c>
      <c r="V572" s="212">
        <f t="shared" si="172"/>
        <v>42</v>
      </c>
      <c r="W572" s="210">
        <f t="shared" si="157"/>
        <v>16128</v>
      </c>
      <c r="X572" s="212">
        <f t="shared" si="172"/>
        <v>130.9138699182032</v>
      </c>
      <c r="Y572" s="210">
        <f t="shared" si="158"/>
        <v>50270.92604859003</v>
      </c>
      <c r="Z572" s="212">
        <f t="shared" si="171"/>
        <v>541.78843040664538</v>
      </c>
      <c r="AA572" s="210">
        <f t="shared" si="159"/>
        <v>208046.75727615182</v>
      </c>
      <c r="AB572" s="212">
        <f t="shared" si="153"/>
        <v>3640.6277330242442</v>
      </c>
      <c r="AC572" s="210">
        <f t="shared" si="160"/>
        <v>1398001.0494813097</v>
      </c>
      <c r="AD572" s="369">
        <f t="shared" si="161"/>
        <v>0</v>
      </c>
      <c r="AE572" s="369">
        <f t="shared" si="162"/>
        <v>0</v>
      </c>
      <c r="AG572" s="259" t="s">
        <v>889</v>
      </c>
      <c r="AJ572" s="405">
        <f t="shared" si="163"/>
        <v>384</v>
      </c>
      <c r="AK572" s="405">
        <f t="shared" si="164"/>
        <v>384</v>
      </c>
      <c r="AL572" s="405">
        <f t="shared" si="165"/>
        <v>384</v>
      </c>
      <c r="AM572" s="405">
        <f t="shared" si="166"/>
        <v>384</v>
      </c>
      <c r="AN572" s="405">
        <f t="shared" si="167"/>
        <v>384</v>
      </c>
      <c r="AO572" s="405">
        <f t="shared" si="168"/>
        <v>3091.2634218551448</v>
      </c>
    </row>
    <row r="573" spans="1:41">
      <c r="A573" s="49">
        <v>39</v>
      </c>
      <c r="B573" s="279">
        <v>4</v>
      </c>
      <c r="C573" s="28" t="s">
        <v>366</v>
      </c>
      <c r="D573" s="210">
        <f t="shared" si="154"/>
        <v>7021</v>
      </c>
      <c r="E573" s="487"/>
      <c r="F573" s="210">
        <f t="shared" si="155"/>
        <v>2696064</v>
      </c>
      <c r="G573" s="210">
        <v>384</v>
      </c>
      <c r="Q573" s="28" t="s">
        <v>366</v>
      </c>
      <c r="T573" s="210">
        <f t="shared" si="169"/>
        <v>561.74064529811426</v>
      </c>
      <c r="U573" s="210">
        <f t="shared" si="156"/>
        <v>215708.40779447588</v>
      </c>
      <c r="V573" s="212">
        <f t="shared" si="172"/>
        <v>45</v>
      </c>
      <c r="W573" s="210">
        <f t="shared" si="157"/>
        <v>17280</v>
      </c>
      <c r="X573" s="212">
        <f t="shared" si="172"/>
        <v>143.96500927692878</v>
      </c>
      <c r="Y573" s="210">
        <f t="shared" si="158"/>
        <v>55282.563562340656</v>
      </c>
      <c r="Z573" s="212">
        <f t="shared" si="171"/>
        <v>465.56315672201896</v>
      </c>
      <c r="AA573" s="210">
        <f t="shared" si="159"/>
        <v>178776.25218125529</v>
      </c>
      <c r="AB573" s="212">
        <f t="shared" si="153"/>
        <v>5804.7311887029382</v>
      </c>
      <c r="AC573" s="210">
        <f t="shared" si="160"/>
        <v>2229016.7764619282</v>
      </c>
      <c r="AD573" s="369">
        <f t="shared" si="161"/>
        <v>0</v>
      </c>
      <c r="AE573" s="369">
        <f t="shared" si="162"/>
        <v>0</v>
      </c>
      <c r="AG573" s="259" t="s">
        <v>366</v>
      </c>
      <c r="AJ573" s="405">
        <f t="shared" si="163"/>
        <v>384</v>
      </c>
      <c r="AK573" s="405">
        <f t="shared" si="164"/>
        <v>384</v>
      </c>
      <c r="AL573" s="405">
        <f t="shared" si="165"/>
        <v>384</v>
      </c>
      <c r="AM573" s="405">
        <f t="shared" si="166"/>
        <v>384</v>
      </c>
      <c r="AN573" s="405">
        <f t="shared" si="167"/>
        <v>384</v>
      </c>
      <c r="AO573" s="405">
        <f t="shared" si="168"/>
        <v>712.91443838165924</v>
      </c>
    </row>
    <row r="574" spans="1:41">
      <c r="A574" s="49">
        <v>42</v>
      </c>
      <c r="B574" s="279">
        <v>4</v>
      </c>
      <c r="C574" s="28" t="s">
        <v>360</v>
      </c>
      <c r="D574" s="210">
        <f t="shared" si="154"/>
        <v>10028</v>
      </c>
      <c r="E574" s="487"/>
      <c r="F574" s="210">
        <f t="shared" si="155"/>
        <v>3850752</v>
      </c>
      <c r="G574" s="210">
        <v>384</v>
      </c>
      <c r="Q574" s="28" t="s">
        <v>360</v>
      </c>
      <c r="T574" s="404">
        <f>T457-731</f>
        <v>483.38386865380153</v>
      </c>
      <c r="U574" s="404">
        <f t="shared" si="156"/>
        <v>185619.40556305979</v>
      </c>
      <c r="V574" s="212">
        <f t="shared" si="172"/>
        <v>152.16657732231496</v>
      </c>
      <c r="W574" s="210">
        <f t="shared" si="157"/>
        <v>58431.965691768943</v>
      </c>
      <c r="X574" s="404">
        <f>X457-27</f>
        <v>330.65174976390233</v>
      </c>
      <c r="Y574" s="404">
        <f t="shared" si="158"/>
        <v>126970.27190933849</v>
      </c>
      <c r="Z574" s="212">
        <f t="shared" si="171"/>
        <v>939.8145899311445</v>
      </c>
      <c r="AA574" s="210">
        <f t="shared" si="159"/>
        <v>360888.8025335595</v>
      </c>
      <c r="AB574" s="212">
        <f t="shared" si="153"/>
        <v>8121.9832143288368</v>
      </c>
      <c r="AC574" s="210">
        <f t="shared" si="160"/>
        <v>3118841.5543022733</v>
      </c>
      <c r="AD574" s="369">
        <f t="shared" si="161"/>
        <v>0</v>
      </c>
      <c r="AE574" s="369">
        <f t="shared" si="162"/>
        <v>0</v>
      </c>
      <c r="AG574" s="259" t="s">
        <v>360</v>
      </c>
      <c r="AJ574" s="405">
        <f t="shared" si="163"/>
        <v>384</v>
      </c>
      <c r="AK574" s="405">
        <f t="shared" si="164"/>
        <v>384</v>
      </c>
      <c r="AL574" s="405">
        <f t="shared" si="165"/>
        <v>384</v>
      </c>
      <c r="AM574" s="405">
        <f t="shared" si="166"/>
        <v>384</v>
      </c>
      <c r="AN574" s="405">
        <f t="shared" si="167"/>
        <v>384</v>
      </c>
      <c r="AO574" s="405">
        <f t="shared" si="168"/>
        <v>1511.8220089464057</v>
      </c>
    </row>
    <row r="575" spans="1:41">
      <c r="A575" s="49">
        <v>44</v>
      </c>
      <c r="B575" s="279">
        <v>4</v>
      </c>
      <c r="C575" s="29" t="s">
        <v>1116</v>
      </c>
      <c r="D575" s="210">
        <f t="shared" si="154"/>
        <v>10691</v>
      </c>
      <c r="E575" s="487"/>
      <c r="F575" s="210">
        <f t="shared" si="155"/>
        <v>4105344</v>
      </c>
      <c r="G575" s="210">
        <v>384</v>
      </c>
      <c r="Q575" s="29" t="s">
        <v>643</v>
      </c>
      <c r="T575" s="210">
        <f t="shared" si="169"/>
        <v>1420.8383216332995</v>
      </c>
      <c r="U575" s="210">
        <f t="shared" si="156"/>
        <v>545601.91550718702</v>
      </c>
      <c r="V575" s="212">
        <f t="shared" si="172"/>
        <v>155</v>
      </c>
      <c r="W575" s="210">
        <f t="shared" si="157"/>
        <v>59520</v>
      </c>
      <c r="X575" s="212">
        <f t="shared" si="172"/>
        <v>495.17228696805188</v>
      </c>
      <c r="Y575" s="210">
        <f t="shared" si="158"/>
        <v>190146.15819573193</v>
      </c>
      <c r="Z575" s="212">
        <f t="shared" si="171"/>
        <v>880.27533830710888</v>
      </c>
      <c r="AA575" s="210">
        <f t="shared" si="159"/>
        <v>338025.7299099298</v>
      </c>
      <c r="AB575" s="212">
        <f t="shared" si="153"/>
        <v>7739.7140530915394</v>
      </c>
      <c r="AC575" s="210">
        <f t="shared" si="160"/>
        <v>2972050.1963871513</v>
      </c>
      <c r="AD575" s="369">
        <f t="shared" si="161"/>
        <v>0</v>
      </c>
      <c r="AE575" s="369">
        <f t="shared" si="162"/>
        <v>0</v>
      </c>
      <c r="AG575" s="259" t="s">
        <v>174</v>
      </c>
      <c r="AJ575" s="405">
        <f t="shared" si="163"/>
        <v>384</v>
      </c>
      <c r="AK575" s="405">
        <f t="shared" si="164"/>
        <v>384</v>
      </c>
      <c r="AL575" s="405">
        <f t="shared" si="165"/>
        <v>384</v>
      </c>
      <c r="AM575" s="405">
        <f t="shared" si="166"/>
        <v>384</v>
      </c>
      <c r="AN575" s="405">
        <f t="shared" si="167"/>
        <v>384</v>
      </c>
      <c r="AO575" s="405">
        <f t="shared" si="168"/>
        <v>935.24558981694213</v>
      </c>
    </row>
    <row r="576" spans="1:41">
      <c r="A576" s="49">
        <v>33</v>
      </c>
      <c r="B576" s="279">
        <v>5</v>
      </c>
      <c r="C576" s="28" t="s">
        <v>1234</v>
      </c>
      <c r="D576" s="210">
        <f t="shared" si="154"/>
        <v>50058</v>
      </c>
      <c r="E576" s="487"/>
      <c r="F576" s="210">
        <f t="shared" si="155"/>
        <v>19222272</v>
      </c>
      <c r="G576" s="210">
        <v>384</v>
      </c>
      <c r="Q576" s="28" t="s">
        <v>1234</v>
      </c>
      <c r="T576" s="404">
        <f>T459-7583</f>
        <v>595.96808671840154</v>
      </c>
      <c r="U576" s="404">
        <f t="shared" si="156"/>
        <v>228851.74529986619</v>
      </c>
      <c r="V576" s="404">
        <f>V459-1112</f>
        <v>2030.341674089987</v>
      </c>
      <c r="W576" s="404">
        <f t="shared" si="157"/>
        <v>779651.20285055507</v>
      </c>
      <c r="X576" s="212">
        <f t="shared" si="172"/>
        <v>751.10409205596034</v>
      </c>
      <c r="Y576" s="210">
        <f t="shared" si="158"/>
        <v>288423.97134948877</v>
      </c>
      <c r="Z576" s="212">
        <f t="shared" si="171"/>
        <v>7974.8380449340111</v>
      </c>
      <c r="AA576" s="210">
        <f t="shared" si="159"/>
        <v>3062337.8092546603</v>
      </c>
      <c r="AB576" s="212">
        <f t="shared" si="153"/>
        <v>38705.748102201644</v>
      </c>
      <c r="AC576" s="210">
        <f t="shared" si="160"/>
        <v>14863007.271245431</v>
      </c>
      <c r="AD576" s="369">
        <f t="shared" si="161"/>
        <v>0</v>
      </c>
      <c r="AE576" s="369">
        <f t="shared" si="162"/>
        <v>0</v>
      </c>
      <c r="AG576" s="259" t="s">
        <v>1234</v>
      </c>
      <c r="AJ576" s="405">
        <f t="shared" si="163"/>
        <v>384</v>
      </c>
      <c r="AK576" s="405">
        <f t="shared" si="164"/>
        <v>384.00000000000006</v>
      </c>
      <c r="AL576" s="405">
        <f t="shared" si="165"/>
        <v>384</v>
      </c>
      <c r="AM576" s="405">
        <f t="shared" si="166"/>
        <v>384</v>
      </c>
      <c r="AN576" s="405">
        <f t="shared" si="167"/>
        <v>384</v>
      </c>
      <c r="AO576" s="405">
        <f t="shared" si="168"/>
        <v>648.40009098921689</v>
      </c>
    </row>
    <row r="577" spans="1:41">
      <c r="A577" s="49">
        <v>46</v>
      </c>
      <c r="B577" s="279">
        <v>5</v>
      </c>
      <c r="C577" s="28" t="s">
        <v>713</v>
      </c>
      <c r="D577" s="210">
        <f t="shared" si="154"/>
        <v>14731</v>
      </c>
      <c r="E577" s="487"/>
      <c r="F577" s="210">
        <f t="shared" si="155"/>
        <v>5656704</v>
      </c>
      <c r="G577" s="210">
        <v>384</v>
      </c>
      <c r="Q577" s="28" t="s">
        <v>713</v>
      </c>
      <c r="T577" s="210">
        <f t="shared" si="169"/>
        <v>1174.5199840177033</v>
      </c>
      <c r="U577" s="210">
        <f t="shared" si="156"/>
        <v>451015.67386279808</v>
      </c>
      <c r="V577" s="212">
        <f t="shared" si="172"/>
        <v>276.6668650793651</v>
      </c>
      <c r="W577" s="210">
        <f t="shared" si="157"/>
        <v>106240.07619047619</v>
      </c>
      <c r="X577" s="212">
        <f t="shared" si="172"/>
        <v>285.30631693440426</v>
      </c>
      <c r="Y577" s="210">
        <f t="shared" si="158"/>
        <v>109557.62570281123</v>
      </c>
      <c r="Z577" s="212">
        <f t="shared" si="171"/>
        <v>1713.1823800303255</v>
      </c>
      <c r="AA577" s="210">
        <f t="shared" si="159"/>
        <v>657862.03393164498</v>
      </c>
      <c r="AB577" s="212">
        <f t="shared" si="153"/>
        <v>11281.324453938201</v>
      </c>
      <c r="AC577" s="210">
        <f t="shared" si="160"/>
        <v>4332028.5903122695</v>
      </c>
      <c r="AD577" s="369">
        <f t="shared" si="161"/>
        <v>0</v>
      </c>
      <c r="AE577" s="369">
        <f t="shared" si="162"/>
        <v>0</v>
      </c>
      <c r="AG577" s="259" t="s">
        <v>713</v>
      </c>
      <c r="AJ577" s="405">
        <f t="shared" si="163"/>
        <v>384</v>
      </c>
      <c r="AK577" s="405">
        <f t="shared" si="164"/>
        <v>384</v>
      </c>
      <c r="AL577" s="405">
        <f t="shared" si="165"/>
        <v>384</v>
      </c>
      <c r="AM577" s="405">
        <f t="shared" si="166"/>
        <v>384</v>
      </c>
      <c r="AN577" s="405">
        <f t="shared" si="167"/>
        <v>384</v>
      </c>
      <c r="AO577" s="405">
        <f t="shared" si="168"/>
        <v>2567.0745110597072</v>
      </c>
    </row>
    <row r="578" spans="1:41">
      <c r="A578" s="49">
        <v>48</v>
      </c>
      <c r="B578" s="279">
        <v>5</v>
      </c>
      <c r="C578" s="29" t="s">
        <v>425</v>
      </c>
      <c r="D578" s="210">
        <f t="shared" si="154"/>
        <v>64842</v>
      </c>
      <c r="E578" s="487"/>
      <c r="F578" s="210">
        <f t="shared" si="155"/>
        <v>24899328</v>
      </c>
      <c r="G578" s="210">
        <v>384</v>
      </c>
      <c r="Q578" s="29" t="s">
        <v>425</v>
      </c>
      <c r="T578" s="210">
        <f t="shared" si="169"/>
        <v>6913.1997696464468</v>
      </c>
      <c r="U578" s="210">
        <f t="shared" si="156"/>
        <v>2654668.7115442357</v>
      </c>
      <c r="V578" s="212">
        <f t="shared" si="172"/>
        <v>1621.483160220138</v>
      </c>
      <c r="W578" s="210">
        <f t="shared" si="157"/>
        <v>622649.53352453304</v>
      </c>
      <c r="X578" s="212">
        <f t="shared" si="172"/>
        <v>1239.3455295685296</v>
      </c>
      <c r="Y578" s="210">
        <f t="shared" si="158"/>
        <v>475908.68335431535</v>
      </c>
      <c r="Z578" s="212">
        <f t="shared" si="171"/>
        <v>6763.1716279678931</v>
      </c>
      <c r="AA578" s="210">
        <f t="shared" si="159"/>
        <v>2597057.9051396707</v>
      </c>
      <c r="AB578" s="212">
        <f t="shared" si="153"/>
        <v>48304.799912596995</v>
      </c>
      <c r="AC578" s="210">
        <f t="shared" si="160"/>
        <v>18549043.166437246</v>
      </c>
      <c r="AD578" s="369">
        <f t="shared" si="161"/>
        <v>0</v>
      </c>
      <c r="AE578" s="369">
        <f t="shared" si="162"/>
        <v>0</v>
      </c>
      <c r="AG578" s="259" t="s">
        <v>425</v>
      </c>
      <c r="AJ578" s="405">
        <f t="shared" si="163"/>
        <v>384</v>
      </c>
      <c r="AK578" s="405">
        <f t="shared" si="164"/>
        <v>384.00000000000006</v>
      </c>
      <c r="AL578" s="405">
        <f t="shared" si="165"/>
        <v>384</v>
      </c>
      <c r="AM578" s="405">
        <f t="shared" si="166"/>
        <v>384</v>
      </c>
      <c r="AN578" s="405">
        <f t="shared" si="167"/>
        <v>384</v>
      </c>
      <c r="AO578" s="405">
        <f t="shared" si="168"/>
        <v>680.28537648651513</v>
      </c>
    </row>
    <row r="579" spans="1:41">
      <c r="A579" s="49">
        <v>19</v>
      </c>
      <c r="B579" s="279">
        <v>6</v>
      </c>
      <c r="C579" s="28" t="s">
        <v>471</v>
      </c>
      <c r="D579" s="210">
        <f t="shared" si="154"/>
        <v>28384</v>
      </c>
      <c r="E579" s="487"/>
      <c r="F579" s="210">
        <f t="shared" si="155"/>
        <v>10899456</v>
      </c>
      <c r="G579" s="210">
        <v>384</v>
      </c>
      <c r="Q579" s="28" t="s">
        <v>471</v>
      </c>
      <c r="T579" s="210">
        <f t="shared" si="169"/>
        <v>30.28689452787745</v>
      </c>
      <c r="U579" s="210">
        <f t="shared" si="156"/>
        <v>11630.167498704941</v>
      </c>
      <c r="V579" s="212">
        <f t="shared" si="172"/>
        <v>14.245712596096984</v>
      </c>
      <c r="W579" s="210">
        <f t="shared" si="157"/>
        <v>5470.3536369012418</v>
      </c>
      <c r="X579" s="212">
        <f t="shared" si="172"/>
        <v>5.6573384210679123</v>
      </c>
      <c r="Y579" s="210">
        <f t="shared" si="158"/>
        <v>2172.4179536900783</v>
      </c>
      <c r="Z579" s="212">
        <f>Z462</f>
        <v>1.8100544549576192</v>
      </c>
      <c r="AA579" s="210">
        <f t="shared" si="159"/>
        <v>695.06091070372577</v>
      </c>
      <c r="AB579" s="212">
        <f t="shared" ref="AB579:AB596" si="173">AB462+D521</f>
        <v>28332</v>
      </c>
      <c r="AC579" s="210">
        <f t="shared" si="160"/>
        <v>10879488</v>
      </c>
      <c r="AD579" s="369">
        <f t="shared" si="161"/>
        <v>0</v>
      </c>
      <c r="AE579" s="369">
        <f t="shared" si="162"/>
        <v>0</v>
      </c>
      <c r="AG579" s="259" t="s">
        <v>471</v>
      </c>
      <c r="AJ579" s="405">
        <f t="shared" si="163"/>
        <v>384</v>
      </c>
      <c r="AK579" s="405">
        <f t="shared" si="164"/>
        <v>384</v>
      </c>
      <c r="AL579" s="405">
        <f t="shared" si="165"/>
        <v>384</v>
      </c>
      <c r="AM579" s="405">
        <f t="shared" si="166"/>
        <v>384</v>
      </c>
      <c r="AN579" s="405">
        <f t="shared" si="167"/>
        <v>384</v>
      </c>
      <c r="AO579" s="405">
        <f t="shared" si="168"/>
        <v>185.34741668706218</v>
      </c>
    </row>
    <row r="580" spans="1:41">
      <c r="A580" s="49">
        <v>21</v>
      </c>
      <c r="B580" s="279">
        <v>6</v>
      </c>
      <c r="C580" s="28" t="s">
        <v>597</v>
      </c>
      <c r="D580" s="210">
        <f t="shared" si="154"/>
        <v>22756</v>
      </c>
      <c r="E580" s="487"/>
      <c r="F580" s="210">
        <f t="shared" si="155"/>
        <v>8738304</v>
      </c>
      <c r="G580" s="210">
        <v>384</v>
      </c>
      <c r="Q580" s="28" t="s">
        <v>597</v>
      </c>
      <c r="T580" s="210">
        <f t="shared" si="169"/>
        <v>257.17391304347825</v>
      </c>
      <c r="U580" s="210">
        <f t="shared" si="156"/>
        <v>98754.782608695648</v>
      </c>
      <c r="V580" s="212">
        <f t="shared" si="172"/>
        <v>0</v>
      </c>
      <c r="W580" s="210">
        <f t="shared" si="157"/>
        <v>0</v>
      </c>
      <c r="X580" s="212">
        <f t="shared" si="172"/>
        <v>0.82608695652173902</v>
      </c>
      <c r="Y580" s="210">
        <f t="shared" si="158"/>
        <v>317.21739130434776</v>
      </c>
      <c r="Z580" s="212">
        <f t="shared" ref="Z580:Z590" si="174">Z463</f>
        <v>0</v>
      </c>
      <c r="AA580" s="210">
        <f t="shared" si="159"/>
        <v>0</v>
      </c>
      <c r="AB580" s="212">
        <f t="shared" si="173"/>
        <v>22498</v>
      </c>
      <c r="AC580" s="210">
        <f t="shared" si="160"/>
        <v>8639232</v>
      </c>
      <c r="AD580" s="369">
        <f t="shared" si="161"/>
        <v>0</v>
      </c>
      <c r="AE580" s="369">
        <f t="shared" si="162"/>
        <v>0</v>
      </c>
      <c r="AG580" s="259" t="s">
        <v>597</v>
      </c>
      <c r="AJ580" s="405">
        <f t="shared" si="163"/>
        <v>384</v>
      </c>
      <c r="AK580" s="405"/>
      <c r="AL580" s="405">
        <f t="shared" si="165"/>
        <v>383.99999999999994</v>
      </c>
      <c r="AM580" s="405">
        <f t="shared" si="166"/>
        <v>383.99999999999994</v>
      </c>
      <c r="AN580" s="405">
        <f t="shared" si="167"/>
        <v>384</v>
      </c>
      <c r="AO580" s="405">
        <f t="shared" si="168"/>
        <v>123.74939409441191</v>
      </c>
    </row>
    <row r="581" spans="1:41">
      <c r="A581" s="49">
        <v>49</v>
      </c>
      <c r="B581" s="279">
        <v>6</v>
      </c>
      <c r="C581" s="29" t="s">
        <v>953</v>
      </c>
      <c r="D581" s="210">
        <f t="shared" si="154"/>
        <v>11839</v>
      </c>
      <c r="E581" s="487"/>
      <c r="F581" s="210">
        <f t="shared" si="155"/>
        <v>4546176</v>
      </c>
      <c r="G581" s="210">
        <v>384</v>
      </c>
      <c r="Q581" s="29" t="s">
        <v>953</v>
      </c>
      <c r="T581" s="210">
        <f t="shared" si="169"/>
        <v>108.31354725431675</v>
      </c>
      <c r="U581" s="210">
        <f t="shared" si="156"/>
        <v>41592.40214565763</v>
      </c>
      <c r="V581" s="212">
        <f t="shared" si="172"/>
        <v>10</v>
      </c>
      <c r="W581" s="210">
        <f t="shared" si="157"/>
        <v>3840</v>
      </c>
      <c r="X581" s="212">
        <f t="shared" si="172"/>
        <v>26.416361048564816</v>
      </c>
      <c r="Y581" s="210">
        <f t="shared" si="158"/>
        <v>10143.882642648889</v>
      </c>
      <c r="Z581" s="212">
        <f t="shared" si="174"/>
        <v>70.270091697118417</v>
      </c>
      <c r="AA581" s="210">
        <f t="shared" si="159"/>
        <v>26983.715211693474</v>
      </c>
      <c r="AB581" s="212">
        <f t="shared" si="173"/>
        <v>11624</v>
      </c>
      <c r="AC581" s="210">
        <f t="shared" si="160"/>
        <v>4463616</v>
      </c>
      <c r="AD581" s="369">
        <f t="shared" si="161"/>
        <v>0</v>
      </c>
      <c r="AE581" s="369">
        <f t="shared" si="162"/>
        <v>0</v>
      </c>
      <c r="AG581" s="259" t="s">
        <v>953</v>
      </c>
      <c r="AJ581" s="405">
        <f t="shared" si="163"/>
        <v>384</v>
      </c>
      <c r="AK581" s="405">
        <f t="shared" si="164"/>
        <v>384</v>
      </c>
      <c r="AL581" s="405">
        <f t="shared" si="165"/>
        <v>383.99999999999994</v>
      </c>
      <c r="AM581" s="405">
        <f t="shared" si="166"/>
        <v>383.99999999999994</v>
      </c>
      <c r="AN581" s="405">
        <f t="shared" si="167"/>
        <v>384</v>
      </c>
      <c r="AO581" s="405">
        <f t="shared" si="168"/>
        <v>102.3378601742576</v>
      </c>
    </row>
    <row r="582" spans="1:41">
      <c r="A582" s="49">
        <v>4</v>
      </c>
      <c r="B582" s="279">
        <v>7</v>
      </c>
      <c r="C582" s="28" t="s">
        <v>954</v>
      </c>
      <c r="D582" s="210">
        <f t="shared" si="154"/>
        <v>7539</v>
      </c>
      <c r="E582" s="487"/>
      <c r="F582" s="210">
        <f t="shared" si="155"/>
        <v>2894976</v>
      </c>
      <c r="G582" s="210">
        <v>384</v>
      </c>
      <c r="Q582" s="28" t="s">
        <v>954</v>
      </c>
      <c r="T582" s="404">
        <f>T465-2306</f>
        <v>1340.3200748996624</v>
      </c>
      <c r="U582" s="404">
        <f t="shared" si="156"/>
        <v>514682.90876147035</v>
      </c>
      <c r="V582" s="212">
        <f t="shared" si="172"/>
        <v>113.63302752293578</v>
      </c>
      <c r="W582" s="210">
        <f t="shared" si="157"/>
        <v>43635.082568807338</v>
      </c>
      <c r="X582" s="212">
        <f t="shared" si="172"/>
        <v>22.120646250463764</v>
      </c>
      <c r="Y582" s="210">
        <f t="shared" si="158"/>
        <v>8494.3281601780855</v>
      </c>
      <c r="Z582" s="212">
        <f t="shared" si="174"/>
        <v>1162.3985346150234</v>
      </c>
      <c r="AA582" s="210">
        <f t="shared" si="159"/>
        <v>446361.037292169</v>
      </c>
      <c r="AB582" s="212">
        <f t="shared" si="173"/>
        <v>4900.5277167119148</v>
      </c>
      <c r="AC582" s="210">
        <f t="shared" si="160"/>
        <v>1881802.6432173753</v>
      </c>
      <c r="AD582" s="369">
        <f t="shared" si="161"/>
        <v>0</v>
      </c>
      <c r="AE582" s="369">
        <f t="shared" si="162"/>
        <v>0</v>
      </c>
      <c r="AG582" s="259" t="s">
        <v>954</v>
      </c>
      <c r="AJ582" s="405">
        <f t="shared" si="163"/>
        <v>384</v>
      </c>
      <c r="AK582" s="405">
        <f t="shared" si="164"/>
        <v>384</v>
      </c>
      <c r="AL582" s="405">
        <f t="shared" si="165"/>
        <v>384</v>
      </c>
      <c r="AM582" s="405">
        <f t="shared" si="166"/>
        <v>384</v>
      </c>
      <c r="AN582" s="405">
        <f t="shared" si="167"/>
        <v>384</v>
      </c>
      <c r="AO582" s="405">
        <f t="shared" si="168"/>
        <v>600.26290148611668</v>
      </c>
    </row>
    <row r="583" spans="1:41">
      <c r="A583" s="49">
        <v>5</v>
      </c>
      <c r="B583" s="279">
        <v>7</v>
      </c>
      <c r="C583" s="28" t="s">
        <v>955</v>
      </c>
      <c r="D583" s="210">
        <f t="shared" si="154"/>
        <v>11327</v>
      </c>
      <c r="E583" s="487"/>
      <c r="F583" s="210">
        <f t="shared" si="155"/>
        <v>4349568</v>
      </c>
      <c r="G583" s="210">
        <v>384</v>
      </c>
      <c r="Q583" s="28" t="s">
        <v>955</v>
      </c>
      <c r="T583" s="210">
        <f t="shared" si="169"/>
        <v>1495.2251893369066</v>
      </c>
      <c r="U583" s="210">
        <f t="shared" si="156"/>
        <v>574166.47270537214</v>
      </c>
      <c r="V583" s="212">
        <f t="shared" si="172"/>
        <v>13</v>
      </c>
      <c r="W583" s="210">
        <f t="shared" si="157"/>
        <v>4992</v>
      </c>
      <c r="X583" s="212">
        <f t="shared" si="172"/>
        <v>176.45283776332164</v>
      </c>
      <c r="Y583" s="210">
        <f t="shared" si="158"/>
        <v>67757.889701115506</v>
      </c>
      <c r="Z583" s="212">
        <f t="shared" si="174"/>
        <v>2722.3026130421767</v>
      </c>
      <c r="AA583" s="210">
        <f t="shared" si="159"/>
        <v>1045364.2034081959</v>
      </c>
      <c r="AB583" s="212">
        <f t="shared" si="173"/>
        <v>6920.0193598575952</v>
      </c>
      <c r="AC583" s="210">
        <f t="shared" si="160"/>
        <v>2657287.4341853168</v>
      </c>
      <c r="AD583" s="369">
        <f t="shared" si="161"/>
        <v>0</v>
      </c>
      <c r="AE583" s="369">
        <f t="shared" si="162"/>
        <v>0</v>
      </c>
      <c r="AG583" s="259" t="s">
        <v>955</v>
      </c>
      <c r="AJ583" s="405">
        <f t="shared" si="163"/>
        <v>384</v>
      </c>
      <c r="AK583" s="405">
        <f t="shared" si="164"/>
        <v>384</v>
      </c>
      <c r="AL583" s="405">
        <f t="shared" si="165"/>
        <v>384</v>
      </c>
      <c r="AM583" s="405">
        <f t="shared" si="166"/>
        <v>384</v>
      </c>
      <c r="AN583" s="405">
        <f t="shared" si="167"/>
        <v>384.00000000000006</v>
      </c>
      <c r="AO583" s="405">
        <f t="shared" si="168"/>
        <v>371.32573547957099</v>
      </c>
    </row>
    <row r="584" spans="1:41">
      <c r="A584" s="49">
        <v>11</v>
      </c>
      <c r="B584" s="279">
        <v>7</v>
      </c>
      <c r="C584" s="28" t="s">
        <v>844</v>
      </c>
      <c r="D584" s="210">
        <f t="shared" si="154"/>
        <v>24192</v>
      </c>
      <c r="E584" s="487"/>
      <c r="F584" s="210">
        <f t="shared" si="155"/>
        <v>9289728</v>
      </c>
      <c r="G584" s="210">
        <v>384</v>
      </c>
      <c r="Q584" s="28" t="s">
        <v>844</v>
      </c>
      <c r="T584" s="210">
        <f t="shared" si="169"/>
        <v>2421.0050055682041</v>
      </c>
      <c r="U584" s="210">
        <f t="shared" si="156"/>
        <v>929665.92213819036</v>
      </c>
      <c r="V584" s="212">
        <f t="shared" si="172"/>
        <v>61.858516977449014</v>
      </c>
      <c r="W584" s="210">
        <f t="shared" si="157"/>
        <v>23753.67051934042</v>
      </c>
      <c r="X584" s="212">
        <f t="shared" si="172"/>
        <v>4.0952380952380949</v>
      </c>
      <c r="Y584" s="210">
        <f t="shared" si="158"/>
        <v>1572.5714285714284</v>
      </c>
      <c r="Z584" s="212">
        <f t="shared" si="174"/>
        <v>12804.648279478284</v>
      </c>
      <c r="AA584" s="210">
        <f t="shared" si="159"/>
        <v>4916984.9393196609</v>
      </c>
      <c r="AB584" s="212">
        <f t="shared" si="173"/>
        <v>8900.3929598808245</v>
      </c>
      <c r="AC584" s="210">
        <f t="shared" si="160"/>
        <v>3417750.8965942366</v>
      </c>
      <c r="AD584" s="369">
        <f t="shared" si="161"/>
        <v>0</v>
      </c>
      <c r="AE584" s="369">
        <f t="shared" si="162"/>
        <v>0</v>
      </c>
      <c r="AG584" s="259" t="s">
        <v>844</v>
      </c>
      <c r="AJ584" s="405">
        <f t="shared" si="163"/>
        <v>384</v>
      </c>
      <c r="AK584" s="405">
        <f t="shared" si="164"/>
        <v>383.99999999999994</v>
      </c>
      <c r="AL584" s="405">
        <f t="shared" si="165"/>
        <v>384</v>
      </c>
      <c r="AM584" s="405">
        <f t="shared" si="166"/>
        <v>384</v>
      </c>
      <c r="AN584" s="405">
        <f t="shared" si="167"/>
        <v>384</v>
      </c>
      <c r="AO584" s="405">
        <f t="shared" si="168"/>
        <v>524.81481310065283</v>
      </c>
    </row>
    <row r="585" spans="1:41">
      <c r="A585" s="49">
        <v>17</v>
      </c>
      <c r="B585" s="279">
        <v>7</v>
      </c>
      <c r="C585" s="28" t="s">
        <v>310</v>
      </c>
      <c r="D585" s="210">
        <f t="shared" si="154"/>
        <v>7495</v>
      </c>
      <c r="E585" s="487"/>
      <c r="F585" s="210">
        <f t="shared" si="155"/>
        <v>2878080</v>
      </c>
      <c r="G585" s="210">
        <v>384</v>
      </c>
      <c r="Q585" s="28" t="s">
        <v>940</v>
      </c>
      <c r="T585" s="404">
        <f>T468-3495</f>
        <v>635.51040256661145</v>
      </c>
      <c r="U585" s="404">
        <f t="shared" si="156"/>
        <v>244035.9945855788</v>
      </c>
      <c r="V585" s="212">
        <f t="shared" si="172"/>
        <v>264.5204081632653</v>
      </c>
      <c r="W585" s="210">
        <f t="shared" si="157"/>
        <v>101575.83673469388</v>
      </c>
      <c r="X585" s="212">
        <f t="shared" si="172"/>
        <v>15.896836679488754</v>
      </c>
      <c r="Y585" s="210">
        <f t="shared" si="158"/>
        <v>6104.385284923681</v>
      </c>
      <c r="Z585" s="212">
        <f t="shared" si="174"/>
        <v>995.02060548229565</v>
      </c>
      <c r="AA585" s="210">
        <f t="shared" si="159"/>
        <v>382087.91250520153</v>
      </c>
      <c r="AB585" s="212">
        <f t="shared" si="173"/>
        <v>5584.0517471083385</v>
      </c>
      <c r="AC585" s="210">
        <f t="shared" si="160"/>
        <v>2144275.8708896022</v>
      </c>
      <c r="AD585" s="369">
        <f t="shared" si="161"/>
        <v>0</v>
      </c>
      <c r="AE585" s="369">
        <f t="shared" si="162"/>
        <v>0</v>
      </c>
      <c r="AG585" s="259" t="s">
        <v>223</v>
      </c>
      <c r="AJ585" s="405">
        <f t="shared" si="163"/>
        <v>384</v>
      </c>
      <c r="AK585" s="405">
        <f t="shared" si="164"/>
        <v>384</v>
      </c>
      <c r="AL585" s="405">
        <f t="shared" si="165"/>
        <v>383.99999999999994</v>
      </c>
      <c r="AM585" s="405">
        <f t="shared" si="166"/>
        <v>383.99999999999994</v>
      </c>
      <c r="AN585" s="405">
        <f t="shared" si="167"/>
        <v>384.00000000000006</v>
      </c>
      <c r="AO585" s="405">
        <f t="shared" si="168"/>
        <v>1137.6401192519675</v>
      </c>
    </row>
    <row r="586" spans="1:41">
      <c r="A586" s="49">
        <v>22</v>
      </c>
      <c r="B586" s="279">
        <v>7</v>
      </c>
      <c r="C586" s="28" t="s">
        <v>1058</v>
      </c>
      <c r="D586" s="210">
        <f t="shared" si="154"/>
        <v>9977</v>
      </c>
      <c r="E586" s="487"/>
      <c r="F586" s="210">
        <f t="shared" si="155"/>
        <v>3831168</v>
      </c>
      <c r="G586" s="210">
        <v>384</v>
      </c>
      <c r="Q586" s="28" t="s">
        <v>1058</v>
      </c>
      <c r="T586" s="404">
        <f>T469-2323</f>
        <v>3910.8007532601896</v>
      </c>
      <c r="U586" s="404">
        <f t="shared" si="156"/>
        <v>1501747.4892519128</v>
      </c>
      <c r="V586" s="212">
        <f t="shared" si="172"/>
        <v>27</v>
      </c>
      <c r="W586" s="210">
        <f t="shared" si="157"/>
        <v>10368</v>
      </c>
      <c r="X586" s="212">
        <f t="shared" si="172"/>
        <v>63.626858104000135</v>
      </c>
      <c r="Y586" s="210">
        <f t="shared" si="158"/>
        <v>24432.713511936054</v>
      </c>
      <c r="Z586" s="212">
        <f t="shared" si="174"/>
        <v>943.38554682338213</v>
      </c>
      <c r="AA586" s="210">
        <f t="shared" si="159"/>
        <v>362260.04998017871</v>
      </c>
      <c r="AB586" s="212">
        <f t="shared" si="173"/>
        <v>5032.1868418124286</v>
      </c>
      <c r="AC586" s="210">
        <f t="shared" si="160"/>
        <v>1932359.7472559726</v>
      </c>
      <c r="AD586" s="369">
        <f t="shared" si="161"/>
        <v>0</v>
      </c>
      <c r="AE586" s="369">
        <f t="shared" si="162"/>
        <v>0</v>
      </c>
      <c r="AG586" s="259" t="s">
        <v>1058</v>
      </c>
      <c r="AJ586" s="405">
        <f t="shared" si="163"/>
        <v>384</v>
      </c>
      <c r="AK586" s="405">
        <f t="shared" si="164"/>
        <v>384</v>
      </c>
      <c r="AL586" s="405">
        <f t="shared" si="165"/>
        <v>384.00000000000006</v>
      </c>
      <c r="AM586" s="405">
        <f t="shared" si="166"/>
        <v>384.00000000000006</v>
      </c>
      <c r="AN586" s="405">
        <f t="shared" si="167"/>
        <v>384</v>
      </c>
      <c r="AO586" s="405">
        <f t="shared" si="168"/>
        <v>493.49767977116454</v>
      </c>
    </row>
    <row r="587" spans="1:41">
      <c r="A587" s="49">
        <v>23</v>
      </c>
      <c r="B587" s="279">
        <v>7</v>
      </c>
      <c r="C587" s="29" t="s">
        <v>813</v>
      </c>
      <c r="D587" s="210">
        <f t="shared" si="154"/>
        <v>17096</v>
      </c>
      <c r="E587" s="487"/>
      <c r="F587" s="210">
        <f t="shared" si="155"/>
        <v>6564864</v>
      </c>
      <c r="G587" s="210">
        <v>384</v>
      </c>
      <c r="Q587" s="29" t="s">
        <v>813</v>
      </c>
      <c r="T587" s="210">
        <f t="shared" si="169"/>
        <v>2658.441873077853</v>
      </c>
      <c r="U587" s="210">
        <f t="shared" si="156"/>
        <v>1020841.6792618956</v>
      </c>
      <c r="V587" s="212">
        <f t="shared" si="172"/>
        <v>69.018867924528308</v>
      </c>
      <c r="W587" s="210">
        <f t="shared" si="157"/>
        <v>26503.24528301887</v>
      </c>
      <c r="X587" s="212">
        <f t="shared" si="172"/>
        <v>94.942917450380065</v>
      </c>
      <c r="Y587" s="210">
        <f t="shared" si="158"/>
        <v>36458.080300945949</v>
      </c>
      <c r="Z587" s="212">
        <f t="shared" si="174"/>
        <v>5593.6225469979727</v>
      </c>
      <c r="AA587" s="210">
        <f t="shared" si="159"/>
        <v>2147951.0580472215</v>
      </c>
      <c r="AB587" s="212">
        <f t="shared" si="173"/>
        <v>8679.973794549267</v>
      </c>
      <c r="AC587" s="210">
        <f t="shared" si="160"/>
        <v>3333109.9371069185</v>
      </c>
      <c r="AD587" s="369">
        <f t="shared" si="161"/>
        <v>0</v>
      </c>
      <c r="AE587" s="369">
        <f t="shared" si="162"/>
        <v>0</v>
      </c>
      <c r="AG587" s="259" t="s">
        <v>813</v>
      </c>
      <c r="AJ587" s="405">
        <f t="shared" si="163"/>
        <v>384</v>
      </c>
      <c r="AK587" s="405">
        <f t="shared" si="164"/>
        <v>384</v>
      </c>
      <c r="AL587" s="405">
        <f t="shared" si="165"/>
        <v>384.00000000000006</v>
      </c>
      <c r="AM587" s="405">
        <f t="shared" si="166"/>
        <v>384.00000000000006</v>
      </c>
      <c r="AN587" s="405">
        <f t="shared" si="167"/>
        <v>384</v>
      </c>
      <c r="AO587" s="405">
        <f t="shared" si="168"/>
        <v>804.55629883742222</v>
      </c>
    </row>
    <row r="588" spans="1:41">
      <c r="A588" s="49">
        <v>8</v>
      </c>
      <c r="B588" s="279">
        <v>8</v>
      </c>
      <c r="C588" s="28" t="s">
        <v>1171</v>
      </c>
      <c r="D588" s="210">
        <f t="shared" si="154"/>
        <v>16544</v>
      </c>
      <c r="E588" s="487"/>
      <c r="F588" s="210">
        <f t="shared" si="155"/>
        <v>6352896</v>
      </c>
      <c r="G588" s="210">
        <v>384</v>
      </c>
      <c r="P588" s="28" t="s">
        <v>104</v>
      </c>
      <c r="Q588" s="28" t="s">
        <v>7</v>
      </c>
      <c r="T588" s="210">
        <f t="shared" si="169"/>
        <v>1336.9722458685033</v>
      </c>
      <c r="U588" s="210">
        <f t="shared" si="156"/>
        <v>513397.34241350525</v>
      </c>
      <c r="V588" s="212">
        <f t="shared" si="172"/>
        <v>77.841428571428565</v>
      </c>
      <c r="W588" s="210">
        <f t="shared" si="157"/>
        <v>29891.108571428569</v>
      </c>
      <c r="X588" s="212">
        <f t="shared" si="172"/>
        <v>94.84786106412858</v>
      </c>
      <c r="Y588" s="210">
        <f t="shared" si="158"/>
        <v>36421.578648625378</v>
      </c>
      <c r="Z588" s="212">
        <f t="shared" si="174"/>
        <v>4986.3098260287452</v>
      </c>
      <c r="AA588" s="210">
        <f t="shared" si="159"/>
        <v>1914742.9731950383</v>
      </c>
      <c r="AB588" s="212">
        <f t="shared" si="173"/>
        <v>10048.028638467194</v>
      </c>
      <c r="AC588" s="210">
        <f t="shared" si="160"/>
        <v>3858442.9971714029</v>
      </c>
      <c r="AD588" s="369">
        <f t="shared" si="161"/>
        <v>0</v>
      </c>
      <c r="AE588" s="369">
        <f t="shared" si="162"/>
        <v>0</v>
      </c>
      <c r="AG588" s="259" t="s">
        <v>224</v>
      </c>
      <c r="AJ588" s="405">
        <f t="shared" si="163"/>
        <v>384</v>
      </c>
      <c r="AK588" s="405">
        <f t="shared" si="164"/>
        <v>384</v>
      </c>
      <c r="AL588" s="405">
        <f t="shared" si="165"/>
        <v>384.00000000000006</v>
      </c>
      <c r="AM588" s="405">
        <f t="shared" si="166"/>
        <v>384.00000000000006</v>
      </c>
      <c r="AN588" s="405">
        <f t="shared" si="167"/>
        <v>384</v>
      </c>
      <c r="AO588" s="405">
        <f t="shared" si="168"/>
        <v>702.53985999102315</v>
      </c>
    </row>
    <row r="589" spans="1:41">
      <c r="A589" s="49">
        <v>16</v>
      </c>
      <c r="B589" s="279">
        <v>8</v>
      </c>
      <c r="C589" s="28" t="s">
        <v>438</v>
      </c>
      <c r="D589" s="210">
        <f t="shared" si="154"/>
        <v>13148</v>
      </c>
      <c r="E589" s="487"/>
      <c r="F589" s="210">
        <f t="shared" si="155"/>
        <v>5048832</v>
      </c>
      <c r="G589" s="210">
        <v>384</v>
      </c>
      <c r="P589" s="28"/>
      <c r="Q589" s="28" t="s">
        <v>438</v>
      </c>
      <c r="T589" s="404">
        <f>T472-168</f>
        <v>1573.8595304049895</v>
      </c>
      <c r="U589" s="404">
        <f t="shared" si="156"/>
        <v>604362.05967551598</v>
      </c>
      <c r="V589" s="212">
        <f t="shared" si="172"/>
        <v>191.68976975517728</v>
      </c>
      <c r="W589" s="210">
        <f t="shared" si="157"/>
        <v>73608.871585988076</v>
      </c>
      <c r="X589" s="212">
        <f t="shared" si="172"/>
        <v>242.54532792567045</v>
      </c>
      <c r="Y589" s="210">
        <f t="shared" si="158"/>
        <v>93137.405923457452</v>
      </c>
      <c r="Z589" s="212">
        <f t="shared" si="174"/>
        <v>1815.3023480122542</v>
      </c>
      <c r="AA589" s="210">
        <f t="shared" si="159"/>
        <v>697076.10163670569</v>
      </c>
      <c r="AB589" s="212">
        <f t="shared" si="173"/>
        <v>9324.6030239019092</v>
      </c>
      <c r="AC589" s="210">
        <f t="shared" si="160"/>
        <v>3580647.5611783331</v>
      </c>
      <c r="AD589" s="369">
        <f t="shared" si="161"/>
        <v>0</v>
      </c>
      <c r="AE589" s="369">
        <f t="shared" si="162"/>
        <v>0</v>
      </c>
      <c r="AG589" s="259" t="s">
        <v>438</v>
      </c>
      <c r="AJ589" s="405">
        <f t="shared" si="163"/>
        <v>384</v>
      </c>
      <c r="AK589" s="405">
        <f t="shared" si="164"/>
        <v>384</v>
      </c>
      <c r="AL589" s="405">
        <f t="shared" si="165"/>
        <v>384</v>
      </c>
      <c r="AM589" s="405">
        <f t="shared" si="166"/>
        <v>384</v>
      </c>
      <c r="AN589" s="405">
        <f t="shared" si="167"/>
        <v>384</v>
      </c>
      <c r="AO589" s="405">
        <f t="shared" si="168"/>
        <v>712.74252506913695</v>
      </c>
    </row>
    <row r="590" spans="1:41">
      <c r="A590" s="49">
        <v>32</v>
      </c>
      <c r="B590" s="279">
        <v>8</v>
      </c>
      <c r="C590" s="29" t="s">
        <v>364</v>
      </c>
      <c r="D590" s="210">
        <f t="shared" si="154"/>
        <v>7467</v>
      </c>
      <c r="E590" s="487"/>
      <c r="F590" s="210">
        <f t="shared" si="155"/>
        <v>2867328</v>
      </c>
      <c r="G590" s="210">
        <v>384</v>
      </c>
      <c r="P590" s="28"/>
      <c r="Q590" s="29" t="s">
        <v>364</v>
      </c>
      <c r="T590" s="210">
        <f t="shared" si="169"/>
        <v>1252.7761534802601</v>
      </c>
      <c r="U590" s="210">
        <f t="shared" si="156"/>
        <v>481066.04293641984</v>
      </c>
      <c r="V590" s="212">
        <f>V473</f>
        <v>133.48062804068996</v>
      </c>
      <c r="W590" s="210">
        <f t="shared" si="157"/>
        <v>51256.561167624946</v>
      </c>
      <c r="X590" s="212">
        <f>X473</f>
        <v>97.396509726035404</v>
      </c>
      <c r="Y590" s="210">
        <f t="shared" si="158"/>
        <v>37400.259734797597</v>
      </c>
      <c r="Z590" s="212">
        <f t="shared" si="174"/>
        <v>764.57316515484047</v>
      </c>
      <c r="AA590" s="210">
        <f t="shared" si="159"/>
        <v>293596.09541945875</v>
      </c>
      <c r="AB590" s="212">
        <f t="shared" si="173"/>
        <v>5218.773543598174</v>
      </c>
      <c r="AC590" s="210">
        <f t="shared" si="160"/>
        <v>2004009.0407416988</v>
      </c>
      <c r="AD590" s="369">
        <f t="shared" si="161"/>
        <v>0</v>
      </c>
      <c r="AE590" s="369">
        <f t="shared" si="162"/>
        <v>0</v>
      </c>
      <c r="AG590" s="259" t="s">
        <v>364</v>
      </c>
      <c r="AJ590" s="405">
        <f t="shared" si="163"/>
        <v>384</v>
      </c>
      <c r="AK590" s="405">
        <f t="shared" si="164"/>
        <v>384</v>
      </c>
      <c r="AL590" s="405">
        <f t="shared" si="165"/>
        <v>384</v>
      </c>
      <c r="AM590" s="405">
        <f t="shared" si="166"/>
        <v>384</v>
      </c>
      <c r="AN590" s="405">
        <f t="shared" si="167"/>
        <v>384</v>
      </c>
      <c r="AO590" s="405">
        <f t="shared" si="168"/>
        <v>1275.0861451297087</v>
      </c>
    </row>
    <row r="591" spans="1:41">
      <c r="A591" s="49">
        <v>2</v>
      </c>
      <c r="B591" s="279">
        <v>9</v>
      </c>
      <c r="C591" s="28" t="s">
        <v>365</v>
      </c>
      <c r="D591" s="210">
        <f t="shared" si="154"/>
        <v>99</v>
      </c>
      <c r="E591" s="487"/>
      <c r="F591" s="210">
        <f t="shared" si="155"/>
        <v>38016</v>
      </c>
      <c r="G591" s="210">
        <v>384</v>
      </c>
      <c r="P591" s="28"/>
      <c r="Q591" s="28" t="s">
        <v>365</v>
      </c>
      <c r="T591" s="210">
        <f t="shared" si="169"/>
        <v>22.733235294117648</v>
      </c>
      <c r="U591" s="210">
        <f t="shared" si="156"/>
        <v>8729.5623529411769</v>
      </c>
      <c r="V591" s="212">
        <f>V474</f>
        <v>0</v>
      </c>
      <c r="W591" s="210">
        <f t="shared" si="157"/>
        <v>0</v>
      </c>
      <c r="X591" s="212">
        <f>X474</f>
        <v>9.8090196078431369</v>
      </c>
      <c r="Y591" s="210">
        <f t="shared" si="158"/>
        <v>3766.6635294117646</v>
      </c>
      <c r="Z591" s="212">
        <f t="shared" ref="Z591:Z596" si="175">Z474</f>
        <v>23.757450980392157</v>
      </c>
      <c r="AA591" s="210">
        <f t="shared" si="159"/>
        <v>9122.8611764705893</v>
      </c>
      <c r="AB591" s="212">
        <f t="shared" si="173"/>
        <v>42.700294117647061</v>
      </c>
      <c r="AC591" s="210">
        <f t="shared" si="160"/>
        <v>16396.912941176473</v>
      </c>
      <c r="AD591" s="369">
        <f t="shared" si="161"/>
        <v>0</v>
      </c>
      <c r="AE591" s="369">
        <f t="shared" si="162"/>
        <v>0</v>
      </c>
      <c r="AG591" s="259" t="s">
        <v>365</v>
      </c>
      <c r="AJ591" s="405">
        <f t="shared" si="163"/>
        <v>384</v>
      </c>
      <c r="AK591" s="405"/>
      <c r="AL591" s="405">
        <f t="shared" si="165"/>
        <v>384</v>
      </c>
      <c r="AM591" s="405">
        <f t="shared" si="166"/>
        <v>384</v>
      </c>
      <c r="AN591" s="405">
        <f t="shared" si="167"/>
        <v>384.00000000000006</v>
      </c>
      <c r="AO591" s="405">
        <f t="shared" si="168"/>
        <v>477.88696420790524</v>
      </c>
    </row>
    <row r="592" spans="1:41">
      <c r="A592" s="49">
        <v>3</v>
      </c>
      <c r="B592" s="279">
        <v>9</v>
      </c>
      <c r="C592" s="28" t="s">
        <v>629</v>
      </c>
      <c r="D592" s="210">
        <f t="shared" si="154"/>
        <v>4000</v>
      </c>
      <c r="E592" s="487"/>
      <c r="F592" s="210">
        <f t="shared" si="155"/>
        <v>1536000</v>
      </c>
      <c r="G592" s="210">
        <v>384</v>
      </c>
      <c r="P592" s="28"/>
      <c r="Q592" s="28" t="s">
        <v>629</v>
      </c>
      <c r="T592" s="210">
        <f t="shared" si="169"/>
        <v>636.73171312568184</v>
      </c>
      <c r="U592" s="210">
        <f t="shared" si="156"/>
        <v>244504.97784026182</v>
      </c>
      <c r="V592" s="212">
        <f>V475</f>
        <v>110.43273542600897</v>
      </c>
      <c r="W592" s="210">
        <f t="shared" si="157"/>
        <v>42406.170403587443</v>
      </c>
      <c r="X592" s="212">
        <f>X475</f>
        <v>169.70888084272616</v>
      </c>
      <c r="Y592" s="210">
        <f t="shared" si="158"/>
        <v>65168.210243606845</v>
      </c>
      <c r="Z592" s="212">
        <f t="shared" si="175"/>
        <v>780.16089430237412</v>
      </c>
      <c r="AA592" s="210">
        <f t="shared" si="159"/>
        <v>299581.78341211169</v>
      </c>
      <c r="AB592" s="212">
        <f t="shared" si="173"/>
        <v>2302.9657763032092</v>
      </c>
      <c r="AC592" s="210">
        <f t="shared" si="160"/>
        <v>884338.85810043232</v>
      </c>
      <c r="AD592" s="369">
        <f t="shared" si="161"/>
        <v>0</v>
      </c>
      <c r="AE592" s="369">
        <f t="shared" si="162"/>
        <v>0</v>
      </c>
      <c r="AG592" s="259" t="s">
        <v>629</v>
      </c>
      <c r="AJ592" s="405">
        <f t="shared" si="163"/>
        <v>384</v>
      </c>
      <c r="AK592" s="405">
        <f t="shared" si="164"/>
        <v>383.99999999999994</v>
      </c>
      <c r="AL592" s="405">
        <f t="shared" si="165"/>
        <v>384</v>
      </c>
      <c r="AM592" s="405">
        <f t="shared" si="166"/>
        <v>384</v>
      </c>
      <c r="AN592" s="405">
        <f t="shared" si="167"/>
        <v>384</v>
      </c>
      <c r="AO592" s="405">
        <f t="shared" si="168"/>
        <v>5527.1035143222634</v>
      </c>
    </row>
    <row r="593" spans="1:41">
      <c r="A593" s="49">
        <v>12</v>
      </c>
      <c r="B593" s="279">
        <v>9</v>
      </c>
      <c r="C593" s="28" t="s">
        <v>257</v>
      </c>
      <c r="D593" s="210">
        <f t="shared" si="154"/>
        <v>5136.7648670241106</v>
      </c>
      <c r="E593" s="487"/>
      <c r="F593" s="210">
        <f t="shared" si="155"/>
        <v>1972517.7089372585</v>
      </c>
      <c r="G593" s="210">
        <v>384</v>
      </c>
      <c r="P593" s="28"/>
      <c r="Q593" s="28" t="s">
        <v>257</v>
      </c>
      <c r="T593" s="210">
        <f t="shared" si="169"/>
        <v>910.55725359749567</v>
      </c>
      <c r="U593" s="210">
        <f t="shared" si="156"/>
        <v>349653.98538143834</v>
      </c>
      <c r="V593" s="212">
        <f>V476</f>
        <v>63.978494273108609</v>
      </c>
      <c r="W593" s="210">
        <f t="shared" si="157"/>
        <v>24567.741800873708</v>
      </c>
      <c r="X593" s="212">
        <v>0</v>
      </c>
      <c r="Y593" s="210">
        <f t="shared" si="158"/>
        <v>0</v>
      </c>
      <c r="Z593" s="212">
        <f t="shared" si="175"/>
        <v>440.27228906787138</v>
      </c>
      <c r="AA593" s="210">
        <f t="shared" si="159"/>
        <v>169064.5590020626</v>
      </c>
      <c r="AB593" s="212">
        <f t="shared" si="173"/>
        <v>3721.9568300856345</v>
      </c>
      <c r="AC593" s="210">
        <f t="shared" si="160"/>
        <v>1429231.4227528838</v>
      </c>
      <c r="AD593" s="369">
        <f t="shared" si="161"/>
        <v>0</v>
      </c>
      <c r="AE593" s="369">
        <f t="shared" si="162"/>
        <v>0</v>
      </c>
      <c r="AG593" s="259" t="s">
        <v>257</v>
      </c>
      <c r="AJ593" s="405">
        <f t="shared" si="163"/>
        <v>384</v>
      </c>
      <c r="AK593" s="405">
        <f t="shared" si="164"/>
        <v>384.00000000000006</v>
      </c>
      <c r="AL593" s="405"/>
      <c r="AM593" s="405"/>
      <c r="AN593" s="405">
        <f t="shared" si="167"/>
        <v>384.00000000000006</v>
      </c>
      <c r="AO593" s="405">
        <f t="shared" si="168"/>
        <v>2292.2614797958549</v>
      </c>
    </row>
    <row r="594" spans="1:41">
      <c r="A594" s="49">
        <v>13</v>
      </c>
      <c r="B594" s="279">
        <v>9</v>
      </c>
      <c r="C594" s="28" t="s">
        <v>101</v>
      </c>
      <c r="D594" s="210">
        <f t="shared" si="154"/>
        <v>5813</v>
      </c>
      <c r="E594" s="487"/>
      <c r="F594" s="210">
        <f t="shared" si="155"/>
        <v>2232192</v>
      </c>
      <c r="G594" s="210">
        <v>384</v>
      </c>
      <c r="P594" s="28"/>
      <c r="Q594" s="28" t="s">
        <v>101</v>
      </c>
      <c r="T594" s="210">
        <f t="shared" si="169"/>
        <v>307.50700463196881</v>
      </c>
      <c r="U594" s="210">
        <f t="shared" si="156"/>
        <v>118082.68977867602</v>
      </c>
      <c r="V594" s="212">
        <f t="shared" ref="V594:X596" si="176">V477</f>
        <v>30.150420044926015</v>
      </c>
      <c r="W594" s="210">
        <f t="shared" si="157"/>
        <v>11577.761297251589</v>
      </c>
      <c r="X594" s="212">
        <f t="shared" si="176"/>
        <v>48.493655728361261</v>
      </c>
      <c r="Y594" s="210">
        <f t="shared" si="158"/>
        <v>18621.563799690724</v>
      </c>
      <c r="Z594" s="212">
        <f t="shared" si="175"/>
        <v>382.01886565500638</v>
      </c>
      <c r="AA594" s="210">
        <f t="shared" si="159"/>
        <v>146695.24441152246</v>
      </c>
      <c r="AB594" s="212">
        <f t="shared" si="173"/>
        <v>5044.8300539397378</v>
      </c>
      <c r="AC594" s="210">
        <f t="shared" si="160"/>
        <v>1937214.7407128592</v>
      </c>
      <c r="AD594" s="369">
        <f t="shared" si="161"/>
        <v>0</v>
      </c>
      <c r="AE594" s="369">
        <f t="shared" si="162"/>
        <v>0</v>
      </c>
      <c r="AG594" s="259" t="s">
        <v>101</v>
      </c>
      <c r="AJ594" s="405">
        <f t="shared" si="163"/>
        <v>384</v>
      </c>
      <c r="AK594" s="405">
        <f t="shared" si="164"/>
        <v>383.99999999999994</v>
      </c>
      <c r="AL594" s="405">
        <f t="shared" si="165"/>
        <v>384</v>
      </c>
      <c r="AM594" s="405">
        <f t="shared" si="166"/>
        <v>384</v>
      </c>
      <c r="AN594" s="405">
        <f t="shared" si="167"/>
        <v>384</v>
      </c>
      <c r="AO594" s="405">
        <f t="shared" si="168"/>
        <v>4147.1990293433064</v>
      </c>
    </row>
    <row r="595" spans="1:41">
      <c r="A595" s="49">
        <v>41</v>
      </c>
      <c r="B595" s="279">
        <v>9</v>
      </c>
      <c r="C595" s="28" t="s">
        <v>1096</v>
      </c>
      <c r="D595" s="210">
        <f t="shared" si="154"/>
        <v>11762</v>
      </c>
      <c r="E595" s="487"/>
      <c r="F595" s="210">
        <f t="shared" si="155"/>
        <v>4516608</v>
      </c>
      <c r="G595" s="210">
        <v>384</v>
      </c>
      <c r="P595" s="28"/>
      <c r="Q595" s="28" t="s">
        <v>1096</v>
      </c>
      <c r="T595" s="404">
        <f>T478-119</f>
        <v>813.12592718802421</v>
      </c>
      <c r="U595" s="404">
        <f t="shared" si="156"/>
        <v>312240.35604020127</v>
      </c>
      <c r="V595" s="404">
        <f>V478-197</f>
        <v>42.60914473897796</v>
      </c>
      <c r="W595" s="404">
        <f t="shared" si="157"/>
        <v>16361.911579767537</v>
      </c>
      <c r="X595" s="404">
        <f>X478-402</f>
        <v>80.71179952969328</v>
      </c>
      <c r="Y595" s="404">
        <f t="shared" si="158"/>
        <v>30993.33101940222</v>
      </c>
      <c r="Z595" s="212">
        <f t="shared" si="175"/>
        <v>1130.7683791212241</v>
      </c>
      <c r="AA595" s="210">
        <f t="shared" si="159"/>
        <v>434215.0575825501</v>
      </c>
      <c r="AB595" s="212">
        <f t="shared" si="173"/>
        <v>9694.7847494220805</v>
      </c>
      <c r="AC595" s="210">
        <f t="shared" si="160"/>
        <v>3722797.3437780789</v>
      </c>
      <c r="AD595" s="369">
        <f t="shared" si="161"/>
        <v>0</v>
      </c>
      <c r="AE595" s="369">
        <f t="shared" si="162"/>
        <v>0</v>
      </c>
      <c r="AG595" s="259" t="s">
        <v>1096</v>
      </c>
      <c r="AJ595" s="405">
        <f t="shared" si="163"/>
        <v>383.99999999999994</v>
      </c>
      <c r="AK595" s="405">
        <f t="shared" si="164"/>
        <v>384</v>
      </c>
      <c r="AL595" s="405">
        <f t="shared" si="165"/>
        <v>384</v>
      </c>
      <c r="AM595" s="405">
        <f t="shared" si="166"/>
        <v>384</v>
      </c>
      <c r="AN595" s="405">
        <f t="shared" si="167"/>
        <v>384</v>
      </c>
      <c r="AO595" s="405">
        <f t="shared" si="168"/>
        <v>6173.9142042161257</v>
      </c>
    </row>
    <row r="596" spans="1:41">
      <c r="A596" s="49">
        <v>47</v>
      </c>
      <c r="B596" s="279">
        <v>9</v>
      </c>
      <c r="C596" s="29" t="s">
        <v>501</v>
      </c>
      <c r="D596" s="210">
        <f t="shared" si="154"/>
        <v>5327</v>
      </c>
      <c r="E596" s="487"/>
      <c r="F596" s="210">
        <f t="shared" si="155"/>
        <v>2045568</v>
      </c>
      <c r="G596" s="210">
        <v>384</v>
      </c>
      <c r="P596" s="28"/>
      <c r="Q596" s="29" t="s">
        <v>501</v>
      </c>
      <c r="T596" s="210">
        <f t="shared" si="169"/>
        <v>508.36163038851237</v>
      </c>
      <c r="U596" s="210">
        <f t="shared" si="156"/>
        <v>195210.86606918875</v>
      </c>
      <c r="V596" s="212">
        <f t="shared" si="176"/>
        <v>32.91966093062026</v>
      </c>
      <c r="W596" s="210">
        <f t="shared" si="157"/>
        <v>12641.149797358179</v>
      </c>
      <c r="X596" s="212">
        <f t="shared" si="176"/>
        <v>94.043770837251884</v>
      </c>
      <c r="Y596" s="210">
        <f t="shared" si="158"/>
        <v>36112.808001504724</v>
      </c>
      <c r="Z596" s="212">
        <f t="shared" si="175"/>
        <v>1964.9968856146947</v>
      </c>
      <c r="AA596" s="210">
        <f t="shared" si="159"/>
        <v>754558.80407604272</v>
      </c>
      <c r="AB596" s="212">
        <f t="shared" si="173"/>
        <v>2726.6780522289209</v>
      </c>
      <c r="AC596" s="210">
        <f t="shared" si="160"/>
        <v>1047044.3720559056</v>
      </c>
      <c r="AD596" s="369">
        <f t="shared" si="161"/>
        <v>0</v>
      </c>
      <c r="AE596" s="369">
        <f t="shared" si="162"/>
        <v>0</v>
      </c>
      <c r="AG596" s="259" t="s">
        <v>501</v>
      </c>
      <c r="AJ596" s="405">
        <f t="shared" si="163"/>
        <v>384</v>
      </c>
      <c r="AK596" s="405">
        <f t="shared" si="164"/>
        <v>384</v>
      </c>
      <c r="AL596" s="405">
        <f t="shared" si="165"/>
        <v>384</v>
      </c>
      <c r="AM596" s="405">
        <f t="shared" si="166"/>
        <v>384</v>
      </c>
      <c r="AN596" s="405">
        <f t="shared" si="167"/>
        <v>384</v>
      </c>
      <c r="AO596" s="405">
        <f t="shared" si="168"/>
        <v>5537.2932670320533</v>
      </c>
    </row>
    <row r="597" spans="1:41">
      <c r="A597" s="160">
        <v>51</v>
      </c>
      <c r="B597" s="152"/>
      <c r="C597" s="331" t="s">
        <v>99</v>
      </c>
      <c r="D597" s="214">
        <f>SUM(D547:D596)</f>
        <v>773109.76486702415</v>
      </c>
      <c r="E597" s="487"/>
      <c r="F597" s="214">
        <f>SUM(F547:F596)</f>
        <v>296874149.70893729</v>
      </c>
      <c r="G597" s="210">
        <v>384</v>
      </c>
      <c r="P597" s="28"/>
      <c r="Q597" s="331" t="s">
        <v>99</v>
      </c>
      <c r="T597" s="214">
        <f>SUM(T547:T596)</f>
        <v>55106.58376367233</v>
      </c>
      <c r="U597" s="214">
        <f>SUM(U547:U596)</f>
        <v>21160928.165250171</v>
      </c>
      <c r="V597" s="214">
        <f t="shared" ref="V597:AA597" si="177">SUM(V547:V596)</f>
        <v>8155.4529135475423</v>
      </c>
      <c r="W597" s="214">
        <f t="shared" si="177"/>
        <v>3131693.9188022558</v>
      </c>
      <c r="X597" s="214">
        <f t="shared" si="177"/>
        <v>14652.08388125302</v>
      </c>
      <c r="Y597" s="214">
        <f t="shared" si="177"/>
        <v>5626400.2104011616</v>
      </c>
      <c r="Z597" s="214">
        <f t="shared" si="177"/>
        <v>81387.923107634546</v>
      </c>
      <c r="AA597" s="214">
        <f t="shared" si="177"/>
        <v>31252962.473331667</v>
      </c>
      <c r="AB597" s="214">
        <f>SUM(AB547:AB596)</f>
        <v>613807.72120091657</v>
      </c>
      <c r="AC597" s="214">
        <f>SUM(AC547:AC596)</f>
        <v>235702164.94115204</v>
      </c>
      <c r="AD597" s="369">
        <f>D597-(T597+V597+X597+Z597+AB597)</f>
        <v>0</v>
      </c>
      <c r="AE597" s="369">
        <f>F597-(U597+W597+Y597+AA597+AC597)</f>
        <v>0</v>
      </c>
      <c r="AG597" s="513" t="s">
        <v>225</v>
      </c>
      <c r="AJ597" s="405">
        <f t="shared" si="163"/>
        <v>383.99999999999994</v>
      </c>
      <c r="AK597" s="405">
        <f t="shared" si="164"/>
        <v>383.99999999999994</v>
      </c>
      <c r="AL597" s="405">
        <f t="shared" si="165"/>
        <v>384.00000000000011</v>
      </c>
      <c r="AM597" s="405">
        <f t="shared" si="166"/>
        <v>384.00000000000011</v>
      </c>
      <c r="AN597" s="405">
        <f t="shared" si="167"/>
        <v>384.00000000000011</v>
      </c>
      <c r="AO597" s="405">
        <f t="shared" si="168"/>
        <v>846.72964354574378</v>
      </c>
    </row>
    <row r="598" spans="1:41" ht="16" thickBot="1">
      <c r="C598" s="431" t="s">
        <v>108</v>
      </c>
      <c r="D598" s="281">
        <f>D597+37605</f>
        <v>810714.76486702415</v>
      </c>
      <c r="H598" s="210"/>
    </row>
    <row r="599" spans="1:41" ht="16" thickBot="1">
      <c r="C599" s="431"/>
      <c r="D599" s="281" t="s">
        <v>1381</v>
      </c>
      <c r="H599" s="210"/>
      <c r="Q599" s="259" t="s">
        <v>1376</v>
      </c>
      <c r="T599" s="372" t="s">
        <v>227</v>
      </c>
      <c r="U599" s="373"/>
      <c r="V599" s="374" t="s">
        <v>228</v>
      </c>
      <c r="W599" s="375"/>
      <c r="X599" s="376" t="s">
        <v>546</v>
      </c>
      <c r="Y599" s="377"/>
      <c r="Z599" s="378" t="s">
        <v>547</v>
      </c>
      <c r="AA599" s="379"/>
      <c r="AB599" s="380" t="s">
        <v>548</v>
      </c>
      <c r="AC599" s="381"/>
      <c r="AD599" s="693" t="s">
        <v>1389</v>
      </c>
      <c r="AE599" s="694"/>
    </row>
    <row r="600" spans="1:41">
      <c r="F600" s="281" t="s">
        <v>830</v>
      </c>
      <c r="O600" s="700" t="s">
        <v>1404</v>
      </c>
      <c r="Q600" s="259" t="s">
        <v>1390</v>
      </c>
      <c r="R600" s="410" t="s">
        <v>40</v>
      </c>
      <c r="T600" s="335" t="s">
        <v>39</v>
      </c>
      <c r="U600" s="335" t="s">
        <v>40</v>
      </c>
      <c r="V600" s="335" t="s">
        <v>39</v>
      </c>
      <c r="W600" s="335" t="s">
        <v>40</v>
      </c>
      <c r="X600" s="335" t="s">
        <v>39</v>
      </c>
      <c r="Y600" s="335" t="s">
        <v>40</v>
      </c>
      <c r="Z600" s="335" t="s">
        <v>39</v>
      </c>
      <c r="AA600" s="335" t="s">
        <v>40</v>
      </c>
      <c r="AB600" s="335" t="s">
        <v>39</v>
      </c>
      <c r="AC600" s="335" t="s">
        <v>40</v>
      </c>
      <c r="AD600" s="366" t="s">
        <v>1387</v>
      </c>
      <c r="AE600" s="695" t="s">
        <v>1388</v>
      </c>
    </row>
    <row r="601" spans="1:41">
      <c r="C601" s="331" t="s">
        <v>1114</v>
      </c>
      <c r="D601" s="210">
        <f>D597+D365</f>
        <v>825873.76486702415</v>
      </c>
      <c r="E601" s="210" t="s">
        <v>1366</v>
      </c>
      <c r="F601" s="210">
        <f>F597+F365</f>
        <v>615316630.04016423</v>
      </c>
      <c r="G601" s="405">
        <f>F601/D601</f>
        <v>745.04925112766819</v>
      </c>
      <c r="O601" s="701" t="s">
        <v>1405</v>
      </c>
      <c r="Q601" s="214">
        <f>T601+V601+X601+Z601+AB601+AD601</f>
        <v>863478.76486702403</v>
      </c>
      <c r="R601" s="214">
        <f>U601+W601+Y601+AA601+AC601+AE601</f>
        <v>629756950.04016435</v>
      </c>
      <c r="T601" s="214">
        <f>T597+T365</f>
        <v>87909</v>
      </c>
      <c r="U601" s="214">
        <f>U597+U366</f>
        <v>247334384.40200931</v>
      </c>
      <c r="V601" s="214">
        <f t="shared" ref="V601:AB601" si="178">V597+V365</f>
        <v>8454</v>
      </c>
      <c r="W601" s="214">
        <f>W597+W366</f>
        <v>3994535.6638509613</v>
      </c>
      <c r="X601" s="214">
        <f t="shared" si="178"/>
        <v>22462.764867024111</v>
      </c>
      <c r="Y601" s="214">
        <f>Y597+Y366</f>
        <v>59086030.350516148</v>
      </c>
      <c r="Z601" s="214">
        <f t="shared" si="178"/>
        <v>84874.999999999985</v>
      </c>
      <c r="AA601" s="214">
        <f>AA597+AA366</f>
        <v>42420062.831519276</v>
      </c>
      <c r="AB601" s="214">
        <f t="shared" si="178"/>
        <v>622172.99999999988</v>
      </c>
      <c r="AC601" s="214">
        <f>AC597+AC366</f>
        <v>262481616.79226866</v>
      </c>
      <c r="AD601" s="214">
        <v>37605</v>
      </c>
      <c r="AE601" s="696">
        <f>AD601*384</f>
        <v>14440320</v>
      </c>
      <c r="AG601" s="513" t="s">
        <v>225</v>
      </c>
    </row>
    <row r="602" spans="1:41">
      <c r="A602" s="697">
        <v>41060</v>
      </c>
      <c r="C602" s="431" t="s">
        <v>1115</v>
      </c>
      <c r="D602" s="214">
        <f>D601+AD601</f>
        <v>863478.76486702415</v>
      </c>
      <c r="E602" s="214"/>
      <c r="F602" s="432">
        <f>F601+AE601</f>
        <v>629756950.04016423</v>
      </c>
      <c r="G602" s="405">
        <f>F602/D602</f>
        <v>729.3253472621841</v>
      </c>
      <c r="P602" s="259" t="s">
        <v>1403</v>
      </c>
      <c r="Q602" s="625"/>
      <c r="R602" s="210">
        <f>R601/Q601</f>
        <v>729.32534726218432</v>
      </c>
      <c r="W602" s="210">
        <f>W601/V601</f>
        <v>472.50244426909882</v>
      </c>
      <c r="Y602" s="210">
        <f>Y601/X601</f>
        <v>2630.3988266936758</v>
      </c>
      <c r="AA602" s="210">
        <f>AA601/Z601</f>
        <v>499.79455471598567</v>
      </c>
      <c r="AC602" s="210">
        <f>AC601/AB601</f>
        <v>421.87882918781224</v>
      </c>
      <c r="AD602" s="210"/>
      <c r="AE602" s="210">
        <f>AE601/AD601</f>
        <v>384</v>
      </c>
    </row>
    <row r="603" spans="1:41">
      <c r="D603" s="281" t="s">
        <v>1401</v>
      </c>
      <c r="F603" s="281" t="s">
        <v>1381</v>
      </c>
      <c r="G603" s="281" t="s">
        <v>717</v>
      </c>
      <c r="M603" s="700">
        <f>Q603-T603-V603-X603-Z603-AB603-AD603</f>
        <v>0</v>
      </c>
      <c r="N603" s="700">
        <f>R603-U603-W603-Y603-AA603-AC603-AE603</f>
        <v>0</v>
      </c>
      <c r="P603" s="394" t="s">
        <v>1406</v>
      </c>
      <c r="Q603" s="116">
        <f>100*Q601/$Q601</f>
        <v>100</v>
      </c>
      <c r="R603" s="116">
        <f>100*R601/$R601</f>
        <v>100</v>
      </c>
      <c r="T603" s="116">
        <f>100*T601/$Q601</f>
        <v>10.180794661874286</v>
      </c>
      <c r="U603" s="116">
        <f>100*U601/$R601</f>
        <v>39.274577975873854</v>
      </c>
      <c r="V603" s="116">
        <f>100*V601/$Q601</f>
        <v>0.97906287264654601</v>
      </c>
      <c r="W603" s="116">
        <f>100*W601/$R601</f>
        <v>0.63429798807241422</v>
      </c>
      <c r="X603" s="116">
        <f>100*X601/$Q601</f>
        <v>2.6014264369875248</v>
      </c>
      <c r="Y603" s="116">
        <f>100*Y601/$R601</f>
        <v>9.3823546285194297</v>
      </c>
      <c r="Z603" s="116">
        <f>100*Z601/$Q601</f>
        <v>9.829425279852801</v>
      </c>
      <c r="AA603" s="116">
        <f>100*AA601/$R601</f>
        <v>6.7359419898127086</v>
      </c>
      <c r="AB603" s="116">
        <f>100*AB601/$Q601</f>
        <v>72.05423286765074</v>
      </c>
      <c r="AC603" s="116">
        <f>100*AC601/$R601</f>
        <v>41.679828507732744</v>
      </c>
      <c r="AD603" s="116">
        <f>100*AD601/$Q601</f>
        <v>4.3550578809880962</v>
      </c>
      <c r="AE603" s="116">
        <f>100*AE601/$R601</f>
        <v>2.2929989099888508</v>
      </c>
    </row>
    <row r="604" spans="1:41">
      <c r="D604" s="214" t="s">
        <v>1402</v>
      </c>
      <c r="G604" s="281" t="s">
        <v>718</v>
      </c>
      <c r="AI604" s="30"/>
    </row>
    <row r="605" spans="1:41" ht="16" thickBot="1">
      <c r="AI605" s="30"/>
    </row>
    <row r="606" spans="1:41" ht="18" thickBot="1">
      <c r="C606" s="42" t="s">
        <v>1365</v>
      </c>
      <c r="D606" s="618" t="s">
        <v>719</v>
      </c>
      <c r="E606" s="238"/>
      <c r="F606" s="238"/>
      <c r="G606" s="238"/>
      <c r="H606" s="241"/>
      <c r="I606" s="238"/>
      <c r="J606" s="238"/>
      <c r="K606" s="238"/>
      <c r="L606" s="238"/>
      <c r="M606" s="619" t="s">
        <v>1238</v>
      </c>
      <c r="N606" s="620"/>
      <c r="O606" s="620"/>
      <c r="P606" s="620"/>
      <c r="Q606" s="620"/>
      <c r="R606" s="621"/>
      <c r="S606" s="238"/>
      <c r="T606" s="238"/>
      <c r="U606" s="238"/>
      <c r="V606" s="619" t="s">
        <v>899</v>
      </c>
      <c r="W606" s="238"/>
      <c r="X606" s="238"/>
      <c r="Y606" s="238"/>
      <c r="Z606" s="238"/>
      <c r="AA606" s="238"/>
      <c r="AB606" s="238"/>
      <c r="AC606" s="240"/>
      <c r="AG606" s="603"/>
    </row>
    <row r="607" spans="1:41">
      <c r="C607" s="42" t="s">
        <v>1391</v>
      </c>
      <c r="T607" s="608" t="s">
        <v>720</v>
      </c>
      <c r="U607" s="609"/>
      <c r="V607" s="610" t="s">
        <v>971</v>
      </c>
      <c r="W607" s="611"/>
      <c r="X607" s="612" t="s">
        <v>898</v>
      </c>
      <c r="Y607" s="613"/>
      <c r="Z607" s="614" t="s">
        <v>1361</v>
      </c>
      <c r="AA607" s="615"/>
      <c r="AB607" s="616" t="s">
        <v>1081</v>
      </c>
      <c r="AC607" s="617"/>
      <c r="AD607" s="28" t="s">
        <v>91</v>
      </c>
      <c r="AG607" s="603"/>
    </row>
    <row r="608" spans="1:41">
      <c r="C608" s="42" t="s">
        <v>1392</v>
      </c>
      <c r="T608" s="602" t="s">
        <v>1297</v>
      </c>
      <c r="U608" s="602"/>
      <c r="V608" s="602" t="s">
        <v>1297</v>
      </c>
      <c r="W608" s="602"/>
      <c r="X608" s="602" t="s">
        <v>1297</v>
      </c>
      <c r="Y608" s="602"/>
      <c r="Z608" s="602" t="s">
        <v>1297</v>
      </c>
      <c r="AA608" s="602"/>
      <c r="AB608" s="602" t="s">
        <v>1297</v>
      </c>
      <c r="AC608" s="602"/>
      <c r="AD608" s="28" t="s">
        <v>92</v>
      </c>
      <c r="AG608" s="605"/>
    </row>
    <row r="609" spans="3:33">
      <c r="C609" s="42" t="s">
        <v>1393</v>
      </c>
      <c r="Q609" s="603" t="s">
        <v>1237</v>
      </c>
      <c r="T609" s="210">
        <v>948.41717324888953</v>
      </c>
      <c r="V609" s="210">
        <v>869.75953447682764</v>
      </c>
      <c r="X609" s="210">
        <v>384.88367903261008</v>
      </c>
      <c r="Z609" s="210">
        <v>4213.4634336201516</v>
      </c>
      <c r="AB609" s="210">
        <v>66468.937268095324</v>
      </c>
      <c r="AC609" s="602"/>
      <c r="AD609" s="210">
        <f>T609+V609+X609+Z609+AB609</f>
        <v>72885.461088473807</v>
      </c>
      <c r="AG609" s="603" t="s">
        <v>1237</v>
      </c>
    </row>
    <row r="610" spans="3:33">
      <c r="Q610" s="603" t="s">
        <v>1315</v>
      </c>
      <c r="T610" s="210">
        <v>1625.6349668656385</v>
      </c>
      <c r="V610" s="210">
        <v>2684.1162858297271</v>
      </c>
      <c r="X610" s="210">
        <v>918.74781151008347</v>
      </c>
      <c r="Z610" s="210">
        <v>6966.1263274864295</v>
      </c>
      <c r="AB610" s="210">
        <v>262990.37947466155</v>
      </c>
      <c r="AC610" s="602"/>
      <c r="AD610" s="210">
        <f t="shared" ref="AD610:AD658" si="179">T610+V610+X610+Z610+AB610</f>
        <v>275185.00486635341</v>
      </c>
      <c r="AG610" s="603" t="s">
        <v>1315</v>
      </c>
    </row>
    <row r="611" spans="3:33">
      <c r="Q611" s="606" t="s">
        <v>793</v>
      </c>
      <c r="T611" s="210">
        <v>3002.6813799993224</v>
      </c>
      <c r="V611" s="210">
        <v>2459.909860551677</v>
      </c>
      <c r="X611" s="210">
        <v>1413.2108011166654</v>
      </c>
      <c r="Z611" s="210">
        <v>14005.342981422627</v>
      </c>
      <c r="AB611" s="210">
        <v>261621.71985454383</v>
      </c>
      <c r="AC611" s="602"/>
      <c r="AD611" s="210">
        <f t="shared" si="179"/>
        <v>282502.8648776341</v>
      </c>
      <c r="AG611" s="606" t="s">
        <v>793</v>
      </c>
    </row>
    <row r="612" spans="3:33">
      <c r="Q612" s="606" t="s">
        <v>794</v>
      </c>
      <c r="T612" s="210">
        <v>1034.1981005517157</v>
      </c>
      <c r="V612" s="210">
        <v>796.63972497944053</v>
      </c>
      <c r="X612" s="210">
        <v>306.982762916242</v>
      </c>
      <c r="Z612" s="210">
        <v>2984.8390723844077</v>
      </c>
      <c r="AB612" s="210">
        <v>68495.861762204004</v>
      </c>
      <c r="AC612" s="602"/>
      <c r="AD612" s="210">
        <f t="shared" si="179"/>
        <v>73618.521423035811</v>
      </c>
      <c r="AG612" s="606" t="s">
        <v>794</v>
      </c>
    </row>
    <row r="613" spans="3:33">
      <c r="Q613" s="606" t="s">
        <v>795</v>
      </c>
      <c r="T613" s="210">
        <v>1828.6873986231324</v>
      </c>
      <c r="V613" s="210">
        <v>1216.0008558626537</v>
      </c>
      <c r="X613" s="210">
        <v>936.12035057644823</v>
      </c>
      <c r="Z613" s="210">
        <v>12709.294724286727</v>
      </c>
      <c r="AB613" s="210">
        <v>188536.91734428809</v>
      </c>
      <c r="AC613" s="602"/>
      <c r="AD613" s="210">
        <f t="shared" si="179"/>
        <v>205227.02067363705</v>
      </c>
      <c r="AG613" s="606" t="s">
        <v>795</v>
      </c>
    </row>
    <row r="614" spans="3:33">
      <c r="Q614" s="606" t="s">
        <v>914</v>
      </c>
      <c r="T614" s="210">
        <v>26422.694514117706</v>
      </c>
      <c r="V614" s="210">
        <v>2049.3998639734414</v>
      </c>
      <c r="X614" s="210">
        <v>8229.2065942185091</v>
      </c>
      <c r="Z614" s="210">
        <v>60346.932940690349</v>
      </c>
      <c r="AB614" s="210">
        <v>252488.99694276476</v>
      </c>
      <c r="AC614" s="602"/>
      <c r="AD614" s="210">
        <f t="shared" si="179"/>
        <v>349537.23085576476</v>
      </c>
      <c r="AG614" s="606" t="s">
        <v>914</v>
      </c>
    </row>
    <row r="615" spans="3:33">
      <c r="Q615" s="603" t="s">
        <v>1232</v>
      </c>
      <c r="T615" s="210">
        <v>1907.3573328631007</v>
      </c>
      <c r="V615" s="210">
        <v>2651.6593599271969</v>
      </c>
      <c r="X615" s="210">
        <v>1259.881280126421</v>
      </c>
      <c r="Z615" s="210">
        <v>10085.340117296417</v>
      </c>
      <c r="AB615" s="210">
        <v>561344.58351465117</v>
      </c>
      <c r="AC615" s="602"/>
      <c r="AD615" s="210">
        <f t="shared" si="179"/>
        <v>577248.82160486432</v>
      </c>
      <c r="AG615" s="603" t="s">
        <v>1232</v>
      </c>
    </row>
    <row r="616" spans="3:33">
      <c r="Q616" s="603" t="s">
        <v>1233</v>
      </c>
      <c r="T616" s="210">
        <v>3227.5497504843047</v>
      </c>
      <c r="V616" s="210">
        <v>1974.3800194485887</v>
      </c>
      <c r="X616" s="210">
        <v>1465.4598102262707</v>
      </c>
      <c r="Z616" s="210">
        <v>18184.33208368783</v>
      </c>
      <c r="AB616" s="210">
        <v>420778.4791625815</v>
      </c>
      <c r="AC616" s="602"/>
      <c r="AD616" s="210">
        <f t="shared" si="179"/>
        <v>445630.20082642848</v>
      </c>
      <c r="AG616" s="603" t="s">
        <v>1233</v>
      </c>
    </row>
    <row r="617" spans="3:33">
      <c r="Q617" s="606" t="s">
        <v>849</v>
      </c>
      <c r="T617" s="210">
        <v>1484.0767924410172</v>
      </c>
      <c r="V617" s="210">
        <v>722.38623778179203</v>
      </c>
      <c r="X617" s="210">
        <v>774.38129020272265</v>
      </c>
      <c r="Z617" s="210">
        <v>21557.000880488202</v>
      </c>
      <c r="AB617" s="210">
        <v>126504.70180627237</v>
      </c>
      <c r="AC617" s="602"/>
      <c r="AD617" s="210">
        <f t="shared" si="179"/>
        <v>151042.54700718611</v>
      </c>
      <c r="AG617" s="606" t="s">
        <v>849</v>
      </c>
    </row>
    <row r="618" spans="3:33">
      <c r="Q618" s="606" t="s">
        <v>850</v>
      </c>
      <c r="T618" s="210">
        <v>3824.47866605933</v>
      </c>
      <c r="V618" s="210">
        <v>2689.298492270183</v>
      </c>
      <c r="X618" s="210">
        <v>2085.5025239414017</v>
      </c>
      <c r="Z618" s="210">
        <v>21273.088317485141</v>
      </c>
      <c r="AB618" s="210">
        <v>623302.51590559399</v>
      </c>
      <c r="AC618" s="602"/>
      <c r="AD618" s="210">
        <f t="shared" si="179"/>
        <v>653174.88390535</v>
      </c>
      <c r="AG618" s="606" t="s">
        <v>850</v>
      </c>
    </row>
    <row r="619" spans="3:33">
      <c r="Q619" s="606" t="s">
        <v>851</v>
      </c>
      <c r="T619" s="210">
        <v>2274.4700339579558</v>
      </c>
      <c r="V619" s="210">
        <v>2061.8502105875359</v>
      </c>
      <c r="X619" s="210">
        <v>1503.6504919851573</v>
      </c>
      <c r="Z619" s="210">
        <v>30527.516207801262</v>
      </c>
      <c r="AB619" s="210">
        <v>494429.27713899151</v>
      </c>
      <c r="AC619" s="602"/>
      <c r="AD619" s="210">
        <f t="shared" si="179"/>
        <v>530796.76408332342</v>
      </c>
      <c r="AG619" s="606" t="s">
        <v>851</v>
      </c>
    </row>
    <row r="620" spans="3:33">
      <c r="Q620" s="606" t="s">
        <v>1268</v>
      </c>
      <c r="T620" s="210">
        <v>3274.4075193337585</v>
      </c>
      <c r="V620" s="210">
        <v>915.97318168191214</v>
      </c>
      <c r="X620" s="210">
        <v>777.10783940704482</v>
      </c>
      <c r="Z620" s="210">
        <v>18152.866613472419</v>
      </c>
      <c r="AB620" s="210">
        <v>430727.59319106571</v>
      </c>
      <c r="AC620" s="602"/>
      <c r="AD620" s="210">
        <f t="shared" si="179"/>
        <v>453847.94834496087</v>
      </c>
      <c r="AG620" s="606" t="s">
        <v>1268</v>
      </c>
    </row>
    <row r="621" spans="3:33">
      <c r="Q621" s="603" t="s">
        <v>730</v>
      </c>
      <c r="T621" s="210">
        <v>2233.9240809022053</v>
      </c>
      <c r="V621" s="210">
        <v>3419.173909651915</v>
      </c>
      <c r="X621" s="210">
        <v>2641.476040365867</v>
      </c>
      <c r="Z621" s="210">
        <v>22756.361757928833</v>
      </c>
      <c r="AB621" s="210">
        <v>297646.89626067667</v>
      </c>
      <c r="AC621" s="602"/>
      <c r="AD621" s="210">
        <f t="shared" si="179"/>
        <v>328697.83204952552</v>
      </c>
      <c r="AG621" s="603" t="s">
        <v>730</v>
      </c>
    </row>
    <row r="622" spans="3:33">
      <c r="Q622" s="603" t="s">
        <v>731</v>
      </c>
      <c r="T622" s="210">
        <v>2079.1937482728522</v>
      </c>
      <c r="V622" s="210">
        <v>1782.6641135634218</v>
      </c>
      <c r="X622" s="210">
        <v>1331.7686272123085</v>
      </c>
      <c r="Z622" s="210">
        <v>14983.752841535575</v>
      </c>
      <c r="AB622" s="210">
        <v>198098.8401451775</v>
      </c>
      <c r="AC622" s="602"/>
      <c r="AD622" s="210">
        <f t="shared" si="179"/>
        <v>218276.21947576167</v>
      </c>
      <c r="AG622" s="603" t="s">
        <v>731</v>
      </c>
    </row>
    <row r="623" spans="3:33">
      <c r="Q623" s="603" t="s">
        <v>732</v>
      </c>
      <c r="T623" s="210">
        <v>2447.0921407493165</v>
      </c>
      <c r="V623" s="210">
        <v>3382.6086435332973</v>
      </c>
      <c r="X623" s="210">
        <v>2117.4423558410126</v>
      </c>
      <c r="Z623" s="210">
        <v>17275.370945084116</v>
      </c>
      <c r="AB623" s="210">
        <v>280379.39629295329</v>
      </c>
      <c r="AC623" s="602"/>
      <c r="AD623" s="210">
        <f t="shared" si="179"/>
        <v>305601.910378161</v>
      </c>
      <c r="AG623" s="603" t="s">
        <v>732</v>
      </c>
    </row>
    <row r="624" spans="3:33">
      <c r="Q624" s="606" t="s">
        <v>733</v>
      </c>
      <c r="T624" s="210">
        <v>13037.004860169362</v>
      </c>
      <c r="V624" s="210">
        <v>4501.6386364693808</v>
      </c>
      <c r="X624" s="210">
        <v>8419.6971263601881</v>
      </c>
      <c r="Z624" s="210">
        <v>56955.801250106008</v>
      </c>
      <c r="AB624" s="210">
        <v>319783.17686548911</v>
      </c>
      <c r="AC624" s="602"/>
      <c r="AD624" s="210">
        <f t="shared" si="179"/>
        <v>402697.31873859407</v>
      </c>
      <c r="AG624" s="606" t="s">
        <v>733</v>
      </c>
    </row>
    <row r="625" spans="17:33">
      <c r="Q625" s="606" t="s">
        <v>734</v>
      </c>
      <c r="T625" s="210">
        <v>2778.4639550618999</v>
      </c>
      <c r="V625" s="210">
        <v>2929.1048803618428</v>
      </c>
      <c r="X625" s="210">
        <v>1933.2615420548395</v>
      </c>
      <c r="Z625" s="210">
        <v>15557.218106012344</v>
      </c>
      <c r="AB625" s="210">
        <v>321320.79973674659</v>
      </c>
      <c r="AC625" s="602"/>
      <c r="AD625" s="210">
        <f t="shared" si="179"/>
        <v>344518.84822023753</v>
      </c>
      <c r="AG625" s="606" t="s">
        <v>734</v>
      </c>
    </row>
    <row r="626" spans="17:33">
      <c r="Q626" s="606" t="s">
        <v>735</v>
      </c>
      <c r="T626" s="210">
        <v>4503.2672516058074</v>
      </c>
      <c r="V626" s="210">
        <v>2126.4210073847357</v>
      </c>
      <c r="X626" s="210">
        <v>1649.8818888209942</v>
      </c>
      <c r="Z626" s="210">
        <v>15943.496355721778</v>
      </c>
      <c r="AB626" s="210">
        <v>253731.58113114958</v>
      </c>
      <c r="AC626" s="602"/>
      <c r="AD626" s="210">
        <f t="shared" si="179"/>
        <v>277954.64763468289</v>
      </c>
      <c r="AG626" s="606" t="s">
        <v>735</v>
      </c>
    </row>
    <row r="627" spans="17:33">
      <c r="Q627" s="606" t="s">
        <v>1269</v>
      </c>
      <c r="T627" s="210">
        <v>2638.7737684005915</v>
      </c>
      <c r="V627" s="210">
        <v>3733.0242166552175</v>
      </c>
      <c r="X627" s="210">
        <v>1907.2135368800205</v>
      </c>
      <c r="Z627" s="210">
        <v>18073.991435085565</v>
      </c>
      <c r="AB627" s="210">
        <v>349879.28227482026</v>
      </c>
      <c r="AC627" s="602"/>
      <c r="AD627" s="210">
        <f t="shared" si="179"/>
        <v>376232.28523184167</v>
      </c>
      <c r="AG627" s="606" t="s">
        <v>1269</v>
      </c>
    </row>
    <row r="628" spans="17:33">
      <c r="Q628" s="606" t="s">
        <v>858</v>
      </c>
      <c r="T628" s="210">
        <v>2608.54079414336</v>
      </c>
      <c r="V628" s="210">
        <v>3419.2753654071948</v>
      </c>
      <c r="X628" s="210">
        <v>2375.3506053163333</v>
      </c>
      <c r="Z628" s="210">
        <v>20337.69734071194</v>
      </c>
      <c r="AB628" s="210">
        <v>218011.33330494395</v>
      </c>
      <c r="AC628" s="602"/>
      <c r="AD628" s="210">
        <f t="shared" si="179"/>
        <v>246752.19741052279</v>
      </c>
      <c r="AG628" s="606" t="s">
        <v>858</v>
      </c>
    </row>
    <row r="629" spans="17:33">
      <c r="Q629" s="603" t="s">
        <v>964</v>
      </c>
      <c r="T629" s="210">
        <v>2898.6605001602275</v>
      </c>
      <c r="V629" s="210">
        <v>2920.6341567848522</v>
      </c>
      <c r="X629" s="210">
        <v>1868.691900238204</v>
      </c>
      <c r="Z629" s="210">
        <v>14264.068845674758</v>
      </c>
      <c r="AB629" s="210">
        <v>448873.2020921061</v>
      </c>
      <c r="AC629" s="602"/>
      <c r="AD629" s="210">
        <f t="shared" si="179"/>
        <v>470825.25749496417</v>
      </c>
      <c r="AG629" s="603" t="s">
        <v>964</v>
      </c>
    </row>
    <row r="630" spans="17:33">
      <c r="Q630" s="607" t="s">
        <v>965</v>
      </c>
      <c r="T630" s="210">
        <v>4114.5323621043526</v>
      </c>
      <c r="V630" s="210">
        <v>2530.5546886481739</v>
      </c>
      <c r="X630" s="210">
        <v>2317.6762728969652</v>
      </c>
      <c r="Z630" s="210">
        <v>17697.656793818816</v>
      </c>
      <c r="AB630" s="210">
        <v>390996.09665535431</v>
      </c>
      <c r="AC630" s="602"/>
      <c r="AD630" s="210">
        <f t="shared" si="179"/>
        <v>417656.51677282259</v>
      </c>
      <c r="AG630" s="607" t="s">
        <v>965</v>
      </c>
    </row>
    <row r="631" spans="17:33">
      <c r="Q631" s="606" t="s">
        <v>966</v>
      </c>
      <c r="T631" s="210">
        <v>3278.77545319618</v>
      </c>
      <c r="V631" s="210">
        <v>2533.3731110243675</v>
      </c>
      <c r="X631" s="210">
        <v>2896.4942223492912</v>
      </c>
      <c r="Z631" s="210">
        <v>26663.517097835407</v>
      </c>
      <c r="AB631" s="210">
        <v>338357.39377045864</v>
      </c>
      <c r="AC631" s="602"/>
      <c r="AD631" s="210">
        <f t="shared" si="179"/>
        <v>373729.55365486391</v>
      </c>
      <c r="AG631" s="606" t="s">
        <v>966</v>
      </c>
    </row>
    <row r="632" spans="17:33">
      <c r="Q632" s="606" t="s">
        <v>967</v>
      </c>
      <c r="T632" s="210">
        <v>2077.2722855779721</v>
      </c>
      <c r="V632" s="210">
        <v>2008.7528172280381</v>
      </c>
      <c r="X632" s="210">
        <v>957.16131277624936</v>
      </c>
      <c r="Z632" s="210">
        <v>11189.785782267518</v>
      </c>
      <c r="AB632" s="210">
        <v>265428.87395364908</v>
      </c>
      <c r="AC632" s="602"/>
      <c r="AD632" s="210">
        <f t="shared" si="179"/>
        <v>281661.84615149884</v>
      </c>
      <c r="AG632" s="606" t="s">
        <v>967</v>
      </c>
    </row>
    <row r="633" spans="17:33">
      <c r="Q633" s="606" t="s">
        <v>968</v>
      </c>
      <c r="T633" s="210">
        <v>3209.6148473766752</v>
      </c>
      <c r="V633" s="210">
        <v>2794.6843372222279</v>
      </c>
      <c r="X633" s="210">
        <v>1661.1671621159335</v>
      </c>
      <c r="Z633" s="210">
        <v>13940.545172028373</v>
      </c>
      <c r="AB633" s="210">
        <v>303532.41626912076</v>
      </c>
      <c r="AC633" s="602"/>
      <c r="AD633" s="210">
        <f t="shared" si="179"/>
        <v>325138.427787864</v>
      </c>
      <c r="AG633" s="606" t="s">
        <v>968</v>
      </c>
    </row>
    <row r="634" spans="17:33">
      <c r="Q634" s="606" t="s">
        <v>969</v>
      </c>
      <c r="T634" s="210">
        <v>3220.9245560739578</v>
      </c>
      <c r="V634" s="210">
        <v>1823.1685470993384</v>
      </c>
      <c r="X634" s="210">
        <v>2354.001728035767</v>
      </c>
      <c r="Z634" s="210">
        <v>40979.37926087049</v>
      </c>
      <c r="AB634" s="210">
        <v>421077.53135643568</v>
      </c>
      <c r="AC634" s="602"/>
      <c r="AD634" s="210">
        <f t="shared" si="179"/>
        <v>469455.00544851524</v>
      </c>
      <c r="AG634" s="606" t="s">
        <v>969</v>
      </c>
    </row>
    <row r="635" spans="17:33">
      <c r="Q635" s="606" t="s">
        <v>970</v>
      </c>
      <c r="T635" s="210">
        <v>1813.8128526343814</v>
      </c>
      <c r="V635" s="210">
        <v>1744.398048186699</v>
      </c>
      <c r="X635" s="210">
        <v>928.47316469327689</v>
      </c>
      <c r="Z635" s="210">
        <v>12736.212270394986</v>
      </c>
      <c r="AB635" s="210">
        <v>288706.80460148229</v>
      </c>
      <c r="AC635" s="602"/>
      <c r="AD635" s="210">
        <f t="shared" si="179"/>
        <v>305929.70093739161</v>
      </c>
      <c r="AG635" s="606" t="s">
        <v>970</v>
      </c>
    </row>
    <row r="636" spans="17:33">
      <c r="Q636" s="606" t="s">
        <v>994</v>
      </c>
      <c r="T636" s="210">
        <v>3118.3440121895651</v>
      </c>
      <c r="V636" s="210">
        <v>3323.1095557335298</v>
      </c>
      <c r="X636" s="210">
        <v>2437.3116834836815</v>
      </c>
      <c r="Z636" s="210">
        <v>21199.342078891805</v>
      </c>
      <c r="AB636" s="210">
        <v>458797.16631828283</v>
      </c>
      <c r="AC636" s="602"/>
      <c r="AD636" s="210">
        <f t="shared" si="179"/>
        <v>488875.27364858141</v>
      </c>
      <c r="AG636" s="606" t="s">
        <v>994</v>
      </c>
    </row>
    <row r="637" spans="17:33">
      <c r="Q637" s="606" t="s">
        <v>995</v>
      </c>
      <c r="T637" s="210">
        <v>2701.4653892485362</v>
      </c>
      <c r="V637" s="210">
        <v>2009.5374357814053</v>
      </c>
      <c r="X637" s="210">
        <v>2158.5449744450621</v>
      </c>
      <c r="Z637" s="210">
        <v>19214.090476750411</v>
      </c>
      <c r="AB637" s="210">
        <v>239170.23623993786</v>
      </c>
      <c r="AC637" s="602"/>
      <c r="AD637" s="210">
        <f t="shared" si="179"/>
        <v>265253.87451616325</v>
      </c>
      <c r="AG637" s="606" t="s">
        <v>995</v>
      </c>
    </row>
    <row r="638" spans="17:33">
      <c r="Q638" s="606" t="s">
        <v>996</v>
      </c>
      <c r="T638" s="210">
        <v>8319.1407883089105</v>
      </c>
      <c r="V638" s="210">
        <v>3277.1696944049945</v>
      </c>
      <c r="X638" s="210">
        <v>2818.3294408358238</v>
      </c>
      <c r="Z638" s="210">
        <v>49134.025544482334</v>
      </c>
      <c r="AB638" s="210">
        <v>498731.17233527993</v>
      </c>
      <c r="AC638" s="602"/>
      <c r="AD638" s="210">
        <f t="shared" si="179"/>
        <v>562279.837803312</v>
      </c>
      <c r="AG638" s="606" t="s">
        <v>996</v>
      </c>
    </row>
    <row r="639" spans="17:33">
      <c r="Q639" s="606" t="s">
        <v>997</v>
      </c>
      <c r="T639" s="210">
        <v>5975.617368052951</v>
      </c>
      <c r="V639" s="210">
        <v>2033.0878910689348</v>
      </c>
      <c r="X639" s="210">
        <v>2982.5946832067348</v>
      </c>
      <c r="Z639" s="210">
        <v>29151.664797485864</v>
      </c>
      <c r="AB639" s="210">
        <v>421568.16692144878</v>
      </c>
      <c r="AC639" s="602"/>
      <c r="AD639" s="210">
        <f t="shared" si="179"/>
        <v>461711.13166126329</v>
      </c>
      <c r="AG639" s="606" t="s">
        <v>997</v>
      </c>
    </row>
    <row r="640" spans="17:33">
      <c r="Q640" s="606" t="s">
        <v>998</v>
      </c>
      <c r="T640" s="210">
        <v>5640.2726668953437</v>
      </c>
      <c r="V640" s="210">
        <v>2294.1183679940691</v>
      </c>
      <c r="X640" s="210">
        <v>3083.4489048424921</v>
      </c>
      <c r="Z640" s="210">
        <v>53705.847334721329</v>
      </c>
      <c r="AB640" s="210">
        <v>399344.37936815969</v>
      </c>
      <c r="AC640" s="602"/>
      <c r="AD640" s="210">
        <f t="shared" si="179"/>
        <v>464068.06664261292</v>
      </c>
      <c r="AG640" s="606" t="s">
        <v>998</v>
      </c>
    </row>
    <row r="641" spans="17:33">
      <c r="Q641" s="606" t="s">
        <v>999</v>
      </c>
      <c r="T641" s="210">
        <v>2210.9174125078016</v>
      </c>
      <c r="V641" s="210">
        <v>161.66587467683112</v>
      </c>
      <c r="X641" s="210">
        <v>488.23498822927843</v>
      </c>
      <c r="Z641" s="210">
        <v>21147.272287513995</v>
      </c>
      <c r="AB641" s="210">
        <v>111197.99717618286</v>
      </c>
      <c r="AC641" s="602"/>
      <c r="AD641" s="210">
        <f t="shared" si="179"/>
        <v>135206.08773911078</v>
      </c>
      <c r="AG641" s="606" t="s">
        <v>999</v>
      </c>
    </row>
    <row r="642" spans="17:33">
      <c r="Q642" s="606" t="s">
        <v>1000</v>
      </c>
      <c r="T642" s="210">
        <v>4106.8259703532385</v>
      </c>
      <c r="V642" s="210">
        <v>530.573902405524</v>
      </c>
      <c r="X642" s="210">
        <v>2170.1685109817749</v>
      </c>
      <c r="Z642" s="210">
        <v>32211.563900020792</v>
      </c>
      <c r="AB642" s="210">
        <v>229391.264417756</v>
      </c>
      <c r="AC642" s="602"/>
      <c r="AD642" s="210">
        <f t="shared" si="179"/>
        <v>268410.39670151734</v>
      </c>
      <c r="AG642" s="606" t="s">
        <v>1000</v>
      </c>
    </row>
    <row r="643" spans="17:33">
      <c r="Q643" s="606" t="s">
        <v>1001</v>
      </c>
      <c r="T643" s="210">
        <v>1324.4788521527337</v>
      </c>
      <c r="V643" s="210">
        <v>141.57137374554159</v>
      </c>
      <c r="X643" s="210">
        <v>408.30981919944298</v>
      </c>
      <c r="Z643" s="210">
        <v>7105.0852302960857</v>
      </c>
      <c r="AB643" s="210">
        <v>82681.053014390214</v>
      </c>
      <c r="AC643" s="602"/>
      <c r="AD643" s="210">
        <f t="shared" si="179"/>
        <v>91660.498289784024</v>
      </c>
      <c r="AG643" s="606" t="s">
        <v>1001</v>
      </c>
    </row>
    <row r="644" spans="17:33">
      <c r="Q644" s="603" t="s">
        <v>1002</v>
      </c>
      <c r="T644" s="210">
        <v>14482.065380132351</v>
      </c>
      <c r="V644" s="210">
        <v>425.83849784540445</v>
      </c>
      <c r="X644" s="210">
        <v>875.63626062452852</v>
      </c>
      <c r="Z644" s="210">
        <v>57149.398228426231</v>
      </c>
      <c r="AB644" s="210">
        <v>224114.40264473995</v>
      </c>
      <c r="AC644" s="602"/>
      <c r="AD644" s="210">
        <f t="shared" si="179"/>
        <v>297047.34101176844</v>
      </c>
      <c r="AG644" s="603" t="s">
        <v>1002</v>
      </c>
    </row>
    <row r="645" spans="17:33">
      <c r="Q645" s="603" t="s">
        <v>1003</v>
      </c>
      <c r="T645" s="210">
        <v>5955.2415569794712</v>
      </c>
      <c r="V645" s="210">
        <v>785.16741421100937</v>
      </c>
      <c r="X645" s="210">
        <v>1476.2860750594571</v>
      </c>
      <c r="Z645" s="210">
        <v>51694.036962098362</v>
      </c>
      <c r="AB645" s="210">
        <v>216860.40903072213</v>
      </c>
      <c r="AC645" s="602"/>
      <c r="AD645" s="210">
        <f t="shared" si="179"/>
        <v>276771.14103907044</v>
      </c>
      <c r="AG645" s="603" t="s">
        <v>1003</v>
      </c>
    </row>
    <row r="646" spans="17:33">
      <c r="Q646" s="603" t="s">
        <v>1129</v>
      </c>
      <c r="T646" s="210">
        <v>4778.6172723282498</v>
      </c>
      <c r="V646" s="210">
        <v>616.20672367019165</v>
      </c>
      <c r="X646" s="210">
        <v>993.05582206650581</v>
      </c>
      <c r="Z646" s="210">
        <v>74233.891476218894</v>
      </c>
      <c r="AB646" s="210">
        <v>215677.7341924221</v>
      </c>
      <c r="AC646" s="602"/>
      <c r="AD646" s="210">
        <f t="shared" si="179"/>
        <v>296299.50548670592</v>
      </c>
      <c r="AG646" s="603" t="s">
        <v>1129</v>
      </c>
    </row>
    <row r="647" spans="17:33">
      <c r="Q647" s="603" t="s">
        <v>1108</v>
      </c>
      <c r="T647" s="210">
        <v>21440.783442251119</v>
      </c>
      <c r="V647" s="210">
        <v>218.87309047540018</v>
      </c>
      <c r="X647" s="210">
        <v>759.5222915750827</v>
      </c>
      <c r="Z647" s="210">
        <v>66663.598207799456</v>
      </c>
      <c r="AB647" s="210">
        <v>224399.84018256306</v>
      </c>
      <c r="AC647" s="602"/>
      <c r="AD647" s="210">
        <f t="shared" si="179"/>
        <v>313482.61721466412</v>
      </c>
      <c r="AG647" s="603" t="s">
        <v>1108</v>
      </c>
    </row>
    <row r="648" spans="17:33">
      <c r="Q648" s="606" t="s">
        <v>1109</v>
      </c>
      <c r="T648" s="210">
        <v>14788.511850020956</v>
      </c>
      <c r="V648" s="210">
        <v>1065.367054730704</v>
      </c>
      <c r="X648" s="210">
        <v>1498.9224961981927</v>
      </c>
      <c r="Z648" s="210">
        <v>95842.21191994079</v>
      </c>
      <c r="AB648" s="210">
        <v>291257.02691225708</v>
      </c>
      <c r="AC648" s="602"/>
      <c r="AD648" s="210">
        <f t="shared" si="179"/>
        <v>404452.04023314768</v>
      </c>
      <c r="AG648" s="606" t="s">
        <v>1109</v>
      </c>
    </row>
    <row r="649" spans="17:33">
      <c r="Q649" s="606" t="s">
        <v>1110</v>
      </c>
      <c r="T649" s="210">
        <v>4108.1269178479233</v>
      </c>
      <c r="V649" s="210">
        <v>950.26684928218822</v>
      </c>
      <c r="X649" s="210">
        <v>945.96297006476152</v>
      </c>
      <c r="Z649" s="210">
        <v>43309.491336080791</v>
      </c>
      <c r="AB649" s="210">
        <v>200580.51001263529</v>
      </c>
      <c r="AC649" s="602"/>
      <c r="AD649" s="210">
        <f t="shared" si="179"/>
        <v>249894.35808591096</v>
      </c>
      <c r="AG649" s="606" t="s">
        <v>1110</v>
      </c>
    </row>
    <row r="650" spans="17:33">
      <c r="Q650" s="603" t="s">
        <v>1111</v>
      </c>
      <c r="T650" s="210">
        <v>9531.6076452737998</v>
      </c>
      <c r="V650" s="210">
        <v>3031.3285202251973</v>
      </c>
      <c r="X650" s="210">
        <v>1950.3472431699665</v>
      </c>
      <c r="Z650" s="210">
        <v>129768.42741112495</v>
      </c>
      <c r="AB650" s="210">
        <v>454255.77774609969</v>
      </c>
      <c r="AC650" s="602"/>
      <c r="AD650" s="210">
        <f t="shared" si="179"/>
        <v>598537.48856589361</v>
      </c>
      <c r="AG650" s="603" t="s">
        <v>1111</v>
      </c>
    </row>
    <row r="651" spans="17:33">
      <c r="Q651" s="603" t="s">
        <v>1259</v>
      </c>
      <c r="T651" s="210">
        <v>12731.76599014262</v>
      </c>
      <c r="V651" s="210">
        <v>3469.794838398002</v>
      </c>
      <c r="X651" s="210">
        <v>4881.1868949966065</v>
      </c>
      <c r="Z651" s="210">
        <v>141359.64364425922</v>
      </c>
      <c r="AB651" s="210">
        <v>582339.52118623187</v>
      </c>
      <c r="AC651" s="602"/>
      <c r="AD651" s="210">
        <f t="shared" si="179"/>
        <v>744781.91255402833</v>
      </c>
      <c r="AG651" s="603" t="s">
        <v>1259</v>
      </c>
    </row>
    <row r="652" spans="17:33">
      <c r="Q652" s="606" t="s">
        <v>1260</v>
      </c>
      <c r="T652" s="210">
        <v>8887.6079333016296</v>
      </c>
      <c r="V652" s="210">
        <v>3075.2224720218755</v>
      </c>
      <c r="X652" s="210">
        <v>2914.8581099839248</v>
      </c>
      <c r="Z652" s="210">
        <v>108151.61239794725</v>
      </c>
      <c r="AB652" s="210">
        <v>534782.46026941924</v>
      </c>
      <c r="AC652" s="602"/>
      <c r="AD652" s="210">
        <f t="shared" si="179"/>
        <v>657811.76118267397</v>
      </c>
      <c r="AG652" s="606" t="s">
        <v>1260</v>
      </c>
    </row>
    <row r="653" spans="17:33">
      <c r="Q653" s="603" t="s">
        <v>1261</v>
      </c>
      <c r="T653" s="210">
        <v>876.89633068225817</v>
      </c>
      <c r="V653" s="210">
        <v>395.94481662367986</v>
      </c>
      <c r="X653" s="210">
        <v>905.98500123307053</v>
      </c>
      <c r="Z653" s="210">
        <v>12750.722200957576</v>
      </c>
      <c r="AB653" s="210">
        <v>67969.914956131121</v>
      </c>
      <c r="AC653" s="602"/>
      <c r="AD653" s="210">
        <f t="shared" si="179"/>
        <v>82899.463305627709</v>
      </c>
      <c r="AG653" s="603" t="s">
        <v>1261</v>
      </c>
    </row>
    <row r="654" spans="17:33">
      <c r="Q654" s="603" t="s">
        <v>1112</v>
      </c>
      <c r="T654" s="210">
        <v>4954.3255624114545</v>
      </c>
      <c r="V654" s="210">
        <v>2473.4237530860823</v>
      </c>
      <c r="X654" s="210">
        <v>4778.7045446705724</v>
      </c>
      <c r="Z654" s="210">
        <v>103214.39829231668</v>
      </c>
      <c r="AB654" s="210">
        <v>316426.47170927969</v>
      </c>
      <c r="AC654" s="602"/>
      <c r="AD654" s="210">
        <f t="shared" si="179"/>
        <v>431847.32386176451</v>
      </c>
      <c r="AG654" s="603" t="s">
        <v>1112</v>
      </c>
    </row>
    <row r="655" spans="17:33">
      <c r="Q655" s="603" t="s">
        <v>1113</v>
      </c>
      <c r="T655" s="210">
        <v>6201.0687407299265</v>
      </c>
      <c r="V655" s="210">
        <v>1683.3920700908113</v>
      </c>
      <c r="X655" s="210">
        <v>1952.0333049058243</v>
      </c>
      <c r="Z655" s="210">
        <v>48799.23831264671</v>
      </c>
      <c r="AB655" s="210">
        <v>243654.61064596876</v>
      </c>
      <c r="AC655" s="602"/>
      <c r="AD655" s="210">
        <f t="shared" si="179"/>
        <v>302290.343074342</v>
      </c>
      <c r="AG655" s="603" t="s">
        <v>1113</v>
      </c>
    </row>
    <row r="656" spans="17:33">
      <c r="Q656" s="603" t="s">
        <v>1216</v>
      </c>
      <c r="T656" s="210">
        <v>4156.8303877021826</v>
      </c>
      <c r="V656" s="210">
        <v>1437.4888103698881</v>
      </c>
      <c r="X656" s="210">
        <v>2957.2890715182739</v>
      </c>
      <c r="Z656" s="210">
        <v>42607.307227171252</v>
      </c>
      <c r="AB656" s="210">
        <v>377086.93397937191</v>
      </c>
      <c r="AC656" s="602"/>
      <c r="AD656" s="210">
        <f t="shared" si="179"/>
        <v>428245.84947613353</v>
      </c>
      <c r="AG656" s="603" t="s">
        <v>1216</v>
      </c>
    </row>
    <row r="657" spans="4:35">
      <c r="Q657" s="606" t="s">
        <v>1217</v>
      </c>
      <c r="T657" s="210">
        <v>4120.8804587723125</v>
      </c>
      <c r="V657" s="210">
        <v>856.18574269734484</v>
      </c>
      <c r="X657" s="210">
        <v>2299.69788617925</v>
      </c>
      <c r="Z657" s="210">
        <v>44128.961036013556</v>
      </c>
      <c r="AB657" s="210">
        <v>203409.56348799408</v>
      </c>
      <c r="AC657" s="602"/>
      <c r="AD657" s="210">
        <f t="shared" si="179"/>
        <v>254815.28861165655</v>
      </c>
      <c r="AG657" s="606" t="s">
        <v>1217</v>
      </c>
    </row>
    <row r="658" spans="4:35">
      <c r="Q658" s="606" t="s">
        <v>1218</v>
      </c>
      <c r="T658" s="210">
        <v>10611.619253934172</v>
      </c>
      <c r="V658" s="210">
        <v>1681.6353553813492</v>
      </c>
      <c r="X658" s="210">
        <v>4801.5501874222773</v>
      </c>
      <c r="Z658" s="210">
        <v>157477.10221440371</v>
      </c>
      <c r="AB658" s="210">
        <v>388036.20241889835</v>
      </c>
      <c r="AC658" s="602"/>
      <c r="AD658" s="210">
        <f t="shared" si="179"/>
        <v>562608.10943003988</v>
      </c>
      <c r="AG658" s="606" t="s">
        <v>1218</v>
      </c>
    </row>
    <row r="659" spans="4:35">
      <c r="Q659" s="604" t="s">
        <v>1219</v>
      </c>
      <c r="T659" s="214">
        <f>SUM(T609:T658)</f>
        <v>264817.51826719451</v>
      </c>
      <c r="U659" s="214"/>
      <c r="V659" s="214">
        <f>SUM(V609:V658)</f>
        <v>98677.820211511629</v>
      </c>
      <c r="W659" s="214"/>
      <c r="X659" s="214">
        <f>SUM(X609:X658)</f>
        <v>105952.87388610939</v>
      </c>
      <c r="Y659" s="214"/>
      <c r="Z659" s="214">
        <f>SUM(Z609:Z658)</f>
        <v>1950379.9314727669</v>
      </c>
      <c r="AA659" s="214"/>
      <c r="AB659" s="214">
        <f>SUM(AB609:AB658)</f>
        <v>15435246.403242452</v>
      </c>
      <c r="AC659" s="602"/>
      <c r="AD659" s="214">
        <f>SUM(AD609:AD658)</f>
        <v>17855074.547080033</v>
      </c>
      <c r="AG659" s="604" t="s">
        <v>1219</v>
      </c>
    </row>
    <row r="660" spans="4:35">
      <c r="AC660" s="602"/>
      <c r="AD660" s="28" t="s">
        <v>1398</v>
      </c>
      <c r="AE660" s="28" t="s">
        <v>1347</v>
      </c>
      <c r="AI660" s="30"/>
    </row>
    <row r="661" spans="4:35" ht="16" thickBot="1">
      <c r="AE661" s="210">
        <v>429835</v>
      </c>
      <c r="AF661" s="28" t="s">
        <v>1367</v>
      </c>
      <c r="AI661" s="30"/>
    </row>
    <row r="662" spans="4:35" ht="18" thickBot="1">
      <c r="D662" s="618" t="s">
        <v>1348</v>
      </c>
      <c r="E662" s="238"/>
      <c r="F662" s="238"/>
      <c r="G662" s="238"/>
      <c r="H662" s="241"/>
      <c r="I662" s="238"/>
      <c r="J662" s="238"/>
      <c r="K662" s="238"/>
      <c r="L662" s="238"/>
      <c r="M662" s="619" t="s">
        <v>785</v>
      </c>
      <c r="N662" s="620"/>
      <c r="O662" s="620"/>
      <c r="P662" s="620"/>
      <c r="Q662" s="620"/>
      <c r="R662" s="621"/>
      <c r="S662" s="238"/>
      <c r="T662" s="238"/>
      <c r="U662" s="238"/>
      <c r="V662" s="619" t="s">
        <v>786</v>
      </c>
      <c r="W662" s="238"/>
      <c r="X662" s="238"/>
      <c r="Y662" s="238"/>
      <c r="Z662" s="238"/>
      <c r="AA662" s="238"/>
      <c r="AB662" s="238"/>
      <c r="AC662" s="240"/>
      <c r="AE662" s="210">
        <f>AD659+AE661</f>
        <v>18284909.547080033</v>
      </c>
      <c r="AI662" s="30"/>
    </row>
    <row r="663" spans="4:35">
      <c r="T663" s="608" t="s">
        <v>227</v>
      </c>
      <c r="U663" s="609"/>
      <c r="V663" s="610" t="s">
        <v>228</v>
      </c>
      <c r="W663" s="611"/>
      <c r="X663" s="612" t="s">
        <v>898</v>
      </c>
      <c r="Y663" s="613"/>
      <c r="Z663" s="614" t="s">
        <v>547</v>
      </c>
      <c r="AA663" s="615"/>
      <c r="AB663" s="616" t="s">
        <v>548</v>
      </c>
      <c r="AC663" s="617"/>
      <c r="AI663" s="30"/>
    </row>
    <row r="664" spans="4:35">
      <c r="T664" s="335" t="s">
        <v>792</v>
      </c>
      <c r="U664" s="335" t="s">
        <v>211</v>
      </c>
      <c r="V664" s="335" t="s">
        <v>791</v>
      </c>
      <c r="W664" s="335" t="s">
        <v>211</v>
      </c>
      <c r="X664" s="335" t="s">
        <v>791</v>
      </c>
      <c r="Y664" s="335" t="s">
        <v>211</v>
      </c>
      <c r="Z664" s="335" t="s">
        <v>791</v>
      </c>
      <c r="AA664" s="335" t="s">
        <v>211</v>
      </c>
      <c r="AB664" s="335" t="s">
        <v>791</v>
      </c>
      <c r="AC664" s="335" t="s">
        <v>211</v>
      </c>
      <c r="AI664" s="30"/>
    </row>
    <row r="665" spans="4:35">
      <c r="Q665" s="603" t="s">
        <v>1237</v>
      </c>
      <c r="T665" s="210">
        <f t="shared" ref="T665:T696" si="180">T609-(T23+T81+T139+T197+T255+T313+T547)</f>
        <v>946.41717324888953</v>
      </c>
      <c r="U665" s="405">
        <f>100*(1-(T665/T609))</f>
        <v>0.2108776661169931</v>
      </c>
      <c r="V665" s="210">
        <f t="shared" ref="V665:V696" si="181">V609-(V23+V81+V139+V197+V255+V313+V547)</f>
        <v>869.75953447682764</v>
      </c>
      <c r="W665" s="405">
        <f>100*(1-(V665/V609))</f>
        <v>0</v>
      </c>
      <c r="X665" s="210">
        <f t="shared" ref="X665:X696" si="182">X609-(X23+X81+X139+X197+X255+X313+X547)</f>
        <v>378.88367903261008</v>
      </c>
      <c r="Y665" s="405">
        <f t="shared" ref="Y665:Y696" si="183">100*(1-(X665/X609))</f>
        <v>1.5589125564068551</v>
      </c>
      <c r="Z665" s="210">
        <f t="shared" ref="Z665:Z696" si="184">Z609-(Z23+Z81+Z139+Z197+Z255+Z313+Z547)</f>
        <v>4208.4634336201516</v>
      </c>
      <c r="AA665" s="405">
        <f t="shared" ref="AA665:AA696" si="185">100*(1-(Z665/Z609))</f>
        <v>0.11866722184187273</v>
      </c>
      <c r="AB665" s="210">
        <f t="shared" ref="AB665:AB696" si="186">AB609-(AB23+AB81+AB139+AB197+AB255+AB313+AB547)</f>
        <v>49628.937268095324</v>
      </c>
      <c r="AC665" s="405">
        <f t="shared" ref="AC665:AC696" si="187">100*(1-(AB665/AB609))</f>
        <v>25.335142537449741</v>
      </c>
      <c r="AG665" s="603" t="s">
        <v>1237</v>
      </c>
      <c r="AI665" s="30"/>
    </row>
    <row r="666" spans="4:35">
      <c r="Q666" s="603" t="s">
        <v>1315</v>
      </c>
      <c r="T666" s="210">
        <f t="shared" si="180"/>
        <v>1159.6349668656385</v>
      </c>
      <c r="U666" s="405">
        <f t="shared" ref="U666:W715" si="188">100*(1-(T666/T610))</f>
        <v>28.665721979300642</v>
      </c>
      <c r="V666" s="210">
        <f t="shared" si="181"/>
        <v>2495.1162858297271</v>
      </c>
      <c r="W666" s="405">
        <f t="shared" si="188"/>
        <v>7.0414236893456827</v>
      </c>
      <c r="X666" s="210">
        <f t="shared" si="182"/>
        <v>499.74781151008347</v>
      </c>
      <c r="Y666" s="405">
        <f t="shared" si="183"/>
        <v>45.605550810653703</v>
      </c>
      <c r="Z666" s="210">
        <f t="shared" si="184"/>
        <v>6074.1263274864295</v>
      </c>
      <c r="AA666" s="405">
        <f t="shared" si="185"/>
        <v>12.804820901401282</v>
      </c>
      <c r="AB666" s="210">
        <f t="shared" si="186"/>
        <v>223063.37947466155</v>
      </c>
      <c r="AC666" s="405">
        <f t="shared" si="187"/>
        <v>15.181924175232753</v>
      </c>
      <c r="AG666" s="603" t="s">
        <v>1315</v>
      </c>
      <c r="AI666" s="30"/>
    </row>
    <row r="667" spans="4:35">
      <c r="Q667" s="606" t="s">
        <v>793</v>
      </c>
      <c r="T667" s="210">
        <f t="shared" si="180"/>
        <v>772.68137999932242</v>
      </c>
      <c r="U667" s="405">
        <f t="shared" si="188"/>
        <v>74.266954024955623</v>
      </c>
      <c r="V667" s="210">
        <f t="shared" si="181"/>
        <v>2282.909860551677</v>
      </c>
      <c r="W667" s="405">
        <f t="shared" si="188"/>
        <v>7.1953856049141844</v>
      </c>
      <c r="X667" s="210">
        <f t="shared" si="182"/>
        <v>414.21080111666538</v>
      </c>
      <c r="Y667" s="405">
        <f t="shared" si="183"/>
        <v>70.690090905803174</v>
      </c>
      <c r="Z667" s="210">
        <f t="shared" si="184"/>
        <v>12235.342981422627</v>
      </c>
      <c r="AA667" s="405">
        <f t="shared" si="185"/>
        <v>12.638033944244098</v>
      </c>
      <c r="AB667" s="210">
        <f t="shared" si="186"/>
        <v>218314.71985454383</v>
      </c>
      <c r="AC667" s="405">
        <f t="shared" si="187"/>
        <v>16.553289239164769</v>
      </c>
      <c r="AG667" s="606" t="s">
        <v>793</v>
      </c>
      <c r="AI667" s="30"/>
    </row>
    <row r="668" spans="4:35">
      <c r="Q668" s="606" t="s">
        <v>794</v>
      </c>
      <c r="T668" s="210">
        <f t="shared" si="180"/>
        <v>837.1981005517157</v>
      </c>
      <c r="U668" s="405">
        <f t="shared" si="188"/>
        <v>19.048574919534854</v>
      </c>
      <c r="V668" s="210">
        <f t="shared" si="181"/>
        <v>795.63972497944053</v>
      </c>
      <c r="W668" s="405">
        <f t="shared" si="188"/>
        <v>0.12552725763529393</v>
      </c>
      <c r="X668" s="210">
        <f t="shared" si="182"/>
        <v>240.982762916242</v>
      </c>
      <c r="Y668" s="405">
        <f t="shared" si="183"/>
        <v>21.499578469168846</v>
      </c>
      <c r="Z668" s="210">
        <f t="shared" si="184"/>
        <v>2952.8390723844077</v>
      </c>
      <c r="AA668" s="405">
        <f t="shared" si="185"/>
        <v>1.0720845990010774</v>
      </c>
      <c r="AB668" s="210">
        <f t="shared" si="186"/>
        <v>68097.861762204004</v>
      </c>
      <c r="AC668" s="405">
        <f t="shared" si="187"/>
        <v>0.58105700075974376</v>
      </c>
      <c r="AG668" s="606" t="s">
        <v>794</v>
      </c>
      <c r="AI668" s="30"/>
    </row>
    <row r="669" spans="4:35">
      <c r="Q669" s="606" t="s">
        <v>795</v>
      </c>
      <c r="T669" s="210">
        <f t="shared" si="180"/>
        <v>434.68739862313237</v>
      </c>
      <c r="U669" s="405">
        <f t="shared" si="188"/>
        <v>76.229540437013995</v>
      </c>
      <c r="V669" s="210">
        <f t="shared" si="181"/>
        <v>1109.0008558626537</v>
      </c>
      <c r="W669" s="405">
        <f t="shared" si="188"/>
        <v>8.7993359119876828</v>
      </c>
      <c r="X669" s="210">
        <f t="shared" si="182"/>
        <v>333.12035057644823</v>
      </c>
      <c r="Y669" s="405">
        <f t="shared" si="183"/>
        <v>64.41479448969163</v>
      </c>
      <c r="Z669" s="210">
        <f t="shared" si="184"/>
        <v>10441.294724286727</v>
      </c>
      <c r="AA669" s="405">
        <f t="shared" si="185"/>
        <v>17.845207379336191</v>
      </c>
      <c r="AB669" s="210">
        <f t="shared" si="186"/>
        <v>165927.91734428809</v>
      </c>
      <c r="AC669" s="405">
        <f t="shared" si="187"/>
        <v>11.991815883312452</v>
      </c>
      <c r="AG669" s="606" t="s">
        <v>795</v>
      </c>
      <c r="AI669" s="30"/>
    </row>
    <row r="670" spans="4:35">
      <c r="Q670" s="606" t="s">
        <v>914</v>
      </c>
      <c r="T670" s="210">
        <f t="shared" si="180"/>
        <v>24668.694514117706</v>
      </c>
      <c r="U670" s="405">
        <f t="shared" si="188"/>
        <v>6.6382328988545574</v>
      </c>
      <c r="V670" s="210">
        <f t="shared" si="181"/>
        <v>1999.3998639734414</v>
      </c>
      <c r="W670" s="405">
        <f t="shared" si="188"/>
        <v>2.4397386219719208</v>
      </c>
      <c r="X670" s="210">
        <f t="shared" si="182"/>
        <v>7193.2065942185091</v>
      </c>
      <c r="Y670" s="405">
        <f t="shared" si="183"/>
        <v>12.589306005852974</v>
      </c>
      <c r="Z670" s="210">
        <f t="shared" si="184"/>
        <v>58732.932940690349</v>
      </c>
      <c r="AA670" s="405">
        <f t="shared" si="185"/>
        <v>2.6745352602861483</v>
      </c>
      <c r="AB670" s="210">
        <f t="shared" si="186"/>
        <v>246833.99694276476</v>
      </c>
      <c r="AC670" s="405">
        <f t="shared" si="187"/>
        <v>2.2397015586710478</v>
      </c>
      <c r="AG670" s="606" t="s">
        <v>914</v>
      </c>
    </row>
    <row r="671" spans="4:35">
      <c r="Q671" s="603" t="s">
        <v>1232</v>
      </c>
      <c r="T671" s="210">
        <f t="shared" si="180"/>
        <v>1792.3573328631007</v>
      </c>
      <c r="U671" s="405">
        <f t="shared" si="188"/>
        <v>6.029284498430898</v>
      </c>
      <c r="V671" s="210">
        <f t="shared" si="181"/>
        <v>2576.6593599271969</v>
      </c>
      <c r="W671" s="405">
        <f t="shared" si="188"/>
        <v>2.828417598935451</v>
      </c>
      <c r="X671" s="210">
        <f t="shared" si="182"/>
        <v>999.88128012642096</v>
      </c>
      <c r="Y671" s="405">
        <f t="shared" si="183"/>
        <v>20.63686508413798</v>
      </c>
      <c r="Z671" s="210">
        <f t="shared" si="184"/>
        <v>9897.3401172964168</v>
      </c>
      <c r="AA671" s="405">
        <f t="shared" si="185"/>
        <v>1.8640918185553246</v>
      </c>
      <c r="AB671" s="210">
        <f t="shared" si="186"/>
        <v>558502.58351465117</v>
      </c>
      <c r="AC671" s="405">
        <f t="shared" si="187"/>
        <v>0.50628438992069702</v>
      </c>
      <c r="AG671" s="603" t="s">
        <v>1232</v>
      </c>
    </row>
    <row r="672" spans="4:35">
      <c r="Q672" s="603" t="s">
        <v>1233</v>
      </c>
      <c r="T672" s="210">
        <f t="shared" si="180"/>
        <v>2522.5497504843047</v>
      </c>
      <c r="U672" s="405">
        <f t="shared" si="188"/>
        <v>21.843195442431597</v>
      </c>
      <c r="V672" s="210">
        <f t="shared" si="181"/>
        <v>1955.3800194485887</v>
      </c>
      <c r="W672" s="405">
        <f t="shared" si="188"/>
        <v>0.96232740469620603</v>
      </c>
      <c r="X672" s="210">
        <f t="shared" si="182"/>
        <v>1240.4598102262707</v>
      </c>
      <c r="Y672" s="405">
        <f t="shared" si="183"/>
        <v>15.353542855962687</v>
      </c>
      <c r="Z672" s="210">
        <f t="shared" si="184"/>
        <v>18035.33208368783</v>
      </c>
      <c r="AA672" s="405">
        <f t="shared" si="185"/>
        <v>0.81938670782227829</v>
      </c>
      <c r="AB672" s="210">
        <f t="shared" si="186"/>
        <v>418635.4791625815</v>
      </c>
      <c r="AC672" s="405">
        <f t="shared" si="187"/>
        <v>0.50929410749925852</v>
      </c>
      <c r="AG672" s="603" t="s">
        <v>1233</v>
      </c>
    </row>
    <row r="673" spans="17:33">
      <c r="Q673" s="606" t="s">
        <v>849</v>
      </c>
      <c r="T673" s="210">
        <f t="shared" si="180"/>
        <v>1008.0767924410172</v>
      </c>
      <c r="U673" s="405">
        <f t="shared" si="188"/>
        <v>32.073811976877067</v>
      </c>
      <c r="V673" s="210">
        <f t="shared" si="181"/>
        <v>710.38623778179203</v>
      </c>
      <c r="W673" s="405">
        <f t="shared" si="188"/>
        <v>1.6611612143730747</v>
      </c>
      <c r="X673" s="210">
        <f t="shared" si="182"/>
        <v>545.38129020272265</v>
      </c>
      <c r="Y673" s="405">
        <f t="shared" si="183"/>
        <v>29.571995462345278</v>
      </c>
      <c r="Z673" s="210">
        <f t="shared" si="184"/>
        <v>21393.000880488202</v>
      </c>
      <c r="AA673" s="405">
        <f t="shared" si="185"/>
        <v>0.76077373150937877</v>
      </c>
      <c r="AB673" s="210">
        <f t="shared" si="186"/>
        <v>125384.70180627237</v>
      </c>
      <c r="AC673" s="405">
        <f t="shared" si="187"/>
        <v>0.88534258727802628</v>
      </c>
      <c r="AG673" s="606" t="s">
        <v>849</v>
      </c>
    </row>
    <row r="674" spans="17:33">
      <c r="Q674" s="606" t="s">
        <v>850</v>
      </c>
      <c r="T674" s="210">
        <f t="shared" si="180"/>
        <v>3725.47866605933</v>
      </c>
      <c r="U674" s="405">
        <f t="shared" si="188"/>
        <v>2.5885881095006225</v>
      </c>
      <c r="V674" s="210">
        <f t="shared" si="181"/>
        <v>2683.298492270183</v>
      </c>
      <c r="W674" s="405">
        <f t="shared" si="188"/>
        <v>0.22310650964352252</v>
      </c>
      <c r="X674" s="210">
        <f t="shared" si="182"/>
        <v>2008.5025239414017</v>
      </c>
      <c r="Y674" s="405">
        <f t="shared" si="183"/>
        <v>3.6921556850709192</v>
      </c>
      <c r="Z674" s="210">
        <f t="shared" si="184"/>
        <v>21231.088317485141</v>
      </c>
      <c r="AA674" s="405">
        <f t="shared" si="185"/>
        <v>0.19743254657330622</v>
      </c>
      <c r="AB674" s="210">
        <f t="shared" si="186"/>
        <v>622567.51590559399</v>
      </c>
      <c r="AC674" s="405">
        <f t="shared" si="187"/>
        <v>0.11792026844815728</v>
      </c>
      <c r="AG674" s="606" t="s">
        <v>850</v>
      </c>
    </row>
    <row r="675" spans="17:33">
      <c r="Q675" s="606" t="s">
        <v>851</v>
      </c>
      <c r="T675" s="210">
        <f t="shared" si="180"/>
        <v>1464.4700339579558</v>
      </c>
      <c r="U675" s="405">
        <f t="shared" si="188"/>
        <v>35.612691655931187</v>
      </c>
      <c r="V675" s="210">
        <f t="shared" si="181"/>
        <v>2035.8502105875359</v>
      </c>
      <c r="W675" s="405">
        <f t="shared" si="188"/>
        <v>1.2610033389666597</v>
      </c>
      <c r="X675" s="210">
        <f t="shared" si="182"/>
        <v>976.65049198515726</v>
      </c>
      <c r="Y675" s="405">
        <f t="shared" si="183"/>
        <v>35.048038278113502</v>
      </c>
      <c r="Z675" s="210">
        <f t="shared" si="184"/>
        <v>29779.516207801262</v>
      </c>
      <c r="AA675" s="405">
        <f t="shared" si="185"/>
        <v>2.4502484738959884</v>
      </c>
      <c r="AB675" s="210">
        <f t="shared" si="186"/>
        <v>490896.27713899151</v>
      </c>
      <c r="AC675" s="405">
        <f t="shared" si="187"/>
        <v>0.71456124532990328</v>
      </c>
      <c r="AG675" s="606" t="s">
        <v>851</v>
      </c>
    </row>
    <row r="676" spans="17:33">
      <c r="Q676" s="606" t="s">
        <v>1268</v>
      </c>
      <c r="T676" s="210">
        <f t="shared" si="180"/>
        <v>2300.4075193337585</v>
      </c>
      <c r="U676" s="405">
        <f t="shared" si="188"/>
        <v>29.745839338842561</v>
      </c>
      <c r="V676" s="210">
        <f t="shared" si="181"/>
        <v>887.97318168191214</v>
      </c>
      <c r="W676" s="405">
        <f t="shared" si="188"/>
        <v>3.0568580565411674</v>
      </c>
      <c r="X676" s="210">
        <f t="shared" si="182"/>
        <v>412.10783940704482</v>
      </c>
      <c r="Y676" s="405">
        <f t="shared" si="183"/>
        <v>46.969028169694603</v>
      </c>
      <c r="Z676" s="210">
        <f t="shared" si="184"/>
        <v>17803.866613472419</v>
      </c>
      <c r="AA676" s="405">
        <f t="shared" si="185"/>
        <v>1.9225613641703498</v>
      </c>
      <c r="AB676" s="210">
        <f t="shared" si="186"/>
        <v>425793.59319106571</v>
      </c>
      <c r="AC676" s="405">
        <f t="shared" si="187"/>
        <v>1.1455035799880497</v>
      </c>
      <c r="AG676" s="606" t="s">
        <v>1268</v>
      </c>
    </row>
    <row r="677" spans="17:33">
      <c r="Q677" s="603" t="s">
        <v>730</v>
      </c>
      <c r="T677" s="210">
        <f t="shared" si="180"/>
        <v>1267.9240809022053</v>
      </c>
      <c r="U677" s="405">
        <f t="shared" si="188"/>
        <v>43.242293158407861</v>
      </c>
      <c r="V677" s="210">
        <f t="shared" si="181"/>
        <v>3325.173909651915</v>
      </c>
      <c r="W677" s="405">
        <f t="shared" si="188"/>
        <v>2.7492020728939637</v>
      </c>
      <c r="X677" s="210">
        <f t="shared" si="182"/>
        <v>1779.476040365867</v>
      </c>
      <c r="Y677" s="405">
        <f t="shared" si="183"/>
        <v>32.633269688132614</v>
      </c>
      <c r="Z677" s="210">
        <f t="shared" si="184"/>
        <v>21663.361757928833</v>
      </c>
      <c r="AA677" s="405">
        <f t="shared" si="185"/>
        <v>4.8030524897907938</v>
      </c>
      <c r="AB677" s="210">
        <f t="shared" si="186"/>
        <v>290344.89626067667</v>
      </c>
      <c r="AC677" s="405">
        <f t="shared" si="187"/>
        <v>2.4532424465817271</v>
      </c>
      <c r="AG677" s="603" t="s">
        <v>730</v>
      </c>
    </row>
    <row r="678" spans="17:33">
      <c r="Q678" s="603" t="s">
        <v>731</v>
      </c>
      <c r="T678" s="210">
        <f t="shared" si="180"/>
        <v>1023.1937482728522</v>
      </c>
      <c r="U678" s="405">
        <f t="shared" si="188"/>
        <v>50.788917621419351</v>
      </c>
      <c r="V678" s="210">
        <f t="shared" si="181"/>
        <v>1738.6641135634218</v>
      </c>
      <c r="W678" s="405">
        <f t="shared" si="188"/>
        <v>2.4682159507910306</v>
      </c>
      <c r="X678" s="210">
        <f t="shared" si="182"/>
        <v>845.7686272123085</v>
      </c>
      <c r="Y678" s="405">
        <f t="shared" si="183"/>
        <v>36.492825410469941</v>
      </c>
      <c r="Z678" s="210">
        <f t="shared" si="184"/>
        <v>13781.752841535575</v>
      </c>
      <c r="AA678" s="405">
        <f t="shared" si="185"/>
        <v>8.0220223378752458</v>
      </c>
      <c r="AB678" s="210">
        <f t="shared" si="186"/>
        <v>189587.8401451775</v>
      </c>
      <c r="AC678" s="405">
        <f t="shared" si="187"/>
        <v>4.2963401470511808</v>
      </c>
      <c r="AG678" s="603" t="s">
        <v>731</v>
      </c>
    </row>
    <row r="679" spans="17:33">
      <c r="Q679" s="603" t="s">
        <v>732</v>
      </c>
      <c r="T679" s="210">
        <f t="shared" si="180"/>
        <v>733.09214074931651</v>
      </c>
      <c r="U679" s="405">
        <f t="shared" si="188"/>
        <v>70.042315589929572</v>
      </c>
      <c r="V679" s="210">
        <f t="shared" si="181"/>
        <v>3269.6086435332973</v>
      </c>
      <c r="W679" s="405">
        <f t="shared" si="188"/>
        <v>3.3406170180528494</v>
      </c>
      <c r="X679" s="210">
        <f t="shared" si="182"/>
        <v>1298.4423558410126</v>
      </c>
      <c r="Y679" s="405">
        <f t="shared" si="183"/>
        <v>38.678738891794154</v>
      </c>
      <c r="Z679" s="210">
        <f t="shared" si="184"/>
        <v>15583.370945084116</v>
      </c>
      <c r="AA679" s="405">
        <f t="shared" si="185"/>
        <v>9.7942904113527902</v>
      </c>
      <c r="AB679" s="210">
        <f t="shared" si="186"/>
        <v>262213.39629295329</v>
      </c>
      <c r="AC679" s="405">
        <f t="shared" si="187"/>
        <v>6.4790780778411161</v>
      </c>
      <c r="AG679" s="603" t="s">
        <v>732</v>
      </c>
    </row>
    <row r="680" spans="17:33">
      <c r="Q680" s="606" t="s">
        <v>733</v>
      </c>
      <c r="T680" s="210">
        <f t="shared" si="180"/>
        <v>11195.004860169362</v>
      </c>
      <c r="U680" s="405">
        <f t="shared" si="188"/>
        <v>14.129012144711828</v>
      </c>
      <c r="V680" s="210">
        <f t="shared" si="181"/>
        <v>4388.6386364693808</v>
      </c>
      <c r="W680" s="405">
        <f t="shared" si="188"/>
        <v>2.5101970443506261</v>
      </c>
      <c r="X680" s="210">
        <f t="shared" si="182"/>
        <v>6780.6971263601881</v>
      </c>
      <c r="Y680" s="405">
        <f t="shared" si="183"/>
        <v>19.466258410515238</v>
      </c>
      <c r="Z680" s="210">
        <f t="shared" si="184"/>
        <v>55062.801250106008</v>
      </c>
      <c r="AA680" s="405">
        <f t="shared" si="185"/>
        <v>3.3236298295364231</v>
      </c>
      <c r="AB680" s="210">
        <f t="shared" si="186"/>
        <v>315345.17686548911</v>
      </c>
      <c r="AC680" s="405">
        <f t="shared" si="187"/>
        <v>1.3878153452289821</v>
      </c>
      <c r="AG680" s="606" t="s">
        <v>733</v>
      </c>
    </row>
    <row r="681" spans="17:33">
      <c r="Q681" s="606" t="s">
        <v>734</v>
      </c>
      <c r="T681" s="210">
        <f t="shared" si="180"/>
        <v>1892.4639550618999</v>
      </c>
      <c r="U681" s="405">
        <f t="shared" si="188"/>
        <v>31.8881228740022</v>
      </c>
      <c r="V681" s="210">
        <f t="shared" si="181"/>
        <v>2871.1048803618428</v>
      </c>
      <c r="W681" s="405">
        <f t="shared" si="188"/>
        <v>1.9801271162688816</v>
      </c>
      <c r="X681" s="210">
        <f t="shared" si="182"/>
        <v>1602.2615420548395</v>
      </c>
      <c r="Y681" s="405">
        <f t="shared" si="183"/>
        <v>17.121325428538981</v>
      </c>
      <c r="Z681" s="210">
        <f t="shared" si="184"/>
        <v>14992.218106012344</v>
      </c>
      <c r="AA681" s="405">
        <f t="shared" si="185"/>
        <v>3.6317547015789819</v>
      </c>
      <c r="AB681" s="210">
        <f t="shared" si="186"/>
        <v>304174.79973674659</v>
      </c>
      <c r="AC681" s="405">
        <f t="shared" si="187"/>
        <v>5.3361002506054582</v>
      </c>
      <c r="AG681" s="606" t="s">
        <v>734</v>
      </c>
    </row>
    <row r="682" spans="17:33">
      <c r="Q682" s="606" t="s">
        <v>735</v>
      </c>
      <c r="T682" s="404">
        <f t="shared" si="180"/>
        <v>2026.2672516058074</v>
      </c>
      <c r="U682" s="405">
        <f t="shared" si="188"/>
        <v>55.004508096132511</v>
      </c>
      <c r="V682" s="210">
        <f t="shared" si="181"/>
        <v>2032.4210073847357</v>
      </c>
      <c r="W682" s="405">
        <f t="shared" si="188"/>
        <v>4.4205733330113013</v>
      </c>
      <c r="X682" s="210">
        <f t="shared" si="182"/>
        <v>524.88188882099416</v>
      </c>
      <c r="Y682" s="405">
        <f t="shared" si="183"/>
        <v>68.186699158442494</v>
      </c>
      <c r="Z682" s="210">
        <f t="shared" si="184"/>
        <v>13957.496355721778</v>
      </c>
      <c r="AA682" s="405">
        <f t="shared" si="185"/>
        <v>12.456489816847904</v>
      </c>
      <c r="AB682" s="210">
        <f t="shared" si="186"/>
        <v>237199.58113114958</v>
      </c>
      <c r="AC682" s="405">
        <f t="shared" si="187"/>
        <v>6.5155468335078464</v>
      </c>
      <c r="AG682" s="606" t="s">
        <v>735</v>
      </c>
    </row>
    <row r="683" spans="17:33">
      <c r="Q683" s="606" t="s">
        <v>1269</v>
      </c>
      <c r="T683" s="210">
        <f t="shared" si="180"/>
        <v>765.77376840059151</v>
      </c>
      <c r="U683" s="405">
        <f t="shared" si="188"/>
        <v>70.979938577123988</v>
      </c>
      <c r="V683" s="404">
        <f t="shared" si="181"/>
        <v>3557.0242166552175</v>
      </c>
      <c r="W683" s="405">
        <f t="shared" si="188"/>
        <v>4.7146760852704972</v>
      </c>
      <c r="X683" s="210">
        <f t="shared" si="182"/>
        <v>1392.2135368800205</v>
      </c>
      <c r="Y683" s="405">
        <f t="shared" si="183"/>
        <v>27.002744582155181</v>
      </c>
      <c r="Z683" s="210">
        <f t="shared" si="184"/>
        <v>17165.991435085565</v>
      </c>
      <c r="AA683" s="405">
        <f t="shared" si="185"/>
        <v>5.0237934617882622</v>
      </c>
      <c r="AB683" s="210">
        <f t="shared" si="186"/>
        <v>311568.28227482026</v>
      </c>
      <c r="AC683" s="405">
        <f t="shared" si="187"/>
        <v>10.949776663228604</v>
      </c>
      <c r="AG683" s="606" t="s">
        <v>1269</v>
      </c>
    </row>
    <row r="684" spans="17:33">
      <c r="Q684" s="606" t="s">
        <v>858</v>
      </c>
      <c r="T684" s="210">
        <f t="shared" si="180"/>
        <v>1360.54079414336</v>
      </c>
      <c r="U684" s="405">
        <f t="shared" si="188"/>
        <v>47.842840058395211</v>
      </c>
      <c r="V684" s="210">
        <f t="shared" si="181"/>
        <v>3303.2753654071948</v>
      </c>
      <c r="W684" s="405">
        <f t="shared" si="188"/>
        <v>3.3925316800621497</v>
      </c>
      <c r="X684" s="210">
        <f t="shared" si="182"/>
        <v>1559.3506053163333</v>
      </c>
      <c r="Y684" s="405">
        <f t="shared" si="183"/>
        <v>34.352823459984783</v>
      </c>
      <c r="Z684" s="210">
        <f t="shared" si="184"/>
        <v>16557.69734071194</v>
      </c>
      <c r="AA684" s="405">
        <f t="shared" si="185"/>
        <v>18.586174907978435</v>
      </c>
      <c r="AB684" s="210">
        <f t="shared" si="186"/>
        <v>192516.33330494395</v>
      </c>
      <c r="AC684" s="405">
        <f t="shared" si="187"/>
        <v>11.694346167012704</v>
      </c>
      <c r="AG684" s="606" t="s">
        <v>858</v>
      </c>
    </row>
    <row r="685" spans="17:33">
      <c r="Q685" s="603" t="s">
        <v>964</v>
      </c>
      <c r="T685" s="210">
        <f t="shared" si="180"/>
        <v>1323.6605001602275</v>
      </c>
      <c r="U685" s="405">
        <f t="shared" si="188"/>
        <v>54.335442177962534</v>
      </c>
      <c r="V685" s="210">
        <f t="shared" si="181"/>
        <v>2795.6341567848522</v>
      </c>
      <c r="W685" s="405">
        <f t="shared" si="188"/>
        <v>4.2798924236921554</v>
      </c>
      <c r="X685" s="210">
        <f t="shared" si="182"/>
        <v>1549.691900238204</v>
      </c>
      <c r="Y685" s="405">
        <f t="shared" si="183"/>
        <v>17.07076484675386</v>
      </c>
      <c r="Z685" s="210">
        <f t="shared" si="184"/>
        <v>13838.068845674758</v>
      </c>
      <c r="AA685" s="405">
        <f t="shared" si="185"/>
        <v>2.9865251255371983</v>
      </c>
      <c r="AB685" s="210">
        <f t="shared" si="186"/>
        <v>444266.2020921061</v>
      </c>
      <c r="AC685" s="405">
        <f t="shared" si="187"/>
        <v>1.026347747766565</v>
      </c>
      <c r="AG685" s="603" t="s">
        <v>964</v>
      </c>
    </row>
    <row r="686" spans="17:33">
      <c r="Q686" s="607" t="s">
        <v>965</v>
      </c>
      <c r="T686" s="210">
        <f t="shared" si="180"/>
        <v>-418.46763789564739</v>
      </c>
      <c r="U686" s="405">
        <f t="shared" si="188"/>
        <v>110.17047870979984</v>
      </c>
      <c r="V686" s="210">
        <f t="shared" si="181"/>
        <v>2127.5546886481739</v>
      </c>
      <c r="W686" s="405">
        <f t="shared" si="188"/>
        <v>15.925362206468785</v>
      </c>
      <c r="X686" s="210">
        <f t="shared" si="182"/>
        <v>1564.6762728969652</v>
      </c>
      <c r="Y686" s="405">
        <f t="shared" si="183"/>
        <v>32.489438184513673</v>
      </c>
      <c r="Z686" s="210">
        <f t="shared" si="184"/>
        <v>16605.656793818816</v>
      </c>
      <c r="AA686" s="405">
        <f t="shared" si="185"/>
        <v>6.170308378798472</v>
      </c>
      <c r="AB686" s="210">
        <f t="shared" si="186"/>
        <v>367143.09665535431</v>
      </c>
      <c r="AC686" s="405">
        <f t="shared" si="187"/>
        <v>6.1005724108354364</v>
      </c>
      <c r="AG686" s="607" t="s">
        <v>965</v>
      </c>
    </row>
    <row r="687" spans="17:33">
      <c r="Q687" s="606" t="s">
        <v>966</v>
      </c>
      <c r="T687" s="210">
        <f t="shared" si="180"/>
        <v>1089.77545319618</v>
      </c>
      <c r="U687" s="405">
        <f t="shared" si="188"/>
        <v>66.762729904731444</v>
      </c>
      <c r="V687" s="210">
        <f t="shared" si="181"/>
        <v>2324.3731110243675</v>
      </c>
      <c r="W687" s="405">
        <f t="shared" si="188"/>
        <v>8.2498704628427575</v>
      </c>
      <c r="X687" s="210">
        <f t="shared" si="182"/>
        <v>2181.4942223492912</v>
      </c>
      <c r="Y687" s="405">
        <f t="shared" si="183"/>
        <v>24.68501385167885</v>
      </c>
      <c r="Z687" s="210">
        <f t="shared" si="184"/>
        <v>25286.517097835407</v>
      </c>
      <c r="AA687" s="405">
        <f t="shared" si="185"/>
        <v>5.1643599565182168</v>
      </c>
      <c r="AB687" s="210">
        <f t="shared" si="186"/>
        <v>325348.39377045864</v>
      </c>
      <c r="AC687" s="405">
        <f t="shared" si="187"/>
        <v>3.8447512126261629</v>
      </c>
      <c r="AG687" s="606" t="s">
        <v>966</v>
      </c>
    </row>
    <row r="688" spans="17:33">
      <c r="Q688" s="606" t="s">
        <v>967</v>
      </c>
      <c r="T688" s="210">
        <f t="shared" si="180"/>
        <v>827.27228557797207</v>
      </c>
      <c r="U688" s="405">
        <f t="shared" si="188"/>
        <v>60.175067499743065</v>
      </c>
      <c r="V688" s="210">
        <f t="shared" si="181"/>
        <v>1931.7528172280381</v>
      </c>
      <c r="W688" s="405">
        <f t="shared" si="188"/>
        <v>3.8332242443973485</v>
      </c>
      <c r="X688" s="210">
        <f t="shared" si="182"/>
        <v>733.16131277624936</v>
      </c>
      <c r="Y688" s="405">
        <f t="shared" si="183"/>
        <v>23.402533826851744</v>
      </c>
      <c r="Z688" s="210">
        <f t="shared" si="184"/>
        <v>10573.785782267518</v>
      </c>
      <c r="AA688" s="405">
        <f t="shared" si="185"/>
        <v>5.5050204890979888</v>
      </c>
      <c r="AB688" s="210">
        <f t="shared" si="186"/>
        <v>260669.87395364908</v>
      </c>
      <c r="AC688" s="405">
        <f t="shared" si="187"/>
        <v>1.7929473644344496</v>
      </c>
      <c r="AG688" s="606" t="s">
        <v>967</v>
      </c>
    </row>
    <row r="689" spans="17:33">
      <c r="Q689" s="606" t="s">
        <v>968</v>
      </c>
      <c r="T689" s="404">
        <f t="shared" si="180"/>
        <v>395.61484737667524</v>
      </c>
      <c r="U689" s="405">
        <f t="shared" si="188"/>
        <v>87.674070996399323</v>
      </c>
      <c r="V689" s="210">
        <f t="shared" si="181"/>
        <v>2471.6843372222279</v>
      </c>
      <c r="W689" s="405">
        <f t="shared" si="188"/>
        <v>11.557655929078747</v>
      </c>
      <c r="X689" s="210">
        <f t="shared" si="182"/>
        <v>808.16716211593348</v>
      </c>
      <c r="Y689" s="405">
        <f t="shared" si="183"/>
        <v>51.349437880380442</v>
      </c>
      <c r="Z689" s="210">
        <f t="shared" si="184"/>
        <v>12270.545172028373</v>
      </c>
      <c r="AA689" s="405">
        <f t="shared" si="185"/>
        <v>11.979445419041756</v>
      </c>
      <c r="AB689" s="210">
        <f t="shared" si="186"/>
        <v>287467.41626912076</v>
      </c>
      <c r="AC689" s="405">
        <f t="shared" si="187"/>
        <v>5.2926801682217306</v>
      </c>
      <c r="AG689" s="606" t="s">
        <v>968</v>
      </c>
    </row>
    <row r="690" spans="17:33">
      <c r="Q690" s="606" t="s">
        <v>969</v>
      </c>
      <c r="T690" s="210">
        <f t="shared" si="180"/>
        <v>1945.9245560739578</v>
      </c>
      <c r="U690" s="405">
        <f t="shared" si="188"/>
        <v>39.584907308543734</v>
      </c>
      <c r="V690" s="210">
        <f t="shared" si="181"/>
        <v>1781.1685470993384</v>
      </c>
      <c r="W690" s="405">
        <f t="shared" si="188"/>
        <v>2.3036816901444435</v>
      </c>
      <c r="X690" s="210">
        <f t="shared" si="182"/>
        <v>1908.001728035767</v>
      </c>
      <c r="Y690" s="405">
        <f t="shared" si="183"/>
        <v>18.946460178351387</v>
      </c>
      <c r="Z690" s="210">
        <f t="shared" si="184"/>
        <v>40345.37926087049</v>
      </c>
      <c r="AA690" s="405">
        <f t="shared" si="185"/>
        <v>1.5471195792499004</v>
      </c>
      <c r="AB690" s="210">
        <f t="shared" si="186"/>
        <v>417220.53135643568</v>
      </c>
      <c r="AC690" s="405">
        <f t="shared" si="187"/>
        <v>0.91598333151979849</v>
      </c>
      <c r="AG690" s="606" t="s">
        <v>969</v>
      </c>
    </row>
    <row r="691" spans="17:33">
      <c r="Q691" s="606" t="s">
        <v>970</v>
      </c>
      <c r="T691" s="210">
        <f t="shared" si="180"/>
        <v>767.81285263438144</v>
      </c>
      <c r="U691" s="405">
        <f t="shared" si="188"/>
        <v>57.6685736061904</v>
      </c>
      <c r="V691" s="210">
        <f t="shared" si="181"/>
        <v>1699.398048186699</v>
      </c>
      <c r="W691" s="405">
        <f t="shared" si="188"/>
        <v>2.5796864452340751</v>
      </c>
      <c r="X691" s="210">
        <f t="shared" si="182"/>
        <v>695.47316469327689</v>
      </c>
      <c r="Y691" s="405">
        <f t="shared" si="183"/>
        <v>25.094963307525642</v>
      </c>
      <c r="Z691" s="210">
        <f t="shared" si="184"/>
        <v>12247.212270394986</v>
      </c>
      <c r="AA691" s="405">
        <f t="shared" si="185"/>
        <v>3.8394460583596635</v>
      </c>
      <c r="AB691" s="210">
        <f t="shared" si="186"/>
        <v>282817.80460148229</v>
      </c>
      <c r="AC691" s="405">
        <f t="shared" si="187"/>
        <v>2.0397856601020892</v>
      </c>
      <c r="AG691" s="606" t="s">
        <v>970</v>
      </c>
    </row>
    <row r="692" spans="17:33">
      <c r="Q692" s="606" t="s">
        <v>994</v>
      </c>
      <c r="T692" s="404">
        <f t="shared" si="180"/>
        <v>1582.3440121895651</v>
      </c>
      <c r="U692" s="405">
        <f t="shared" si="188"/>
        <v>49.256913092198829</v>
      </c>
      <c r="V692" s="210">
        <f t="shared" si="181"/>
        <v>3167.1095557335298</v>
      </c>
      <c r="W692" s="405">
        <f t="shared" si="188"/>
        <v>4.6943983453944576</v>
      </c>
      <c r="X692" s="404">
        <f t="shared" si="182"/>
        <v>1636.3116834836815</v>
      </c>
      <c r="Y692" s="405">
        <f t="shared" si="183"/>
        <v>32.864077476341478</v>
      </c>
      <c r="Z692" s="210">
        <f t="shared" si="184"/>
        <v>20146.342078891805</v>
      </c>
      <c r="AA692" s="405">
        <f t="shared" si="185"/>
        <v>4.9671352822240333</v>
      </c>
      <c r="AB692" s="210">
        <f t="shared" si="186"/>
        <v>450489.16631828283</v>
      </c>
      <c r="AC692" s="405">
        <f t="shared" si="187"/>
        <v>1.8108219949720561</v>
      </c>
      <c r="AG692" s="606" t="s">
        <v>994</v>
      </c>
    </row>
    <row r="693" spans="17:33">
      <c r="Q693" s="606" t="s">
        <v>995</v>
      </c>
      <c r="T693" s="210">
        <f t="shared" si="180"/>
        <v>-62.534610751463788</v>
      </c>
      <c r="U693" s="405">
        <f t="shared" si="188"/>
        <v>102.31484034555255</v>
      </c>
      <c r="V693" s="210">
        <f t="shared" si="181"/>
        <v>1854.5374357814053</v>
      </c>
      <c r="W693" s="405">
        <f t="shared" si="188"/>
        <v>7.7132178400910689</v>
      </c>
      <c r="X693" s="210">
        <f t="shared" si="182"/>
        <v>1423.5449744450621</v>
      </c>
      <c r="Y693" s="405">
        <f t="shared" si="183"/>
        <v>34.050715120678007</v>
      </c>
      <c r="Z693" s="210">
        <f t="shared" si="184"/>
        <v>18272.090476750411</v>
      </c>
      <c r="AA693" s="405">
        <f t="shared" si="185"/>
        <v>4.9026520466313279</v>
      </c>
      <c r="AB693" s="210">
        <f t="shared" si="186"/>
        <v>231342.23623993786</v>
      </c>
      <c r="AC693" s="405">
        <f t="shared" si="187"/>
        <v>3.2729825094736653</v>
      </c>
      <c r="AG693" s="606" t="s">
        <v>995</v>
      </c>
    </row>
    <row r="694" spans="17:33">
      <c r="Q694" s="606" t="s">
        <v>996</v>
      </c>
      <c r="T694" s="404">
        <f t="shared" si="180"/>
        <v>6184.1407883089105</v>
      </c>
      <c r="U694" s="405">
        <f t="shared" si="188"/>
        <v>25.663707999753615</v>
      </c>
      <c r="V694" s="404">
        <f t="shared" si="181"/>
        <v>1212.1696944049945</v>
      </c>
      <c r="W694" s="405">
        <f t="shared" si="188"/>
        <v>63.011689737199376</v>
      </c>
      <c r="X694" s="210">
        <f t="shared" si="182"/>
        <v>1905.3294408358238</v>
      </c>
      <c r="Y694" s="405">
        <f t="shared" si="183"/>
        <v>32.395077267093178</v>
      </c>
      <c r="Z694" s="210">
        <f t="shared" si="184"/>
        <v>41055.025544482334</v>
      </c>
      <c r="AA694" s="405">
        <f t="shared" si="185"/>
        <v>16.442780558832627</v>
      </c>
      <c r="AB694" s="210">
        <f t="shared" si="186"/>
        <v>459601.17233527993</v>
      </c>
      <c r="AC694" s="405">
        <f t="shared" si="187"/>
        <v>7.8459102158736194</v>
      </c>
      <c r="AG694" s="606" t="s">
        <v>996</v>
      </c>
    </row>
    <row r="695" spans="17:33">
      <c r="Q695" s="606" t="s">
        <v>997</v>
      </c>
      <c r="T695" s="210">
        <f t="shared" si="180"/>
        <v>3773.617368052951</v>
      </c>
      <c r="U695" s="405">
        <f t="shared" si="188"/>
        <v>36.849748977777722</v>
      </c>
      <c r="V695" s="210">
        <f t="shared" si="181"/>
        <v>1750.0878910689348</v>
      </c>
      <c r="W695" s="405">
        <f t="shared" si="188"/>
        <v>13.919713025845004</v>
      </c>
      <c r="X695" s="210">
        <f t="shared" si="182"/>
        <v>2467.5946832067348</v>
      </c>
      <c r="Y695" s="405">
        <f t="shared" si="183"/>
        <v>17.266844968901307</v>
      </c>
      <c r="Z695" s="210">
        <f t="shared" si="184"/>
        <v>27304.664797485864</v>
      </c>
      <c r="AA695" s="405">
        <f t="shared" si="185"/>
        <v>6.3358302616023927</v>
      </c>
      <c r="AB695" s="210">
        <f t="shared" si="186"/>
        <v>409955.16692144878</v>
      </c>
      <c r="AC695" s="405">
        <f t="shared" si="187"/>
        <v>2.7547146372092768</v>
      </c>
      <c r="AG695" s="606" t="s">
        <v>997</v>
      </c>
    </row>
    <row r="696" spans="17:33">
      <c r="Q696" s="606" t="s">
        <v>998</v>
      </c>
      <c r="T696" s="210">
        <f t="shared" si="180"/>
        <v>-2148.7273331046563</v>
      </c>
      <c r="U696" s="405">
        <f t="shared" si="188"/>
        <v>138.09616059372908</v>
      </c>
      <c r="V696" s="210">
        <f t="shared" si="181"/>
        <v>667.1183679940691</v>
      </c>
      <c r="W696" s="405">
        <f t="shared" si="188"/>
        <v>70.920490533477391</v>
      </c>
      <c r="X696" s="210">
        <f t="shared" si="182"/>
        <v>1690.4489048424921</v>
      </c>
      <c r="Y696" s="405">
        <f t="shared" si="183"/>
        <v>45.176685036431849</v>
      </c>
      <c r="Z696" s="210">
        <f t="shared" si="184"/>
        <v>46851.847334721329</v>
      </c>
      <c r="AA696" s="405">
        <f t="shared" si="185"/>
        <v>12.762111278651822</v>
      </c>
      <c r="AB696" s="210">
        <f t="shared" si="186"/>
        <v>350906.37936815969</v>
      </c>
      <c r="AC696" s="405">
        <f t="shared" si="187"/>
        <v>12.129380680564061</v>
      </c>
      <c r="AG696" s="606" t="s">
        <v>998</v>
      </c>
    </row>
    <row r="697" spans="17:33">
      <c r="Q697" s="606" t="s">
        <v>999</v>
      </c>
      <c r="T697" s="210">
        <f t="shared" ref="T697:T715" si="189">T641-(T55+T113+T171+T229+T287+T345+T579)</f>
        <v>1858.9174125078016</v>
      </c>
      <c r="U697" s="405">
        <f t="shared" si="188"/>
        <v>15.920992706857062</v>
      </c>
      <c r="V697" s="210">
        <f t="shared" ref="V697:V715" si="190">V641-(V55+V113+V171+V229+V287+V345+V579)</f>
        <v>144.66587467683112</v>
      </c>
      <c r="W697" s="405">
        <f t="shared" si="188"/>
        <v>10.515515432049515</v>
      </c>
      <c r="X697" s="210">
        <f t="shared" ref="X697:X715" si="191">X641-(X55+X113+X171+X229+X287+X345+X579)</f>
        <v>450.23498822927843</v>
      </c>
      <c r="Y697" s="405">
        <f t="shared" ref="Y697:Y715" si="192">100*(1-(X697/X641))</f>
        <v>7.7831374063988541</v>
      </c>
      <c r="Z697" s="210">
        <f t="shared" ref="Z697:Z715" si="193">Z641-(Z55+Z113+Z171+Z229+Z287+Z345+Z579)</f>
        <v>21136.272287513995</v>
      </c>
      <c r="AA697" s="405">
        <f t="shared" ref="AA697:AA715" si="194">100*(1-(Z697/Z641))</f>
        <v>5.2016164782131558E-2</v>
      </c>
      <c r="AB697" s="210">
        <f t="shared" ref="AB697:AB715" si="195">AB641-(AB55+AB113+AB171+AB229+AB287+AB345+AB579)</f>
        <v>82865.997176182864</v>
      </c>
      <c r="AC697" s="405">
        <f t="shared" ref="AC697:AC715" si="196">100*(1-(AB697/AB641))</f>
        <v>25.47887616636708</v>
      </c>
      <c r="AG697" s="606" t="s">
        <v>999</v>
      </c>
    </row>
    <row r="698" spans="17:33">
      <c r="Q698" s="606" t="s">
        <v>1000</v>
      </c>
      <c r="T698" s="210">
        <f t="shared" si="189"/>
        <v>3363.8259703532385</v>
      </c>
      <c r="U698" s="405">
        <f t="shared" si="188"/>
        <v>18.091830658606955</v>
      </c>
      <c r="V698" s="210">
        <f t="shared" si="190"/>
        <v>530.573902405524</v>
      </c>
      <c r="W698" s="405">
        <f t="shared" si="188"/>
        <v>0</v>
      </c>
      <c r="X698" s="210">
        <f t="shared" si="191"/>
        <v>2168.1685109817749</v>
      </c>
      <c r="Y698" s="405">
        <f t="shared" si="192"/>
        <v>9.2158742046033471E-2</v>
      </c>
      <c r="Z698" s="210">
        <f t="shared" si="193"/>
        <v>32211.563900020792</v>
      </c>
      <c r="AA698" s="405">
        <f t="shared" si="194"/>
        <v>0</v>
      </c>
      <c r="AB698" s="210">
        <f t="shared" si="195"/>
        <v>206893.264417756</v>
      </c>
      <c r="AC698" s="405">
        <f t="shared" si="196"/>
        <v>9.807696930876908</v>
      </c>
      <c r="AG698" s="606" t="s">
        <v>1000</v>
      </c>
    </row>
    <row r="699" spans="17:33">
      <c r="Q699" s="606" t="s">
        <v>1001</v>
      </c>
      <c r="T699" s="210">
        <f t="shared" si="189"/>
        <v>911.47885215273368</v>
      </c>
      <c r="U699" s="405">
        <f t="shared" si="188"/>
        <v>31.182075827691246</v>
      </c>
      <c r="V699" s="210">
        <f t="shared" si="190"/>
        <v>131.57137374554159</v>
      </c>
      <c r="W699" s="405">
        <f t="shared" si="188"/>
        <v>7.0635748848307811</v>
      </c>
      <c r="X699" s="210">
        <f t="shared" si="191"/>
        <v>366.30981919944298</v>
      </c>
      <c r="Y699" s="405">
        <f t="shared" si="192"/>
        <v>10.286306629203224</v>
      </c>
      <c r="Z699" s="210">
        <f t="shared" si="193"/>
        <v>7024.0852302960857</v>
      </c>
      <c r="AA699" s="405">
        <f t="shared" si="194"/>
        <v>1.1400285482096151</v>
      </c>
      <c r="AB699" s="210">
        <f t="shared" si="195"/>
        <v>71057.053014390214</v>
      </c>
      <c r="AC699" s="405">
        <f t="shared" si="196"/>
        <v>14.058843684510048</v>
      </c>
      <c r="AG699" s="606" t="s">
        <v>1001</v>
      </c>
    </row>
    <row r="700" spans="17:33">
      <c r="Q700" s="603" t="s">
        <v>1002</v>
      </c>
      <c r="T700" s="404">
        <f t="shared" si="189"/>
        <v>12285.065380132351</v>
      </c>
      <c r="U700" s="405">
        <f t="shared" si="188"/>
        <v>15.170488064596221</v>
      </c>
      <c r="V700" s="210">
        <f t="shared" si="190"/>
        <v>310.83849784540445</v>
      </c>
      <c r="W700" s="405">
        <f t="shared" si="188"/>
        <v>27.005543317915183</v>
      </c>
      <c r="X700" s="210">
        <f t="shared" si="191"/>
        <v>847.63626062452852</v>
      </c>
      <c r="Y700" s="405">
        <f t="shared" si="192"/>
        <v>3.1976747947863204</v>
      </c>
      <c r="Z700" s="210">
        <f t="shared" si="193"/>
        <v>55968.398228426231</v>
      </c>
      <c r="AA700" s="405">
        <f t="shared" si="194"/>
        <v>2.0665134482773406</v>
      </c>
      <c r="AB700" s="210">
        <f t="shared" si="195"/>
        <v>219169.40264473995</v>
      </c>
      <c r="AC700" s="405">
        <f t="shared" si="196"/>
        <v>2.206462387800523</v>
      </c>
      <c r="AG700" s="603" t="s">
        <v>1002</v>
      </c>
    </row>
    <row r="701" spans="17:33">
      <c r="Q701" s="603" t="s">
        <v>1003</v>
      </c>
      <c r="T701" s="210">
        <f t="shared" si="189"/>
        <v>3830.2415569794712</v>
      </c>
      <c r="U701" s="405">
        <f t="shared" si="188"/>
        <v>35.682851479123059</v>
      </c>
      <c r="V701" s="210">
        <f t="shared" si="190"/>
        <v>772.16741421100937</v>
      </c>
      <c r="W701" s="405">
        <f t="shared" si="188"/>
        <v>1.6556978505104292</v>
      </c>
      <c r="X701" s="210">
        <f t="shared" si="191"/>
        <v>1223.2860750594571</v>
      </c>
      <c r="Y701" s="405">
        <f t="shared" si="192"/>
        <v>17.137599837471239</v>
      </c>
      <c r="Z701" s="210">
        <f t="shared" si="193"/>
        <v>48927.036962098362</v>
      </c>
      <c r="AA701" s="405">
        <f t="shared" si="194"/>
        <v>5.3526483180811439</v>
      </c>
      <c r="AB701" s="210">
        <f t="shared" si="195"/>
        <v>209892.40903072213</v>
      </c>
      <c r="AC701" s="405">
        <f t="shared" si="196"/>
        <v>3.2131268363571386</v>
      </c>
      <c r="AG701" s="603" t="s">
        <v>1003</v>
      </c>
    </row>
    <row r="702" spans="17:33">
      <c r="Q702" s="603" t="s">
        <v>1129</v>
      </c>
      <c r="T702" s="210">
        <f t="shared" si="189"/>
        <v>1761.6172723282498</v>
      </c>
      <c r="U702" s="405">
        <f t="shared" si="188"/>
        <v>63.135418219631759</v>
      </c>
      <c r="V702" s="210">
        <f t="shared" si="190"/>
        <v>543.20672367019165</v>
      </c>
      <c r="W702" s="405">
        <f t="shared" si="188"/>
        <v>11.846673720988365</v>
      </c>
      <c r="X702" s="210">
        <f t="shared" si="191"/>
        <v>988.05582206650581</v>
      </c>
      <c r="Y702" s="405">
        <f t="shared" si="192"/>
        <v>0.50349636837083711</v>
      </c>
      <c r="Z702" s="210">
        <f t="shared" si="193"/>
        <v>61379.891476218894</v>
      </c>
      <c r="AA702" s="405">
        <f t="shared" si="194"/>
        <v>17.315541115230136</v>
      </c>
      <c r="AB702" s="210">
        <f t="shared" si="195"/>
        <v>206755.7341924221</v>
      </c>
      <c r="AC702" s="405">
        <f t="shared" si="196"/>
        <v>4.1367274342932525</v>
      </c>
      <c r="AG702" s="603" t="s">
        <v>1129</v>
      </c>
    </row>
    <row r="703" spans="17:33">
      <c r="Q703" s="603" t="s">
        <v>1108</v>
      </c>
      <c r="T703" s="404">
        <f t="shared" si="189"/>
        <v>19711.783442251119</v>
      </c>
      <c r="U703" s="405">
        <f t="shared" si="188"/>
        <v>8.0640710012155559</v>
      </c>
      <c r="V703" s="210">
        <f t="shared" si="190"/>
        <v>-47.126909524599824</v>
      </c>
      <c r="W703" s="405">
        <f t="shared" si="188"/>
        <v>121.53161424377865</v>
      </c>
      <c r="X703" s="210">
        <f t="shared" si="191"/>
        <v>734.5222915750827</v>
      </c>
      <c r="Y703" s="405">
        <f t="shared" si="192"/>
        <v>3.2915426284797378</v>
      </c>
      <c r="Z703" s="210">
        <f t="shared" si="193"/>
        <v>65630.598207799456</v>
      </c>
      <c r="AA703" s="405">
        <f t="shared" si="194"/>
        <v>1.5495713219379481</v>
      </c>
      <c r="AB703" s="210">
        <f t="shared" si="195"/>
        <v>218766.84018256306</v>
      </c>
      <c r="AC703" s="405">
        <f t="shared" si="196"/>
        <v>2.5102513421654926</v>
      </c>
      <c r="AG703" s="603" t="s">
        <v>1108</v>
      </c>
    </row>
    <row r="704" spans="17:33">
      <c r="Q704" s="606" t="s">
        <v>1109</v>
      </c>
      <c r="T704" s="404">
        <f t="shared" si="189"/>
        <v>10147.511850020956</v>
      </c>
      <c r="U704" s="405">
        <f t="shared" si="188"/>
        <v>31.382468006700915</v>
      </c>
      <c r="V704" s="210">
        <f t="shared" si="190"/>
        <v>1038.367054730704</v>
      </c>
      <c r="W704" s="405">
        <f t="shared" si="188"/>
        <v>2.5343378021788765</v>
      </c>
      <c r="X704" s="210">
        <f t="shared" si="191"/>
        <v>1395.9224961981927</v>
      </c>
      <c r="Y704" s="405">
        <f t="shared" si="192"/>
        <v>6.8716027854171973</v>
      </c>
      <c r="Z704" s="210">
        <f t="shared" si="193"/>
        <v>94887.21191994079</v>
      </c>
      <c r="AA704" s="405">
        <f t="shared" si="194"/>
        <v>0.99642942380935295</v>
      </c>
      <c r="AB704" s="210">
        <f t="shared" si="195"/>
        <v>286206.02691225708</v>
      </c>
      <c r="AC704" s="405">
        <f t="shared" si="196"/>
        <v>1.7342070862797265</v>
      </c>
      <c r="AG704" s="606" t="s">
        <v>1109</v>
      </c>
    </row>
    <row r="705" spans="1:33">
      <c r="Q705" s="606" t="s">
        <v>1110</v>
      </c>
      <c r="T705" s="210">
        <f t="shared" si="189"/>
        <v>761.12691784792332</v>
      </c>
      <c r="U705" s="405">
        <f t="shared" si="188"/>
        <v>81.472653278038294</v>
      </c>
      <c r="V705" s="210">
        <f t="shared" si="190"/>
        <v>880.26684928218822</v>
      </c>
      <c r="W705" s="405">
        <f t="shared" si="188"/>
        <v>7.3663518887222672</v>
      </c>
      <c r="X705" s="210">
        <f t="shared" si="191"/>
        <v>799.96297006476152</v>
      </c>
      <c r="Y705" s="405">
        <f t="shared" si="192"/>
        <v>15.434007949592853</v>
      </c>
      <c r="Z705" s="210">
        <f t="shared" si="193"/>
        <v>37679.491336080791</v>
      </c>
      <c r="AA705" s="405">
        <f t="shared" si="194"/>
        <v>12.999459994372398</v>
      </c>
      <c r="AB705" s="210">
        <f t="shared" si="195"/>
        <v>191856.51001263529</v>
      </c>
      <c r="AC705" s="405">
        <f t="shared" si="196"/>
        <v>4.3493757192313627</v>
      </c>
      <c r="AG705" s="606" t="s">
        <v>1110</v>
      </c>
    </row>
    <row r="706" spans="1:33">
      <c r="Q706" s="603" t="s">
        <v>1111</v>
      </c>
      <c r="T706" s="210">
        <f t="shared" si="189"/>
        <v>6944.6076452737998</v>
      </c>
      <c r="U706" s="405">
        <f t="shared" si="188"/>
        <v>27.141276647940405</v>
      </c>
      <c r="V706" s="210">
        <f t="shared" si="190"/>
        <v>2950.3285202251973</v>
      </c>
      <c r="W706" s="405">
        <f t="shared" si="188"/>
        <v>2.6720957316095362</v>
      </c>
      <c r="X706" s="210">
        <f t="shared" si="191"/>
        <v>1775.3472431699665</v>
      </c>
      <c r="Y706" s="405">
        <f t="shared" si="192"/>
        <v>8.9727611640871956</v>
      </c>
      <c r="Z706" s="210">
        <f t="shared" si="193"/>
        <v>124718.42741112495</v>
      </c>
      <c r="AA706" s="405">
        <f t="shared" si="194"/>
        <v>3.8915475056200521</v>
      </c>
      <c r="AB706" s="210">
        <f t="shared" si="195"/>
        <v>444150.77774609969</v>
      </c>
      <c r="AC706" s="405">
        <f t="shared" si="196"/>
        <v>2.2245176605432349</v>
      </c>
      <c r="AG706" s="603" t="s">
        <v>1111</v>
      </c>
    </row>
    <row r="707" spans="1:33">
      <c r="Q707" s="603" t="s">
        <v>1259</v>
      </c>
      <c r="T707" s="404">
        <f t="shared" si="189"/>
        <v>10062.76599014262</v>
      </c>
      <c r="U707" s="405">
        <f t="shared" si="188"/>
        <v>20.963313353908909</v>
      </c>
      <c r="V707" s="210">
        <f t="shared" si="190"/>
        <v>3275.794838398002</v>
      </c>
      <c r="W707" s="405">
        <f t="shared" si="188"/>
        <v>5.5911086688217431</v>
      </c>
      <c r="X707" s="210">
        <f t="shared" si="191"/>
        <v>4559.1868949966065</v>
      </c>
      <c r="Y707" s="405">
        <f t="shared" si="192"/>
        <v>6.5967562178383616</v>
      </c>
      <c r="Z707" s="210">
        <f t="shared" si="193"/>
        <v>139518.64364425922</v>
      </c>
      <c r="AA707" s="405">
        <f t="shared" si="194"/>
        <v>1.3023518965801895</v>
      </c>
      <c r="AB707" s="210">
        <f t="shared" si="195"/>
        <v>572965.52118623187</v>
      </c>
      <c r="AC707" s="405">
        <f t="shared" si="196"/>
        <v>1.6097138626114615</v>
      </c>
      <c r="AG707" s="603" t="s">
        <v>1259</v>
      </c>
    </row>
    <row r="708" spans="1:33">
      <c r="Q708" s="606" t="s">
        <v>1260</v>
      </c>
      <c r="T708" s="210">
        <f t="shared" si="189"/>
        <v>6297.6079333016296</v>
      </c>
      <c r="U708" s="405">
        <f t="shared" si="188"/>
        <v>29.141699537570055</v>
      </c>
      <c r="V708" s="210">
        <f t="shared" si="190"/>
        <v>2927.2224720218755</v>
      </c>
      <c r="W708" s="405">
        <f t="shared" si="188"/>
        <v>4.8126599407519954</v>
      </c>
      <c r="X708" s="210">
        <f t="shared" si="191"/>
        <v>2756.8581099839248</v>
      </c>
      <c r="Y708" s="405">
        <f t="shared" si="192"/>
        <v>5.4205039846989767</v>
      </c>
      <c r="Z708" s="210">
        <f t="shared" si="193"/>
        <v>107361.61239794725</v>
      </c>
      <c r="AA708" s="405">
        <f t="shared" si="194"/>
        <v>0.73045605376013123</v>
      </c>
      <c r="AB708" s="210">
        <f t="shared" si="195"/>
        <v>529502.46026941924</v>
      </c>
      <c r="AC708" s="405">
        <f t="shared" si="196"/>
        <v>0.98731734719571529</v>
      </c>
      <c r="AG708" s="606" t="s">
        <v>1260</v>
      </c>
    </row>
    <row r="709" spans="1:33">
      <c r="Q709" s="603" t="s">
        <v>1261</v>
      </c>
      <c r="T709" s="210">
        <f t="shared" si="189"/>
        <v>839.89633068225817</v>
      </c>
      <c r="U709" s="405">
        <f t="shared" si="188"/>
        <v>4.2194269385541379</v>
      </c>
      <c r="V709" s="210">
        <f t="shared" si="190"/>
        <v>395.94481662367986</v>
      </c>
      <c r="W709" s="405">
        <f t="shared" si="188"/>
        <v>0</v>
      </c>
      <c r="X709" s="210">
        <f t="shared" si="191"/>
        <v>881.98500123307053</v>
      </c>
      <c r="Y709" s="405">
        <f t="shared" si="192"/>
        <v>2.6490504773628021</v>
      </c>
      <c r="Z709" s="210">
        <f t="shared" si="193"/>
        <v>12723.722200957576</v>
      </c>
      <c r="AA709" s="405">
        <f t="shared" si="194"/>
        <v>0.21175271152854558</v>
      </c>
      <c r="AB709" s="210">
        <f t="shared" si="195"/>
        <v>67906.914956131121</v>
      </c>
      <c r="AC709" s="405">
        <f t="shared" si="196"/>
        <v>9.2688066537471858E-2</v>
      </c>
      <c r="AG709" s="603" t="s">
        <v>1261</v>
      </c>
    </row>
    <row r="710" spans="1:33">
      <c r="Q710" s="603" t="s">
        <v>1112</v>
      </c>
      <c r="T710" s="210">
        <f t="shared" si="189"/>
        <v>3527.3255624114545</v>
      </c>
      <c r="U710" s="405">
        <f t="shared" si="188"/>
        <v>28.803113199234854</v>
      </c>
      <c r="V710" s="210">
        <f t="shared" si="190"/>
        <v>2362.4237530860823</v>
      </c>
      <c r="W710" s="405">
        <f t="shared" si="188"/>
        <v>4.4877065590360647</v>
      </c>
      <c r="X710" s="210">
        <f t="shared" si="191"/>
        <v>4362.7045446705724</v>
      </c>
      <c r="Y710" s="405">
        <f t="shared" si="192"/>
        <v>8.7052881405681788</v>
      </c>
      <c r="Z710" s="210">
        <f t="shared" si="193"/>
        <v>102342.39829231668</v>
      </c>
      <c r="AA710" s="405">
        <f t="shared" si="194"/>
        <v>0.84484336916869074</v>
      </c>
      <c r="AB710" s="210">
        <f t="shared" si="195"/>
        <v>314070.47170927969</v>
      </c>
      <c r="AC710" s="405">
        <f t="shared" si="196"/>
        <v>0.74456476010786865</v>
      </c>
      <c r="AG710" s="603" t="s">
        <v>1112</v>
      </c>
    </row>
    <row r="711" spans="1:33">
      <c r="Q711" s="603" t="s">
        <v>1113</v>
      </c>
      <c r="T711" s="210">
        <f t="shared" si="189"/>
        <v>3212.0687407299265</v>
      </c>
      <c r="U711" s="405">
        <f t="shared" si="188"/>
        <v>48.201368586153833</v>
      </c>
      <c r="V711" s="210">
        <f t="shared" si="190"/>
        <v>1589.3920700908113</v>
      </c>
      <c r="W711" s="405">
        <f t="shared" si="188"/>
        <v>5.5839635739123539</v>
      </c>
      <c r="X711" s="210">
        <f t="shared" si="191"/>
        <v>1750.2684378817139</v>
      </c>
      <c r="Y711" s="405">
        <f t="shared" si="192"/>
        <v>10.336138554451789</v>
      </c>
      <c r="Z711" s="210">
        <f t="shared" si="193"/>
        <v>48002.23831264671</v>
      </c>
      <c r="AA711" s="405">
        <f t="shared" si="194"/>
        <v>1.6332222132111718</v>
      </c>
      <c r="AB711" s="210">
        <f t="shared" si="195"/>
        <v>238884.61064596876</v>
      </c>
      <c r="AC711" s="405">
        <f t="shared" si="196"/>
        <v>1.9576892008544178</v>
      </c>
      <c r="AG711" s="603" t="s">
        <v>1113</v>
      </c>
    </row>
    <row r="712" spans="1:33">
      <c r="Q712" s="603" t="s">
        <v>1216</v>
      </c>
      <c r="T712" s="210">
        <f t="shared" si="189"/>
        <v>2572.8303877021826</v>
      </c>
      <c r="U712" s="405">
        <f t="shared" si="188"/>
        <v>38.105956997576826</v>
      </c>
      <c r="V712" s="210">
        <f t="shared" si="190"/>
        <v>1402.4888103698881</v>
      </c>
      <c r="W712" s="405">
        <f t="shared" si="188"/>
        <v>2.4348015614113816</v>
      </c>
      <c r="X712" s="210">
        <f t="shared" si="191"/>
        <v>2594.2890715182739</v>
      </c>
      <c r="Y712" s="405">
        <f t="shared" si="192"/>
        <v>12.274755400006788</v>
      </c>
      <c r="Z712" s="210">
        <f t="shared" si="193"/>
        <v>42069.307227171252</v>
      </c>
      <c r="AA712" s="405">
        <f t="shared" si="194"/>
        <v>1.2626942067273106</v>
      </c>
      <c r="AB712" s="210">
        <f t="shared" si="195"/>
        <v>371186.93397937191</v>
      </c>
      <c r="AC712" s="405">
        <f t="shared" si="196"/>
        <v>1.5646259438739318</v>
      </c>
      <c r="AG712" s="603" t="s">
        <v>1216</v>
      </c>
    </row>
    <row r="713" spans="1:33">
      <c r="Q713" s="606" t="s">
        <v>1217</v>
      </c>
      <c r="T713" s="404">
        <f t="shared" si="189"/>
        <v>2775.8804587723125</v>
      </c>
      <c r="U713" s="405">
        <f t="shared" si="188"/>
        <v>32.638656070132669</v>
      </c>
      <c r="V713" s="404">
        <f t="shared" si="190"/>
        <v>712.18574269734484</v>
      </c>
      <c r="W713" s="405">
        <f t="shared" si="188"/>
        <v>16.818780413971801</v>
      </c>
      <c r="X713" s="404">
        <f t="shared" si="191"/>
        <v>1884.69788617925</v>
      </c>
      <c r="Y713" s="405">
        <f t="shared" si="192"/>
        <v>18.045848652297835</v>
      </c>
      <c r="Z713" s="210">
        <f t="shared" si="193"/>
        <v>42748.961036013556</v>
      </c>
      <c r="AA713" s="405">
        <f t="shared" si="194"/>
        <v>3.1271980295973556</v>
      </c>
      <c r="AB713" s="210">
        <f t="shared" si="195"/>
        <v>192762.56348799408</v>
      </c>
      <c r="AC713" s="405">
        <f t="shared" si="196"/>
        <v>5.2342671688730196</v>
      </c>
      <c r="AG713" s="606" t="s">
        <v>1217</v>
      </c>
    </row>
    <row r="714" spans="1:33">
      <c r="A714" s="109" t="s">
        <v>1383</v>
      </c>
      <c r="Q714" s="606" t="s">
        <v>1218</v>
      </c>
      <c r="T714" s="210">
        <f t="shared" si="189"/>
        <v>8886.6192539341719</v>
      </c>
      <c r="U714" s="405">
        <f t="shared" si="188"/>
        <v>16.255766049657971</v>
      </c>
      <c r="V714" s="210">
        <f t="shared" si="190"/>
        <v>1633.6353553813492</v>
      </c>
      <c r="W714" s="405">
        <f t="shared" si="188"/>
        <v>2.8543643451832024</v>
      </c>
      <c r="X714" s="210">
        <f t="shared" si="191"/>
        <v>4360.5501874222773</v>
      </c>
      <c r="Y714" s="405">
        <f t="shared" si="192"/>
        <v>9.1845338023375245</v>
      </c>
      <c r="Z714" s="210">
        <f t="shared" si="193"/>
        <v>154828.10221440371</v>
      </c>
      <c r="AA714" s="405">
        <f t="shared" si="194"/>
        <v>1.6821493174248303</v>
      </c>
      <c r="AB714" s="210">
        <f t="shared" si="195"/>
        <v>384355.20241889835</v>
      </c>
      <c r="AC714" s="405">
        <f t="shared" si="196"/>
        <v>0.94862282876024828</v>
      </c>
      <c r="AG714" s="606" t="s">
        <v>1218</v>
      </c>
    </row>
    <row r="715" spans="1:33">
      <c r="C715" s="28" t="s">
        <v>1399</v>
      </c>
      <c r="N715" s="28" t="s">
        <v>1399</v>
      </c>
      <c r="O715" s="214">
        <f>T715+V715+X715+Z715+AB715+AD715</f>
        <v>17421395.78221301</v>
      </c>
      <c r="Q715" s="604" t="s">
        <v>1219</v>
      </c>
      <c r="T715" s="214">
        <f t="shared" si="189"/>
        <v>176908.51826719451</v>
      </c>
      <c r="U715" s="407">
        <f t="shared" si="188"/>
        <v>33.1960667010337</v>
      </c>
      <c r="V715" s="214">
        <f t="shared" si="190"/>
        <v>90223.820211511629</v>
      </c>
      <c r="W715" s="407">
        <f t="shared" si="188"/>
        <v>8.5672747755060072</v>
      </c>
      <c r="X715" s="214">
        <f t="shared" si="191"/>
        <v>83490.10901908527</v>
      </c>
      <c r="Y715" s="407">
        <f t="shared" si="192"/>
        <v>21.200713150234829</v>
      </c>
      <c r="Z715" s="214">
        <f t="shared" si="193"/>
        <v>1865504.9314727669</v>
      </c>
      <c r="AA715" s="407">
        <f t="shared" si="194"/>
        <v>4.3517162287405871</v>
      </c>
      <c r="AB715" s="214">
        <f t="shared" si="195"/>
        <v>14813073.403242452</v>
      </c>
      <c r="AC715" s="407">
        <f t="shared" si="196"/>
        <v>4.0308588780889281</v>
      </c>
      <c r="AD715" s="28">
        <f>429800-37605</f>
        <v>392195</v>
      </c>
      <c r="AE715" s="634">
        <f>100*(37605/AE661)</f>
        <v>8.7487058987751105</v>
      </c>
      <c r="AG715" s="604" t="s">
        <v>1219</v>
      </c>
    </row>
    <row r="716" spans="1:33">
      <c r="N716" s="28"/>
      <c r="T716" s="690" t="s">
        <v>1373</v>
      </c>
      <c r="U716" s="691" t="s">
        <v>1374</v>
      </c>
      <c r="V716" s="690" t="s">
        <v>1373</v>
      </c>
      <c r="W716" s="691" t="s">
        <v>1374</v>
      </c>
      <c r="X716" s="690" t="s">
        <v>1373</v>
      </c>
      <c r="Y716" s="691" t="s">
        <v>1374</v>
      </c>
      <c r="Z716" s="690" t="s">
        <v>1373</v>
      </c>
      <c r="AA716" s="691" t="s">
        <v>1374</v>
      </c>
      <c r="AB716" s="690" t="s">
        <v>1373</v>
      </c>
      <c r="AC716" s="691" t="s">
        <v>1375</v>
      </c>
      <c r="AD716" s="28" t="s">
        <v>1347</v>
      </c>
    </row>
    <row r="717" spans="1:33">
      <c r="O717" s="259" t="s">
        <v>1376</v>
      </c>
      <c r="T717" s="608" t="s">
        <v>227</v>
      </c>
      <c r="U717" s="609"/>
      <c r="V717" s="610" t="s">
        <v>228</v>
      </c>
      <c r="W717" s="611"/>
      <c r="X717" s="612" t="s">
        <v>898</v>
      </c>
      <c r="Y717" s="613"/>
      <c r="Z717" s="614" t="s">
        <v>547</v>
      </c>
      <c r="AA717" s="615"/>
      <c r="AB717" s="616" t="s">
        <v>548</v>
      </c>
      <c r="AC717" s="617"/>
    </row>
    <row r="718" spans="1:33">
      <c r="C718" s="28" t="s">
        <v>1346</v>
      </c>
      <c r="N718" s="37" t="s">
        <v>1400</v>
      </c>
      <c r="O718" s="214">
        <f>T718+V718+X718+Z718+AB718+AD718</f>
        <v>863513.76486702415</v>
      </c>
      <c r="T718" s="692">
        <f>T659-T715</f>
        <v>87909</v>
      </c>
      <c r="V718" s="692">
        <f>V659-V715</f>
        <v>8454</v>
      </c>
      <c r="X718" s="692">
        <f>X659-X715</f>
        <v>22462.764867024118</v>
      </c>
      <c r="Z718" s="692">
        <f>Z659-Z715</f>
        <v>84875</v>
      </c>
      <c r="AB718" s="692">
        <f>AB659-AB715</f>
        <v>622173</v>
      </c>
      <c r="AD718" s="692">
        <f>AE661-AD715</f>
        <v>37640</v>
      </c>
    </row>
    <row r="721" spans="15:15">
      <c r="O721" s="116">
        <f>100*O718/18284900</f>
        <v>4.7225512027247847</v>
      </c>
    </row>
    <row r="722" spans="15:15">
      <c r="O722" s="259" t="s">
        <v>1384</v>
      </c>
    </row>
    <row r="723" spans="15:15">
      <c r="O723" s="259" t="s">
        <v>1385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baseColWidth="10" defaultRowHeight="15" x14ac:dyDescent="0"/>
  <cols>
    <col min="1" max="16384" width="10.83203125" style="28"/>
  </cols>
  <sheetData>
    <row r="1" spans="1:2" ht="15" customHeight="1"/>
    <row r="2" spans="1:2" ht="20" customHeight="1">
      <c r="B2" s="534" t="s">
        <v>960</v>
      </c>
    </row>
    <row r="3" spans="1:2" ht="15" customHeight="1"/>
    <row r="4" spans="1:2" ht="15" customHeight="1"/>
    <row r="5" spans="1:2" ht="15" customHeight="1">
      <c r="A5" s="109" t="s">
        <v>777</v>
      </c>
    </row>
    <row r="6" spans="1:2" ht="15" customHeight="1">
      <c r="A6" s="28" t="s">
        <v>1257</v>
      </c>
    </row>
    <row r="7" spans="1:2" ht="15" customHeight="1">
      <c r="B7" s="28" t="s">
        <v>1158</v>
      </c>
    </row>
    <row r="8" spans="1:2" ht="15" customHeight="1">
      <c r="B8" s="28" t="s">
        <v>1159</v>
      </c>
    </row>
    <row r="9" spans="1:2" ht="15" customHeight="1">
      <c r="B9" s="28" t="s">
        <v>900</v>
      </c>
    </row>
    <row r="10" spans="1:2" ht="15" customHeight="1"/>
    <row r="11" spans="1:2" ht="15" customHeight="1"/>
    <row r="12" spans="1:2" ht="15" customHeight="1">
      <c r="A12" s="109" t="s">
        <v>1120</v>
      </c>
    </row>
    <row r="13" spans="1:2" ht="15" customHeight="1">
      <c r="B13" s="28" t="s">
        <v>778</v>
      </c>
    </row>
    <row r="14" spans="1:2" ht="15" customHeight="1">
      <c r="B14" s="28" t="s">
        <v>779</v>
      </c>
    </row>
    <row r="15" spans="1:2" ht="15" customHeight="1">
      <c r="B15" s="28" t="s">
        <v>901</v>
      </c>
    </row>
    <row r="16" spans="1:2" ht="15" customHeight="1">
      <c r="B16" s="28" t="s">
        <v>788</v>
      </c>
    </row>
    <row r="17" spans="1:12" ht="15" customHeight="1">
      <c r="B17" s="28" t="s">
        <v>789</v>
      </c>
    </row>
    <row r="18" spans="1:12" ht="15" customHeight="1">
      <c r="B18" s="28" t="s">
        <v>790</v>
      </c>
    </row>
    <row r="19" spans="1:12" ht="15" customHeight="1"/>
    <row r="20" spans="1:12" ht="15" customHeight="1">
      <c r="B20" s="28" t="s">
        <v>1136</v>
      </c>
      <c r="I20" s="28" t="s">
        <v>542</v>
      </c>
    </row>
    <row r="21" spans="1:12" ht="15" customHeight="1">
      <c r="B21" s="28" t="s">
        <v>1175</v>
      </c>
      <c r="I21" s="28" t="s">
        <v>541</v>
      </c>
    </row>
    <row r="22" spans="1:12" ht="15" customHeight="1"/>
    <row r="23" spans="1:12" ht="15" customHeight="1">
      <c r="A23" s="28" t="s">
        <v>1063</v>
      </c>
      <c r="C23" s="625" t="s">
        <v>1202</v>
      </c>
      <c r="I23" s="28" t="s">
        <v>1063</v>
      </c>
      <c r="K23" s="625" t="s">
        <v>1202</v>
      </c>
    </row>
    <row r="24" spans="1:12" ht="15" customHeight="1">
      <c r="A24" s="171" t="s">
        <v>1064</v>
      </c>
      <c r="B24" s="171" t="s">
        <v>1168</v>
      </c>
      <c r="C24" s="171" t="s">
        <v>1062</v>
      </c>
      <c r="I24" s="171" t="s">
        <v>1064</v>
      </c>
      <c r="J24" s="171" t="s">
        <v>1168</v>
      </c>
      <c r="K24" s="171" t="s">
        <v>1062</v>
      </c>
    </row>
    <row r="25" spans="1:12" ht="15" customHeight="1">
      <c r="A25" s="28" t="s">
        <v>1137</v>
      </c>
      <c r="B25" s="210">
        <v>29611.662958199355</v>
      </c>
      <c r="C25" s="410">
        <v>0.32038876527331184</v>
      </c>
      <c r="I25" s="28" t="s">
        <v>1137</v>
      </c>
      <c r="J25" s="210">
        <v>29099.180795847751</v>
      </c>
      <c r="K25" s="410">
        <v>0.30330602652825839</v>
      </c>
      <c r="L25" s="28" t="s">
        <v>1169</v>
      </c>
    </row>
    <row r="26" spans="1:12" ht="15" customHeight="1">
      <c r="A26" s="28" t="s">
        <v>1138</v>
      </c>
      <c r="B26" s="210">
        <v>13772.785574258782</v>
      </c>
      <c r="C26" s="410">
        <v>0.37727855742587818</v>
      </c>
      <c r="I26" s="28" t="s">
        <v>1138</v>
      </c>
      <c r="J26" s="210">
        <v>13631.281272084805</v>
      </c>
      <c r="K26" s="410">
        <v>0.36312812720848053</v>
      </c>
    </row>
    <row r="27" spans="1:12" ht="15" customHeight="1">
      <c r="A27" s="28" t="s">
        <v>1065</v>
      </c>
      <c r="B27" s="210">
        <v>6964.4177850074557</v>
      </c>
      <c r="C27" s="410">
        <v>0.39288355700149113</v>
      </c>
      <c r="I27" s="28" t="s">
        <v>1065</v>
      </c>
      <c r="J27" s="210">
        <v>6911.7309097552061</v>
      </c>
      <c r="K27" s="410">
        <v>0.3823461819510412</v>
      </c>
    </row>
    <row r="28" spans="1:12" ht="15" customHeight="1">
      <c r="A28" s="28" t="s">
        <v>1066</v>
      </c>
      <c r="B28" s="210">
        <v>3120.6457122257116</v>
      </c>
      <c r="C28" s="410">
        <v>0.37354857074190384</v>
      </c>
      <c r="I28" s="28" t="s">
        <v>1066</v>
      </c>
      <c r="J28" s="210">
        <v>3102.0834723380594</v>
      </c>
      <c r="K28" s="410">
        <v>0.36736115744601983</v>
      </c>
    </row>
    <row r="29" spans="1:12" ht="15" customHeight="1">
      <c r="A29" s="28" t="s">
        <v>1067</v>
      </c>
      <c r="B29" s="210">
        <v>1384.0036425669555</v>
      </c>
      <c r="C29" s="626">
        <v>0.38400364256695546</v>
      </c>
      <c r="I29" s="28" t="s">
        <v>1067</v>
      </c>
      <c r="J29" s="210">
        <v>1390.0073301766527</v>
      </c>
      <c r="K29" s="626">
        <v>0.39000733017665268</v>
      </c>
    </row>
    <row r="30" spans="1:12" ht="15" customHeight="1"/>
    <row r="31" spans="1:12" ht="15" customHeight="1">
      <c r="B31" s="28" t="s">
        <v>1203</v>
      </c>
    </row>
    <row r="32" spans="1:12" ht="15" customHeight="1">
      <c r="B32" s="28" t="s">
        <v>1077</v>
      </c>
    </row>
    <row r="33" spans="1:13" ht="15" customHeight="1">
      <c r="B33" s="28" t="s">
        <v>1198</v>
      </c>
    </row>
    <row r="34" spans="1:13" ht="15" customHeight="1"/>
    <row r="35" spans="1:13" ht="15" customHeight="1">
      <c r="A35" s="109" t="s">
        <v>1199</v>
      </c>
    </row>
    <row r="36" spans="1:13" ht="15" customHeight="1">
      <c r="B36" s="28" t="s">
        <v>1200</v>
      </c>
      <c r="J36" s="129" t="s">
        <v>1030</v>
      </c>
      <c r="K36" s="129" t="s">
        <v>228</v>
      </c>
      <c r="L36" s="129" t="s">
        <v>1139</v>
      </c>
    </row>
    <row r="37" spans="1:13" ht="15" customHeight="1">
      <c r="B37" s="28" t="s">
        <v>1201</v>
      </c>
      <c r="I37" s="28" t="s">
        <v>1</v>
      </c>
      <c r="J37" s="622">
        <v>-1698</v>
      </c>
    </row>
    <row r="38" spans="1:13" ht="15" customHeight="1">
      <c r="B38" s="28" t="s">
        <v>1022</v>
      </c>
      <c r="I38" s="28" t="s">
        <v>111</v>
      </c>
      <c r="K38" s="622">
        <v>-66</v>
      </c>
      <c r="M38" s="28" t="s">
        <v>113</v>
      </c>
    </row>
    <row r="39" spans="1:13" ht="15" customHeight="1">
      <c r="B39" s="28" t="s">
        <v>1167</v>
      </c>
      <c r="I39" s="28" t="s">
        <v>112</v>
      </c>
      <c r="J39" s="622">
        <v>-812</v>
      </c>
      <c r="M39" s="28" t="s">
        <v>115</v>
      </c>
    </row>
    <row r="40" spans="1:13" ht="15" customHeight="1">
      <c r="B40" s="28" t="s">
        <v>1166</v>
      </c>
      <c r="I40" s="28" t="s">
        <v>233</v>
      </c>
      <c r="J40" s="622">
        <v>-731</v>
      </c>
      <c r="L40" s="622">
        <v>-27</v>
      </c>
      <c r="M40" s="28" t="s">
        <v>114</v>
      </c>
    </row>
    <row r="41" spans="1:13" ht="15" customHeight="1">
      <c r="B41" s="28" t="s">
        <v>1076</v>
      </c>
      <c r="I41" s="28" t="s">
        <v>234</v>
      </c>
      <c r="J41" s="622">
        <v>-7583</v>
      </c>
      <c r="K41" s="622">
        <v>-1112</v>
      </c>
    </row>
    <row r="42" spans="1:13" ht="15" customHeight="1">
      <c r="B42" s="28" t="s">
        <v>1172</v>
      </c>
      <c r="I42" s="28" t="s">
        <v>10</v>
      </c>
      <c r="J42" s="622">
        <v>-2306</v>
      </c>
    </row>
    <row r="43" spans="1:13" ht="15" customHeight="1">
      <c r="B43" s="28" t="s">
        <v>1075</v>
      </c>
      <c r="I43" s="28" t="s">
        <v>11</v>
      </c>
      <c r="J43" s="622">
        <v>-3495</v>
      </c>
    </row>
    <row r="44" spans="1:13" ht="15" customHeight="1">
      <c r="B44" s="28" t="s">
        <v>346</v>
      </c>
      <c r="I44" s="28" t="s">
        <v>2</v>
      </c>
      <c r="J44" s="622">
        <v>-2323</v>
      </c>
    </row>
    <row r="45" spans="1:13" ht="15" customHeight="1">
      <c r="B45" s="28" t="s">
        <v>856</v>
      </c>
      <c r="I45" s="28" t="s">
        <v>3</v>
      </c>
      <c r="J45" s="622">
        <v>-168</v>
      </c>
    </row>
    <row r="46" spans="1:13" ht="15" customHeight="1">
      <c r="B46" s="28" t="s">
        <v>857</v>
      </c>
      <c r="I46" s="28" t="s">
        <v>4</v>
      </c>
      <c r="J46" s="622">
        <v>-119</v>
      </c>
      <c r="K46" s="622">
        <v>-197</v>
      </c>
      <c r="L46" s="622">
        <v>-402</v>
      </c>
    </row>
    <row r="47" spans="1:13" ht="15" customHeight="1">
      <c r="B47" s="28" t="s">
        <v>1073</v>
      </c>
    </row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phoneticPr fontId="5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workbookViewId="0"/>
  </sheetViews>
  <sheetFormatPr baseColWidth="10" defaultColWidth="12.6640625" defaultRowHeight="12" customHeight="1" x14ac:dyDescent="0"/>
  <cols>
    <col min="1" max="1" width="6" style="40" customWidth="1"/>
    <col min="2" max="3" width="8.33203125" style="40" customWidth="1"/>
    <col min="4" max="4" width="28.5" style="40" customWidth="1"/>
    <col min="5" max="5" width="15.6640625" style="478" customWidth="1"/>
    <col min="6" max="6" width="15.5" style="478" customWidth="1"/>
    <col min="7" max="7" width="12.5" style="548" customWidth="1"/>
    <col min="8" max="8" width="3.83203125" style="40" customWidth="1"/>
    <col min="9" max="9" width="9.6640625" style="478" customWidth="1"/>
    <col min="10" max="10" width="17.33203125" style="478" bestFit="1" customWidth="1"/>
    <col min="11" max="11" width="12.1640625" style="548" customWidth="1"/>
    <col min="12" max="12" width="3.83203125" style="40" customWidth="1"/>
    <col min="13" max="13" width="11" style="478" customWidth="1"/>
    <col min="14" max="14" width="17.33203125" style="478" bestFit="1" customWidth="1"/>
    <col min="15" max="15" width="12.1640625" style="548" customWidth="1"/>
    <col min="16" max="16" width="3.83203125" style="40" customWidth="1"/>
    <col min="17" max="17" width="9.6640625" style="478" customWidth="1"/>
    <col min="18" max="18" width="17.33203125" style="478" bestFit="1" customWidth="1"/>
    <col min="19" max="19" width="12.1640625" style="548" customWidth="1"/>
    <col min="20" max="20" width="3.83203125" style="40" customWidth="1"/>
    <col min="21" max="21" width="11" style="478" customWidth="1"/>
    <col min="22" max="22" width="17.33203125" style="478" bestFit="1" customWidth="1"/>
    <col min="23" max="23" width="12.1640625" style="548" customWidth="1"/>
    <col min="24" max="24" width="3.83203125" style="40" customWidth="1"/>
    <col min="25" max="25" width="9.6640625" style="478" customWidth="1"/>
    <col min="26" max="26" width="17.33203125" style="478" bestFit="1" customWidth="1"/>
    <col min="27" max="27" width="12.1640625" style="548" customWidth="1"/>
    <col min="28" max="16384" width="12.6640625" style="40"/>
  </cols>
  <sheetData>
    <row r="1" spans="1:28" ht="15" customHeight="1">
      <c r="B1" s="67" t="s">
        <v>691</v>
      </c>
      <c r="C1" s="67"/>
    </row>
    <row r="2" spans="1:28" ht="15" customHeight="1">
      <c r="B2" s="40" t="s">
        <v>393</v>
      </c>
      <c r="E2" s="478" t="s">
        <v>161</v>
      </c>
    </row>
    <row r="3" spans="1:28" ht="15" customHeight="1" thickBot="1"/>
    <row r="4" spans="1:28" ht="15" customHeight="1" thickBot="1">
      <c r="B4" s="40" t="s">
        <v>502</v>
      </c>
      <c r="E4" s="588" t="s">
        <v>780</v>
      </c>
      <c r="F4" s="589"/>
      <c r="G4" s="590"/>
      <c r="I4" s="585" t="s">
        <v>1042</v>
      </c>
      <c r="J4" s="586"/>
      <c r="K4" s="587"/>
      <c r="M4" s="582" t="s">
        <v>1230</v>
      </c>
      <c r="N4" s="583"/>
      <c r="O4" s="584"/>
      <c r="Q4" s="579" t="s">
        <v>1004</v>
      </c>
      <c r="R4" s="580"/>
      <c r="S4" s="581"/>
      <c r="U4" s="576" t="s">
        <v>1006</v>
      </c>
      <c r="V4" s="577"/>
      <c r="W4" s="578"/>
      <c r="Y4" s="573" t="s">
        <v>632</v>
      </c>
      <c r="Z4" s="574"/>
      <c r="AA4" s="575"/>
      <c r="AB4" s="59" t="s">
        <v>1145</v>
      </c>
    </row>
    <row r="5" spans="1:28" ht="15" customHeight="1">
      <c r="A5" s="52"/>
      <c r="B5" s="52" t="s">
        <v>1019</v>
      </c>
      <c r="C5" s="52"/>
      <c r="E5" s="564" t="s">
        <v>386</v>
      </c>
      <c r="G5" s="560" t="s">
        <v>977</v>
      </c>
      <c r="K5" s="560" t="s">
        <v>977</v>
      </c>
      <c r="O5" s="560" t="s">
        <v>977</v>
      </c>
      <c r="S5" s="560" t="s">
        <v>977</v>
      </c>
      <c r="W5" s="560" t="s">
        <v>977</v>
      </c>
      <c r="AA5" s="560" t="s">
        <v>977</v>
      </c>
      <c r="AB5" s="59" t="s">
        <v>1146</v>
      </c>
    </row>
    <row r="6" spans="1:28" ht="15" customHeight="1">
      <c r="A6" s="52"/>
      <c r="B6" s="52" t="s">
        <v>1020</v>
      </c>
      <c r="C6" s="52" t="s">
        <v>1148</v>
      </c>
      <c r="E6" s="564" t="s">
        <v>636</v>
      </c>
      <c r="F6" s="564" t="s">
        <v>753</v>
      </c>
      <c r="G6" s="560" t="s">
        <v>528</v>
      </c>
      <c r="J6" s="564" t="s">
        <v>753</v>
      </c>
      <c r="K6" s="560" t="s">
        <v>528</v>
      </c>
      <c r="N6" s="564" t="s">
        <v>753</v>
      </c>
      <c r="O6" s="560" t="s">
        <v>528</v>
      </c>
      <c r="R6" s="564" t="s">
        <v>753</v>
      </c>
      <c r="S6" s="560" t="s">
        <v>528</v>
      </c>
      <c r="V6" s="564" t="s">
        <v>753</v>
      </c>
      <c r="W6" s="560" t="s">
        <v>528</v>
      </c>
      <c r="Z6" s="564" t="s">
        <v>753</v>
      </c>
      <c r="AA6" s="560" t="s">
        <v>528</v>
      </c>
    </row>
    <row r="7" spans="1:28" ht="15" customHeight="1">
      <c r="A7" s="52" t="s">
        <v>481</v>
      </c>
      <c r="B7" s="52" t="s">
        <v>663</v>
      </c>
      <c r="C7" s="52" t="s">
        <v>1149</v>
      </c>
      <c r="E7" s="564" t="s">
        <v>552</v>
      </c>
      <c r="F7" s="564" t="s">
        <v>664</v>
      </c>
      <c r="G7" s="560" t="s">
        <v>978</v>
      </c>
      <c r="I7" s="564" t="s">
        <v>699</v>
      </c>
      <c r="J7" s="564" t="s">
        <v>664</v>
      </c>
      <c r="K7" s="560" t="s">
        <v>978</v>
      </c>
      <c r="M7" s="564" t="s">
        <v>699</v>
      </c>
      <c r="N7" s="564" t="s">
        <v>664</v>
      </c>
      <c r="O7" s="560" t="s">
        <v>978</v>
      </c>
      <c r="Q7" s="564" t="s">
        <v>699</v>
      </c>
      <c r="R7" s="564" t="s">
        <v>664</v>
      </c>
      <c r="S7" s="560" t="s">
        <v>978</v>
      </c>
      <c r="U7" s="564" t="s">
        <v>699</v>
      </c>
      <c r="V7" s="564" t="s">
        <v>664</v>
      </c>
      <c r="W7" s="560" t="s">
        <v>978</v>
      </c>
      <c r="Y7" s="564" t="s">
        <v>699</v>
      </c>
      <c r="Z7" s="564" t="s">
        <v>664</v>
      </c>
      <c r="AA7" s="560" t="s">
        <v>978</v>
      </c>
    </row>
    <row r="8" spans="1:28" ht="15" customHeight="1">
      <c r="A8" s="52" t="s">
        <v>639</v>
      </c>
      <c r="B8" s="52" t="s">
        <v>479</v>
      </c>
      <c r="C8" s="52" t="s">
        <v>609</v>
      </c>
      <c r="E8" s="564" t="s">
        <v>931</v>
      </c>
      <c r="F8" s="564" t="s">
        <v>527</v>
      </c>
      <c r="G8" s="560" t="s">
        <v>1251</v>
      </c>
      <c r="I8" s="564" t="s">
        <v>863</v>
      </c>
      <c r="J8" s="564" t="s">
        <v>527</v>
      </c>
      <c r="K8" s="560" t="s">
        <v>1251</v>
      </c>
      <c r="M8" s="564" t="s">
        <v>863</v>
      </c>
      <c r="N8" s="564" t="s">
        <v>527</v>
      </c>
      <c r="O8" s="560" t="s">
        <v>1251</v>
      </c>
      <c r="Q8" s="564" t="s">
        <v>863</v>
      </c>
      <c r="R8" s="564" t="s">
        <v>527</v>
      </c>
      <c r="S8" s="560" t="s">
        <v>1251</v>
      </c>
      <c r="U8" s="564" t="s">
        <v>863</v>
      </c>
      <c r="V8" s="564" t="s">
        <v>527</v>
      </c>
      <c r="W8" s="560" t="s">
        <v>1251</v>
      </c>
      <c r="Y8" s="564" t="s">
        <v>863</v>
      </c>
      <c r="Z8" s="564" t="s">
        <v>527</v>
      </c>
      <c r="AA8" s="560" t="s">
        <v>1251</v>
      </c>
    </row>
    <row r="9" spans="1:28" ht="15" customHeight="1">
      <c r="A9" s="40">
        <v>2</v>
      </c>
      <c r="B9" s="60">
        <v>1</v>
      </c>
      <c r="C9" s="60">
        <v>1</v>
      </c>
      <c r="D9" s="59" t="s">
        <v>1049</v>
      </c>
      <c r="E9" s="571">
        <v>0</v>
      </c>
      <c r="F9" s="571">
        <v>0</v>
      </c>
      <c r="G9" s="571">
        <v>0</v>
      </c>
      <c r="H9" s="572"/>
      <c r="I9" s="571">
        <v>0</v>
      </c>
      <c r="J9" s="571">
        <v>0</v>
      </c>
      <c r="K9" s="571">
        <v>0</v>
      </c>
      <c r="L9" s="572"/>
      <c r="M9" s="571">
        <v>0</v>
      </c>
      <c r="N9" s="571">
        <v>0</v>
      </c>
      <c r="O9" s="571">
        <v>0</v>
      </c>
      <c r="P9" s="572"/>
      <c r="Q9" s="571">
        <v>0</v>
      </c>
      <c r="R9" s="571">
        <v>0</v>
      </c>
      <c r="S9" s="571">
        <v>0</v>
      </c>
      <c r="T9" s="572"/>
      <c r="U9" s="571">
        <v>0</v>
      </c>
      <c r="V9" s="571">
        <v>0</v>
      </c>
      <c r="W9" s="571">
        <v>0</v>
      </c>
      <c r="X9" s="572"/>
      <c r="Y9" s="571">
        <v>0</v>
      </c>
      <c r="Z9" s="571">
        <v>0</v>
      </c>
      <c r="AA9" s="571">
        <v>0</v>
      </c>
    </row>
    <row r="10" spans="1:28" ht="15" customHeight="1">
      <c r="A10" s="40">
        <v>3</v>
      </c>
      <c r="B10" s="60">
        <v>7</v>
      </c>
      <c r="C10" s="60">
        <v>1</v>
      </c>
      <c r="D10" s="40" t="s">
        <v>426</v>
      </c>
      <c r="E10" s="478">
        <v>132</v>
      </c>
      <c r="F10" s="478">
        <v>264635</v>
      </c>
      <c r="G10" s="548">
        <f t="shared" ref="G10:G21" si="0">F10/E10</f>
        <v>2004.810606060606</v>
      </c>
      <c r="I10" s="478">
        <v>99</v>
      </c>
      <c r="J10" s="478">
        <v>133307</v>
      </c>
      <c r="K10" s="548">
        <f>J10/I10</f>
        <v>1346.5353535353536</v>
      </c>
      <c r="M10" s="478">
        <v>27</v>
      </c>
      <c r="N10" s="478">
        <v>81981</v>
      </c>
      <c r="O10" s="548">
        <f>N10/M10</f>
        <v>3036.3333333333335</v>
      </c>
      <c r="Q10" s="478">
        <v>4</v>
      </c>
      <c r="R10" s="478">
        <v>24086</v>
      </c>
      <c r="S10" s="548">
        <f>R10/Q10</f>
        <v>6021.5</v>
      </c>
      <c r="U10" s="478">
        <v>2</v>
      </c>
      <c r="V10" s="478">
        <v>25261</v>
      </c>
      <c r="W10" s="548">
        <f>V10/U10</f>
        <v>12630.5</v>
      </c>
      <c r="Y10" s="564"/>
      <c r="Z10" s="564"/>
      <c r="AA10" s="560"/>
    </row>
    <row r="11" spans="1:28" ht="15" customHeight="1">
      <c r="A11" s="40">
        <v>4</v>
      </c>
      <c r="B11" s="60">
        <v>26</v>
      </c>
      <c r="C11" s="60">
        <v>1</v>
      </c>
      <c r="D11" s="40" t="s">
        <v>726</v>
      </c>
      <c r="E11" s="478">
        <v>212</v>
      </c>
      <c r="F11" s="478">
        <v>406852</v>
      </c>
      <c r="G11" s="548">
        <f t="shared" si="0"/>
        <v>1919.1132075471698</v>
      </c>
      <c r="I11" s="478">
        <v>159</v>
      </c>
      <c r="J11" s="478">
        <v>212770</v>
      </c>
      <c r="K11" s="548">
        <f t="shared" ref="K11:K58" si="1">J11/I11</f>
        <v>1338.1761006289307</v>
      </c>
      <c r="M11" s="478">
        <v>46</v>
      </c>
      <c r="N11" s="478">
        <v>129570</v>
      </c>
      <c r="O11" s="548">
        <f t="shared" ref="O11:O58" si="2">N11/M11</f>
        <v>2816.7391304347825</v>
      </c>
      <c r="Q11" s="478">
        <v>4</v>
      </c>
      <c r="R11" s="478">
        <v>28546</v>
      </c>
      <c r="S11" s="548">
        <f t="shared" ref="S11:S58" si="3">R11/Q11</f>
        <v>7136.5</v>
      </c>
      <c r="U11" s="478">
        <v>3</v>
      </c>
      <c r="V11" s="478">
        <v>35966</v>
      </c>
      <c r="W11" s="548">
        <f t="shared" ref="W11:W58" si="4">V11/U11</f>
        <v>11988.666666666666</v>
      </c>
      <c r="Y11" s="564"/>
      <c r="Z11" s="564"/>
      <c r="AA11" s="560"/>
    </row>
    <row r="12" spans="1:28" ht="15" customHeight="1">
      <c r="A12" s="40">
        <v>5</v>
      </c>
      <c r="B12" s="60">
        <v>27</v>
      </c>
      <c r="C12" s="60">
        <v>1</v>
      </c>
      <c r="D12" s="40" t="s">
        <v>866</v>
      </c>
      <c r="E12" s="478">
        <v>21</v>
      </c>
      <c r="F12" s="478">
        <v>28457</v>
      </c>
      <c r="G12" s="548">
        <f t="shared" si="0"/>
        <v>1355.0952380952381</v>
      </c>
      <c r="I12" s="478">
        <v>21</v>
      </c>
      <c r="J12" s="478">
        <v>28457</v>
      </c>
      <c r="K12" s="548">
        <f t="shared" si="1"/>
        <v>1355.0952380952381</v>
      </c>
      <c r="M12" s="564"/>
      <c r="N12" s="564"/>
      <c r="O12" s="560"/>
      <c r="Q12" s="564"/>
      <c r="R12" s="564"/>
      <c r="S12" s="560"/>
      <c r="U12" s="564"/>
      <c r="V12" s="564"/>
      <c r="W12" s="560"/>
      <c r="Y12" s="564"/>
      <c r="Z12" s="564"/>
      <c r="AA12" s="560"/>
    </row>
    <row r="13" spans="1:28" ht="15" customHeight="1">
      <c r="A13" s="40">
        <v>6</v>
      </c>
      <c r="B13" s="60">
        <v>34</v>
      </c>
      <c r="C13" s="60">
        <v>1</v>
      </c>
      <c r="D13" s="40" t="s">
        <v>727</v>
      </c>
      <c r="E13" s="478">
        <v>229</v>
      </c>
      <c r="F13" s="478">
        <v>559939</v>
      </c>
      <c r="G13" s="548">
        <f t="shared" si="0"/>
        <v>2445.1484716157206</v>
      </c>
      <c r="I13" s="478">
        <v>142</v>
      </c>
      <c r="J13" s="478">
        <v>194706</v>
      </c>
      <c r="K13" s="548">
        <f t="shared" si="1"/>
        <v>1371.1690140845071</v>
      </c>
      <c r="M13" s="478">
        <v>70</v>
      </c>
      <c r="N13" s="478">
        <v>213277</v>
      </c>
      <c r="O13" s="548">
        <f t="shared" si="2"/>
        <v>3046.8142857142857</v>
      </c>
      <c r="Q13" s="478">
        <v>13</v>
      </c>
      <c r="R13" s="478">
        <v>86554</v>
      </c>
      <c r="S13" s="548">
        <f t="shared" si="3"/>
        <v>6658</v>
      </c>
      <c r="U13" s="478">
        <v>3</v>
      </c>
      <c r="V13" s="478">
        <v>41395</v>
      </c>
      <c r="W13" s="548">
        <f t="shared" si="4"/>
        <v>13798.333333333334</v>
      </c>
      <c r="Y13" s="478">
        <v>1</v>
      </c>
      <c r="Z13" s="478">
        <v>24007</v>
      </c>
      <c r="AA13" s="548">
        <f t="shared" ref="AA13:AA59" si="5">Z13/Y13</f>
        <v>24007</v>
      </c>
    </row>
    <row r="14" spans="1:28" ht="15" customHeight="1">
      <c r="A14" s="40">
        <v>7</v>
      </c>
      <c r="B14" s="60">
        <v>37</v>
      </c>
      <c r="C14" s="60">
        <v>1</v>
      </c>
      <c r="D14" s="481" t="s">
        <v>973</v>
      </c>
      <c r="E14" s="565">
        <v>6668</v>
      </c>
      <c r="F14" s="565">
        <v>57990800</v>
      </c>
      <c r="G14" s="561">
        <f t="shared" si="0"/>
        <v>8696.880623875224</v>
      </c>
      <c r="I14" s="553">
        <v>1797</v>
      </c>
      <c r="J14" s="553">
        <v>2582860</v>
      </c>
      <c r="K14" s="559">
        <f t="shared" si="1"/>
        <v>1437.3177518085699</v>
      </c>
      <c r="L14" s="550"/>
      <c r="M14" s="553">
        <v>1872</v>
      </c>
      <c r="N14" s="553">
        <v>6102048</v>
      </c>
      <c r="O14" s="559">
        <f t="shared" si="2"/>
        <v>3259.6410256410259</v>
      </c>
      <c r="P14" s="550"/>
      <c r="Q14" s="553">
        <v>1391</v>
      </c>
      <c r="R14" s="553">
        <v>9846012</v>
      </c>
      <c r="S14" s="559">
        <f t="shared" si="3"/>
        <v>7078.3695183321352</v>
      </c>
      <c r="T14" s="550"/>
      <c r="U14" s="553">
        <v>989</v>
      </c>
      <c r="V14" s="553">
        <v>13697065</v>
      </c>
      <c r="W14" s="559">
        <f t="shared" si="4"/>
        <v>13849.408493427705</v>
      </c>
      <c r="X14" s="550"/>
      <c r="Y14" s="553">
        <v>490</v>
      </c>
      <c r="Z14" s="553">
        <v>14268828</v>
      </c>
      <c r="AA14" s="559">
        <f t="shared" si="5"/>
        <v>29120.057142857142</v>
      </c>
    </row>
    <row r="15" spans="1:28" ht="15" customHeight="1">
      <c r="A15" s="40">
        <v>10</v>
      </c>
      <c r="B15" s="60">
        <v>10</v>
      </c>
      <c r="C15" s="60">
        <v>2</v>
      </c>
      <c r="D15" s="40" t="s">
        <v>909</v>
      </c>
      <c r="E15" s="478">
        <v>199</v>
      </c>
      <c r="F15" s="478">
        <v>433818</v>
      </c>
      <c r="G15" s="548">
        <f t="shared" si="0"/>
        <v>2179.9899497487436</v>
      </c>
      <c r="I15" s="478">
        <v>138</v>
      </c>
      <c r="J15" s="478">
        <v>191517</v>
      </c>
      <c r="K15" s="548">
        <f t="shared" si="1"/>
        <v>1387.804347826087</v>
      </c>
      <c r="M15" s="478">
        <v>50</v>
      </c>
      <c r="N15" s="478">
        <v>143719</v>
      </c>
      <c r="O15" s="548">
        <f t="shared" si="2"/>
        <v>2874.38</v>
      </c>
      <c r="Q15" s="478">
        <v>9</v>
      </c>
      <c r="R15" s="478">
        <v>57082</v>
      </c>
      <c r="S15" s="548">
        <f t="shared" si="3"/>
        <v>6342.4444444444443</v>
      </c>
      <c r="U15" s="478">
        <v>1</v>
      </c>
      <c r="V15" s="478">
        <v>13024</v>
      </c>
      <c r="W15" s="548">
        <f t="shared" si="4"/>
        <v>13024</v>
      </c>
      <c r="Y15" s="478">
        <v>1</v>
      </c>
      <c r="Z15" s="478">
        <v>28476</v>
      </c>
      <c r="AA15" s="548">
        <f t="shared" si="5"/>
        <v>28476</v>
      </c>
    </row>
    <row r="16" spans="1:28" ht="15" customHeight="1">
      <c r="A16" s="40">
        <v>11</v>
      </c>
      <c r="B16" s="60">
        <v>14</v>
      </c>
      <c r="C16" s="60">
        <v>2</v>
      </c>
      <c r="D16" s="40" t="s">
        <v>992</v>
      </c>
      <c r="E16" s="478">
        <v>547</v>
      </c>
      <c r="F16" s="478">
        <v>1589231</v>
      </c>
      <c r="G16" s="548">
        <f t="shared" si="0"/>
        <v>2905.3583180987202</v>
      </c>
      <c r="I16" s="478">
        <v>296</v>
      </c>
      <c r="J16" s="478">
        <v>406707</v>
      </c>
      <c r="K16" s="548">
        <f t="shared" si="1"/>
        <v>1374.0101351351352</v>
      </c>
      <c r="M16" s="478">
        <v>194</v>
      </c>
      <c r="N16" s="478">
        <v>569855</v>
      </c>
      <c r="O16" s="548">
        <f t="shared" si="2"/>
        <v>2937.396907216495</v>
      </c>
      <c r="Q16" s="478">
        <v>33</v>
      </c>
      <c r="R16" s="478">
        <v>215045</v>
      </c>
      <c r="S16" s="548">
        <f t="shared" si="3"/>
        <v>6516.515151515152</v>
      </c>
      <c r="U16" s="478">
        <v>20</v>
      </c>
      <c r="V16" s="478">
        <v>268293</v>
      </c>
      <c r="W16" s="548">
        <f t="shared" si="4"/>
        <v>13414.65</v>
      </c>
      <c r="Y16" s="478">
        <v>3</v>
      </c>
      <c r="Z16" s="478">
        <v>77334</v>
      </c>
      <c r="AA16" s="548">
        <f t="shared" si="5"/>
        <v>25778</v>
      </c>
    </row>
    <row r="17" spans="1:27" ht="15" customHeight="1">
      <c r="A17" s="40">
        <v>12</v>
      </c>
      <c r="B17" s="60">
        <v>28</v>
      </c>
      <c r="C17" s="60">
        <v>2</v>
      </c>
      <c r="D17" s="40" t="s">
        <v>885</v>
      </c>
      <c r="E17" s="478">
        <v>244</v>
      </c>
      <c r="F17" s="478">
        <v>687200</v>
      </c>
      <c r="G17" s="548">
        <f t="shared" si="0"/>
        <v>2816.3934426229507</v>
      </c>
      <c r="I17" s="478">
        <v>152</v>
      </c>
      <c r="J17" s="478">
        <v>205149</v>
      </c>
      <c r="K17" s="548">
        <f t="shared" si="1"/>
        <v>1349.6644736842106</v>
      </c>
      <c r="M17" s="478">
        <v>66</v>
      </c>
      <c r="N17" s="478">
        <v>197692</v>
      </c>
      <c r="O17" s="548">
        <f t="shared" si="2"/>
        <v>2995.3333333333335</v>
      </c>
      <c r="Q17" s="478">
        <v>13</v>
      </c>
      <c r="R17" s="478">
        <v>83415</v>
      </c>
      <c r="S17" s="548">
        <f t="shared" si="3"/>
        <v>6416.5384615384619</v>
      </c>
      <c r="U17" s="478">
        <v>11</v>
      </c>
      <c r="V17" s="478">
        <v>146416</v>
      </c>
      <c r="W17" s="548">
        <f t="shared" si="4"/>
        <v>13310.545454545454</v>
      </c>
      <c r="Y17" s="478">
        <v>2</v>
      </c>
      <c r="Z17" s="478">
        <v>54528</v>
      </c>
      <c r="AA17" s="548">
        <f t="shared" si="5"/>
        <v>27264</v>
      </c>
    </row>
    <row r="18" spans="1:27" ht="15" customHeight="1">
      <c r="A18" s="40">
        <v>13</v>
      </c>
      <c r="B18" s="60">
        <v>31</v>
      </c>
      <c r="C18" s="60">
        <v>2</v>
      </c>
      <c r="D18" s="40" t="s">
        <v>886</v>
      </c>
      <c r="E18" s="478">
        <v>528</v>
      </c>
      <c r="F18" s="478">
        <v>1467455</v>
      </c>
      <c r="G18" s="548">
        <f t="shared" si="0"/>
        <v>2779.2708333333335</v>
      </c>
      <c r="I18" s="478">
        <v>330</v>
      </c>
      <c r="J18" s="478">
        <v>449761</v>
      </c>
      <c r="K18" s="548">
        <f t="shared" si="1"/>
        <v>1362.9121212121213</v>
      </c>
      <c r="M18" s="478">
        <v>139</v>
      </c>
      <c r="N18" s="478">
        <v>416660</v>
      </c>
      <c r="O18" s="548">
        <f t="shared" si="2"/>
        <v>2997.5539568345325</v>
      </c>
      <c r="Q18" s="478">
        <v>36</v>
      </c>
      <c r="R18" s="478">
        <v>239472</v>
      </c>
      <c r="S18" s="548">
        <f t="shared" si="3"/>
        <v>6652</v>
      </c>
      <c r="U18" s="478">
        <v>18</v>
      </c>
      <c r="V18" s="478">
        <v>225483</v>
      </c>
      <c r="W18" s="548">
        <f t="shared" si="4"/>
        <v>12526.833333333334</v>
      </c>
      <c r="Y18" s="478">
        <v>5</v>
      </c>
      <c r="Z18" s="478">
        <v>136079</v>
      </c>
      <c r="AA18" s="548">
        <f t="shared" si="5"/>
        <v>27215.8</v>
      </c>
    </row>
    <row r="19" spans="1:27" ht="15" customHeight="1">
      <c r="A19" s="40">
        <v>14</v>
      </c>
      <c r="B19" s="60">
        <v>36</v>
      </c>
      <c r="C19" s="60">
        <v>2</v>
      </c>
      <c r="D19" s="40" t="s">
        <v>887</v>
      </c>
      <c r="E19" s="478">
        <v>387</v>
      </c>
      <c r="F19" s="478">
        <v>1343603</v>
      </c>
      <c r="G19" s="548">
        <f t="shared" si="0"/>
        <v>3471.8423772609817</v>
      </c>
      <c r="I19" s="478">
        <v>227</v>
      </c>
      <c r="J19" s="478">
        <v>311176</v>
      </c>
      <c r="K19" s="548">
        <f t="shared" si="1"/>
        <v>1370.819383259912</v>
      </c>
      <c r="M19" s="478">
        <v>106</v>
      </c>
      <c r="N19" s="478">
        <v>331959</v>
      </c>
      <c r="O19" s="548">
        <f t="shared" si="2"/>
        <v>3131.6886792452829</v>
      </c>
      <c r="Q19" s="478">
        <v>34</v>
      </c>
      <c r="R19" s="478">
        <v>239664</v>
      </c>
      <c r="S19" s="548">
        <f t="shared" si="3"/>
        <v>7048.9411764705883</v>
      </c>
      <c r="U19" s="478">
        <v>13</v>
      </c>
      <c r="V19" s="478">
        <v>174258</v>
      </c>
      <c r="W19" s="548">
        <f t="shared" si="4"/>
        <v>13404.461538461539</v>
      </c>
      <c r="Y19" s="478">
        <v>5</v>
      </c>
      <c r="Z19" s="478">
        <v>168269</v>
      </c>
      <c r="AA19" s="548">
        <f t="shared" si="5"/>
        <v>33653.800000000003</v>
      </c>
    </row>
    <row r="20" spans="1:27" ht="15" customHeight="1">
      <c r="A20" s="40">
        <v>15</v>
      </c>
      <c r="B20" s="60">
        <v>45</v>
      </c>
      <c r="C20" s="60">
        <v>2</v>
      </c>
      <c r="D20" s="57" t="s">
        <v>755</v>
      </c>
      <c r="E20" s="480">
        <v>151</v>
      </c>
      <c r="F20" s="480">
        <v>342985</v>
      </c>
      <c r="G20" s="555">
        <f t="shared" si="0"/>
        <v>2271.4238410596026</v>
      </c>
      <c r="I20" s="480">
        <v>106</v>
      </c>
      <c r="J20" s="480">
        <v>135300</v>
      </c>
      <c r="K20" s="555">
        <f t="shared" si="1"/>
        <v>1276.4150943396226</v>
      </c>
      <c r="M20" s="480">
        <v>32</v>
      </c>
      <c r="N20" s="480">
        <v>95345</v>
      </c>
      <c r="O20" s="555">
        <f t="shared" si="2"/>
        <v>2979.53125</v>
      </c>
      <c r="Q20" s="480">
        <v>9</v>
      </c>
      <c r="R20" s="480">
        <v>61514</v>
      </c>
      <c r="S20" s="555">
        <f t="shared" si="3"/>
        <v>6834.8888888888887</v>
      </c>
      <c r="U20" s="480">
        <v>4</v>
      </c>
      <c r="V20" s="480">
        <v>50826</v>
      </c>
      <c r="W20" s="555">
        <f t="shared" si="4"/>
        <v>12706.5</v>
      </c>
      <c r="Y20" s="566"/>
      <c r="Z20" s="566"/>
      <c r="AA20" s="563"/>
    </row>
    <row r="21" spans="1:27" ht="15" customHeight="1">
      <c r="A21" s="40">
        <v>18</v>
      </c>
      <c r="B21" s="60">
        <v>6</v>
      </c>
      <c r="C21" s="60">
        <v>3</v>
      </c>
      <c r="D21" s="40" t="s">
        <v>250</v>
      </c>
      <c r="E21" s="478">
        <v>394</v>
      </c>
      <c r="F21" s="478">
        <v>1586060</v>
      </c>
      <c r="G21" s="548">
        <f t="shared" si="0"/>
        <v>4025.532994923858</v>
      </c>
      <c r="I21" s="478">
        <v>225</v>
      </c>
      <c r="J21" s="478">
        <v>306768</v>
      </c>
      <c r="K21" s="548">
        <f t="shared" si="1"/>
        <v>1363.4133333333334</v>
      </c>
      <c r="M21" s="478">
        <v>128</v>
      </c>
      <c r="N21" s="478">
        <v>379807</v>
      </c>
      <c r="O21" s="548">
        <f t="shared" si="2"/>
        <v>2967.2421875</v>
      </c>
      <c r="Q21" s="478">
        <v>20</v>
      </c>
      <c r="R21" s="478">
        <v>127993</v>
      </c>
      <c r="S21" s="548">
        <f t="shared" si="3"/>
        <v>6399.65</v>
      </c>
      <c r="U21" s="478">
        <v>9</v>
      </c>
      <c r="V21" s="478">
        <v>119982</v>
      </c>
      <c r="W21" s="548">
        <f t="shared" si="4"/>
        <v>13331.333333333334</v>
      </c>
      <c r="Y21" s="478">
        <v>6</v>
      </c>
      <c r="Z21" s="478">
        <v>212469</v>
      </c>
      <c r="AA21" s="548">
        <f t="shared" si="5"/>
        <v>35411.5</v>
      </c>
    </row>
    <row r="22" spans="1:27" ht="15" customHeight="1">
      <c r="A22" s="40">
        <v>19</v>
      </c>
      <c r="B22" s="60">
        <v>15</v>
      </c>
      <c r="C22" s="60">
        <v>3</v>
      </c>
      <c r="D22" s="40" t="s">
        <v>840</v>
      </c>
      <c r="E22" s="478">
        <v>193</v>
      </c>
      <c r="F22" s="478">
        <v>393666</v>
      </c>
      <c r="G22" s="548">
        <f t="shared" ref="G22:G28" si="6">F22/E22</f>
        <v>2039.720207253886</v>
      </c>
      <c r="I22" s="478">
        <v>128</v>
      </c>
      <c r="J22" s="478">
        <v>173336</v>
      </c>
      <c r="K22" s="548">
        <f t="shared" si="1"/>
        <v>1354.1875</v>
      </c>
      <c r="M22" s="478">
        <v>58</v>
      </c>
      <c r="N22" s="478">
        <v>173934</v>
      </c>
      <c r="O22" s="548">
        <f t="shared" si="2"/>
        <v>2998.8620689655172</v>
      </c>
      <c r="Q22" s="478">
        <v>6</v>
      </c>
      <c r="R22" s="478">
        <v>34045</v>
      </c>
      <c r="S22" s="548">
        <f t="shared" si="3"/>
        <v>5674.166666666667</v>
      </c>
      <c r="U22" s="478">
        <v>1</v>
      </c>
      <c r="V22" s="478">
        <v>12351</v>
      </c>
      <c r="W22" s="548">
        <f t="shared" si="4"/>
        <v>12351</v>
      </c>
      <c r="Y22" s="564"/>
      <c r="Z22" s="564"/>
      <c r="AA22" s="560"/>
    </row>
    <row r="23" spans="1:27" ht="15" customHeight="1">
      <c r="A23" s="40">
        <v>20</v>
      </c>
      <c r="B23" s="60">
        <v>18</v>
      </c>
      <c r="C23" s="60">
        <v>3</v>
      </c>
      <c r="D23" s="40" t="s">
        <v>1007</v>
      </c>
      <c r="E23" s="478">
        <v>204</v>
      </c>
      <c r="F23" s="478">
        <v>552032</v>
      </c>
      <c r="G23" s="548">
        <f t="shared" si="6"/>
        <v>2706.0392156862745</v>
      </c>
      <c r="I23" s="478">
        <v>152</v>
      </c>
      <c r="J23" s="478">
        <v>200071</v>
      </c>
      <c r="K23" s="548">
        <f t="shared" si="1"/>
        <v>1316.2565789473683</v>
      </c>
      <c r="M23" s="478">
        <v>41</v>
      </c>
      <c r="N23" s="478">
        <v>131077</v>
      </c>
      <c r="O23" s="548">
        <f t="shared" si="2"/>
        <v>3197</v>
      </c>
      <c r="Q23" s="478">
        <v>7</v>
      </c>
      <c r="R23" s="478">
        <v>46428</v>
      </c>
      <c r="S23" s="548">
        <f t="shared" si="3"/>
        <v>6632.5714285714284</v>
      </c>
      <c r="U23" s="478">
        <v>1</v>
      </c>
      <c r="V23" s="478">
        <v>13729</v>
      </c>
      <c r="W23" s="548">
        <f t="shared" si="4"/>
        <v>13729</v>
      </c>
      <c r="Y23" s="478">
        <v>2</v>
      </c>
      <c r="Z23" s="478">
        <v>72358</v>
      </c>
      <c r="AA23" s="548">
        <f t="shared" si="5"/>
        <v>36179</v>
      </c>
    </row>
    <row r="24" spans="1:27" s="550" customFormat="1" ht="15" customHeight="1">
      <c r="A24" s="550">
        <v>21</v>
      </c>
      <c r="B24" s="551">
        <v>24</v>
      </c>
      <c r="C24" s="60">
        <v>3</v>
      </c>
      <c r="D24" s="550" t="s">
        <v>1008</v>
      </c>
      <c r="E24" s="549">
        <v>7246</v>
      </c>
      <c r="F24" s="549">
        <v>48151343</v>
      </c>
      <c r="G24" s="562">
        <f t="shared" si="6"/>
        <v>6645.2308860060721</v>
      </c>
      <c r="I24" s="549">
        <v>2637</v>
      </c>
      <c r="J24" s="549">
        <v>3787151</v>
      </c>
      <c r="K24" s="562">
        <f t="shared" si="1"/>
        <v>1436.1588926810771</v>
      </c>
      <c r="M24" s="549">
        <v>2519</v>
      </c>
      <c r="N24" s="549">
        <v>7978768</v>
      </c>
      <c r="O24" s="562">
        <f t="shared" si="2"/>
        <v>3167.4346963080588</v>
      </c>
      <c r="Q24" s="549">
        <v>1072</v>
      </c>
      <c r="R24" s="549">
        <v>7414518</v>
      </c>
      <c r="S24" s="562">
        <f t="shared" si="3"/>
        <v>6916.5279850746265</v>
      </c>
      <c r="U24" s="549">
        <v>603</v>
      </c>
      <c r="V24" s="549">
        <v>8308561</v>
      </c>
      <c r="W24" s="562">
        <f t="shared" si="4"/>
        <v>13778.708126036485</v>
      </c>
      <c r="Y24" s="549">
        <v>282</v>
      </c>
      <c r="Z24" s="549">
        <v>8322531</v>
      </c>
      <c r="AA24" s="562">
        <f t="shared" si="5"/>
        <v>29512.521276595744</v>
      </c>
    </row>
    <row r="25" spans="1:27" ht="15" customHeight="1">
      <c r="A25" s="40">
        <v>22</v>
      </c>
      <c r="B25" s="60">
        <v>25</v>
      </c>
      <c r="C25" s="60">
        <v>3</v>
      </c>
      <c r="D25" s="40" t="s">
        <v>601</v>
      </c>
      <c r="E25" s="478">
        <v>291</v>
      </c>
      <c r="F25" s="478">
        <v>1043476</v>
      </c>
      <c r="G25" s="548">
        <f t="shared" si="6"/>
        <v>3585.8281786941579</v>
      </c>
      <c r="I25" s="478">
        <v>158</v>
      </c>
      <c r="J25" s="478">
        <v>209385</v>
      </c>
      <c r="K25" s="548">
        <f t="shared" si="1"/>
        <v>1325.2215189873418</v>
      </c>
      <c r="M25" s="478">
        <v>87</v>
      </c>
      <c r="N25" s="478">
        <v>261398</v>
      </c>
      <c r="O25" s="548">
        <f t="shared" si="2"/>
        <v>3004.5747126436781</v>
      </c>
      <c r="Q25" s="478">
        <v>28</v>
      </c>
      <c r="R25" s="478">
        <v>182257</v>
      </c>
      <c r="S25" s="548">
        <f t="shared" si="3"/>
        <v>6509.1785714285716</v>
      </c>
      <c r="U25" s="478">
        <v>10</v>
      </c>
      <c r="V25" s="478">
        <v>154955</v>
      </c>
      <c r="W25" s="548">
        <f t="shared" si="4"/>
        <v>15495.5</v>
      </c>
      <c r="Y25" s="478">
        <v>7</v>
      </c>
      <c r="Z25" s="478">
        <v>182341</v>
      </c>
      <c r="AA25" s="548">
        <f t="shared" si="5"/>
        <v>26048.714285714286</v>
      </c>
    </row>
    <row r="26" spans="1:27" ht="15" customHeight="1">
      <c r="A26" s="40">
        <v>23</v>
      </c>
      <c r="B26" s="60">
        <v>40</v>
      </c>
      <c r="C26" s="60">
        <v>3</v>
      </c>
      <c r="D26" s="40" t="s">
        <v>412</v>
      </c>
      <c r="E26" s="478">
        <v>458</v>
      </c>
      <c r="F26" s="478">
        <v>1302285</v>
      </c>
      <c r="G26" s="548">
        <f t="shared" si="6"/>
        <v>2843.4170305676857</v>
      </c>
      <c r="I26" s="478">
        <v>280</v>
      </c>
      <c r="J26" s="478">
        <v>371774</v>
      </c>
      <c r="K26" s="548">
        <f t="shared" si="1"/>
        <v>1327.7642857142857</v>
      </c>
      <c r="M26" s="478">
        <v>127</v>
      </c>
      <c r="N26" s="478">
        <v>386671</v>
      </c>
      <c r="O26" s="548">
        <f t="shared" si="2"/>
        <v>3044.6535433070867</v>
      </c>
      <c r="Q26" s="478">
        <v>34</v>
      </c>
      <c r="R26" s="478">
        <v>237345</v>
      </c>
      <c r="S26" s="548">
        <f t="shared" si="3"/>
        <v>6980.7352941176468</v>
      </c>
      <c r="U26" s="478">
        <v>15</v>
      </c>
      <c r="V26" s="478">
        <v>211941</v>
      </c>
      <c r="W26" s="548">
        <f t="shared" si="4"/>
        <v>14129.4</v>
      </c>
      <c r="Y26" s="478">
        <v>2</v>
      </c>
      <c r="Z26" s="478">
        <v>94554</v>
      </c>
      <c r="AA26" s="548">
        <f t="shared" si="5"/>
        <v>47277</v>
      </c>
    </row>
    <row r="27" spans="1:27" ht="15" customHeight="1">
      <c r="A27" s="40">
        <v>24</v>
      </c>
      <c r="B27" s="60">
        <v>43</v>
      </c>
      <c r="C27" s="60">
        <v>3</v>
      </c>
      <c r="D27" s="40" t="s">
        <v>413</v>
      </c>
      <c r="E27" s="478">
        <v>442</v>
      </c>
      <c r="F27" s="478">
        <v>886435</v>
      </c>
      <c r="G27" s="548">
        <f t="shared" si="6"/>
        <v>2005.5090497737556</v>
      </c>
      <c r="I27" s="478">
        <v>308</v>
      </c>
      <c r="J27" s="478">
        <v>427041</v>
      </c>
      <c r="K27" s="548">
        <f t="shared" si="1"/>
        <v>1386.4967532467533</v>
      </c>
      <c r="M27" s="478">
        <v>116</v>
      </c>
      <c r="N27" s="478">
        <v>317681</v>
      </c>
      <c r="O27" s="548">
        <f t="shared" si="2"/>
        <v>2738.6293103448274</v>
      </c>
      <c r="Q27" s="478">
        <v>15</v>
      </c>
      <c r="R27" s="478">
        <v>100596</v>
      </c>
      <c r="S27" s="548">
        <f t="shared" si="3"/>
        <v>6706.4</v>
      </c>
      <c r="U27" s="478">
        <v>3</v>
      </c>
      <c r="V27" s="478">
        <v>41117</v>
      </c>
      <c r="W27" s="548">
        <f t="shared" si="4"/>
        <v>13705.666666666666</v>
      </c>
      <c r="Y27" s="564"/>
      <c r="Z27" s="564"/>
      <c r="AA27" s="560"/>
    </row>
    <row r="28" spans="1:27" ht="15" customHeight="1">
      <c r="A28" s="40">
        <v>25</v>
      </c>
      <c r="B28" s="60">
        <v>50</v>
      </c>
      <c r="C28" s="60">
        <v>3</v>
      </c>
      <c r="D28" s="57" t="s">
        <v>321</v>
      </c>
      <c r="E28" s="480">
        <v>628</v>
      </c>
      <c r="F28" s="480">
        <v>1964037</v>
      </c>
      <c r="G28" s="555">
        <f t="shared" si="6"/>
        <v>3127.4474522292994</v>
      </c>
      <c r="I28" s="480">
        <v>381</v>
      </c>
      <c r="J28" s="480">
        <v>511084</v>
      </c>
      <c r="K28" s="555">
        <f t="shared" si="1"/>
        <v>1341.4278215223096</v>
      </c>
      <c r="M28" s="480">
        <v>160</v>
      </c>
      <c r="N28" s="480">
        <v>479672</v>
      </c>
      <c r="O28" s="555">
        <f t="shared" si="2"/>
        <v>2997.95</v>
      </c>
      <c r="Q28" s="480">
        <v>62</v>
      </c>
      <c r="R28" s="480">
        <v>424261</v>
      </c>
      <c r="S28" s="555">
        <f t="shared" si="3"/>
        <v>6842.9193548387093</v>
      </c>
      <c r="U28" s="480">
        <v>13</v>
      </c>
      <c r="V28" s="480">
        <v>195656</v>
      </c>
      <c r="W28" s="555">
        <f t="shared" si="4"/>
        <v>15050.461538461539</v>
      </c>
      <c r="Y28" s="480">
        <v>12</v>
      </c>
      <c r="Z28" s="480">
        <v>353364</v>
      </c>
      <c r="AA28" s="555">
        <f t="shared" si="5"/>
        <v>29447</v>
      </c>
    </row>
    <row r="29" spans="1:27" ht="15" customHeight="1">
      <c r="A29" s="40">
        <v>28</v>
      </c>
      <c r="B29" s="60">
        <v>9</v>
      </c>
      <c r="C29" s="60">
        <v>4</v>
      </c>
      <c r="D29" s="40" t="s">
        <v>831</v>
      </c>
      <c r="E29" s="478">
        <v>499</v>
      </c>
      <c r="F29" s="478">
        <v>1309431</v>
      </c>
      <c r="G29" s="548">
        <f>F29/E29</f>
        <v>2624.1102204408817</v>
      </c>
      <c r="I29" s="478">
        <v>296</v>
      </c>
      <c r="J29" s="478">
        <v>409487</v>
      </c>
      <c r="K29" s="548">
        <f t="shared" si="1"/>
        <v>1383.4020270270271</v>
      </c>
      <c r="M29" s="478">
        <v>158</v>
      </c>
      <c r="N29" s="478">
        <v>474133</v>
      </c>
      <c r="O29" s="548">
        <f t="shared" si="2"/>
        <v>3000.8417721518986</v>
      </c>
      <c r="Q29" s="478">
        <v>31</v>
      </c>
      <c r="R29" s="478">
        <v>213127</v>
      </c>
      <c r="S29" s="548">
        <f t="shared" si="3"/>
        <v>6875.0645161290322</v>
      </c>
      <c r="U29" s="478">
        <v>12</v>
      </c>
      <c r="V29" s="478">
        <v>151372</v>
      </c>
      <c r="W29" s="548">
        <f t="shared" si="4"/>
        <v>12614.333333333334</v>
      </c>
      <c r="Y29" s="478">
        <v>2</v>
      </c>
      <c r="Z29" s="478">
        <v>61312</v>
      </c>
      <c r="AA29" s="548">
        <f t="shared" si="5"/>
        <v>30656</v>
      </c>
    </row>
    <row r="30" spans="1:27" ht="15" customHeight="1">
      <c r="A30" s="40">
        <v>29</v>
      </c>
      <c r="B30" s="60">
        <v>20</v>
      </c>
      <c r="C30" s="60">
        <v>4</v>
      </c>
      <c r="D30" s="40" t="s">
        <v>251</v>
      </c>
      <c r="E30" s="478">
        <v>472</v>
      </c>
      <c r="F30" s="478">
        <v>1409515</v>
      </c>
      <c r="G30" s="548">
        <f t="shared" ref="G30:G78" si="7">F30/E30</f>
        <v>2986.2605932203392</v>
      </c>
      <c r="I30" s="478">
        <v>289</v>
      </c>
      <c r="J30" s="478">
        <v>400581</v>
      </c>
      <c r="K30" s="548">
        <f t="shared" si="1"/>
        <v>1386.0934256055364</v>
      </c>
      <c r="M30" s="478">
        <v>113</v>
      </c>
      <c r="N30" s="478">
        <v>341591</v>
      </c>
      <c r="O30" s="548">
        <f t="shared" si="2"/>
        <v>3022.929203539823</v>
      </c>
      <c r="Q30" s="478">
        <v>47</v>
      </c>
      <c r="R30" s="478">
        <v>309531</v>
      </c>
      <c r="S30" s="548">
        <f t="shared" si="3"/>
        <v>6585.7659574468089</v>
      </c>
      <c r="U30" s="478">
        <v>21</v>
      </c>
      <c r="V30" s="478">
        <v>294532</v>
      </c>
      <c r="W30" s="548">
        <f t="shared" si="4"/>
        <v>14025.333333333334</v>
      </c>
      <c r="Y30" s="478">
        <v>2</v>
      </c>
      <c r="Z30" s="478">
        <v>63280</v>
      </c>
      <c r="AA30" s="548">
        <f t="shared" si="5"/>
        <v>31640</v>
      </c>
    </row>
    <row r="31" spans="1:27" ht="15" customHeight="1">
      <c r="A31" s="40">
        <v>30</v>
      </c>
      <c r="B31" s="60">
        <v>29</v>
      </c>
      <c r="C31" s="60">
        <v>4</v>
      </c>
      <c r="D31" s="40" t="s">
        <v>371</v>
      </c>
      <c r="E31" s="478">
        <v>478</v>
      </c>
      <c r="F31" s="478">
        <v>1122930</v>
      </c>
      <c r="G31" s="548">
        <f t="shared" si="7"/>
        <v>2349.2259414225941</v>
      </c>
      <c r="I31" s="478">
        <v>307</v>
      </c>
      <c r="J31" s="478">
        <v>421027</v>
      </c>
      <c r="K31" s="548">
        <f t="shared" si="1"/>
        <v>1371.4234527687297</v>
      </c>
      <c r="M31" s="478">
        <v>137</v>
      </c>
      <c r="N31" s="478">
        <v>409183</v>
      </c>
      <c r="O31" s="548">
        <f t="shared" si="2"/>
        <v>2986.7372262773724</v>
      </c>
      <c r="Q31" s="478">
        <v>26</v>
      </c>
      <c r="R31" s="478">
        <v>168622</v>
      </c>
      <c r="S31" s="548">
        <f t="shared" si="3"/>
        <v>6485.4615384615381</v>
      </c>
      <c r="U31" s="478">
        <v>7</v>
      </c>
      <c r="V31" s="478">
        <v>98372</v>
      </c>
      <c r="W31" s="548">
        <f t="shared" si="4"/>
        <v>14053.142857142857</v>
      </c>
      <c r="Y31" s="478">
        <v>1</v>
      </c>
      <c r="Z31" s="478">
        <v>25726</v>
      </c>
      <c r="AA31" s="548">
        <f t="shared" si="5"/>
        <v>25726</v>
      </c>
    </row>
    <row r="32" spans="1:27" ht="15" customHeight="1">
      <c r="A32" s="40">
        <v>31</v>
      </c>
      <c r="B32" s="60">
        <v>30</v>
      </c>
      <c r="C32" s="60">
        <v>4</v>
      </c>
      <c r="D32" s="40" t="s">
        <v>509</v>
      </c>
      <c r="E32" s="478">
        <v>213</v>
      </c>
      <c r="F32" s="478">
        <v>499867</v>
      </c>
      <c r="G32" s="548">
        <f t="shared" si="7"/>
        <v>2346.7934272300467</v>
      </c>
      <c r="I32" s="478">
        <v>129</v>
      </c>
      <c r="J32" s="478">
        <v>174152</v>
      </c>
      <c r="K32" s="548">
        <f t="shared" si="1"/>
        <v>1350.015503875969</v>
      </c>
      <c r="M32" s="478">
        <v>72</v>
      </c>
      <c r="N32" s="478">
        <v>225723</v>
      </c>
      <c r="O32" s="548">
        <f t="shared" si="2"/>
        <v>3135.0416666666665</v>
      </c>
      <c r="Q32" s="478">
        <v>11</v>
      </c>
      <c r="R32" s="478">
        <v>79424</v>
      </c>
      <c r="S32" s="548">
        <f t="shared" si="3"/>
        <v>7220.363636363636</v>
      </c>
      <c r="U32" s="564"/>
      <c r="V32" s="564"/>
      <c r="W32" s="560"/>
      <c r="Y32" s="564">
        <v>1</v>
      </c>
      <c r="Z32" s="564">
        <v>20568</v>
      </c>
      <c r="AA32" s="548">
        <f t="shared" si="5"/>
        <v>20568</v>
      </c>
    </row>
    <row r="33" spans="1:27" ht="15" customHeight="1">
      <c r="A33" s="40">
        <v>32</v>
      </c>
      <c r="B33" s="60">
        <v>35</v>
      </c>
      <c r="C33" s="60">
        <v>4</v>
      </c>
      <c r="D33" s="40" t="s">
        <v>888</v>
      </c>
      <c r="E33" s="478">
        <v>458</v>
      </c>
      <c r="F33" s="478">
        <v>1079766</v>
      </c>
      <c r="G33" s="548">
        <f t="shared" si="7"/>
        <v>2357.5676855895194</v>
      </c>
      <c r="I33" s="478">
        <v>299</v>
      </c>
      <c r="J33" s="478">
        <v>415518</v>
      </c>
      <c r="K33" s="548">
        <f t="shared" si="1"/>
        <v>1389.6923076923076</v>
      </c>
      <c r="M33" s="478">
        <v>126</v>
      </c>
      <c r="N33" s="478">
        <v>358152</v>
      </c>
      <c r="O33" s="548">
        <f t="shared" si="2"/>
        <v>2842.4761904761904</v>
      </c>
      <c r="Q33" s="478">
        <v>18</v>
      </c>
      <c r="R33" s="478">
        <v>115393</v>
      </c>
      <c r="S33" s="548">
        <f t="shared" si="3"/>
        <v>6410.7222222222226</v>
      </c>
      <c r="U33" s="478">
        <v>13</v>
      </c>
      <c r="V33" s="478">
        <v>147639</v>
      </c>
      <c r="W33" s="548">
        <f t="shared" si="4"/>
        <v>11356.846153846154</v>
      </c>
      <c r="Y33" s="478">
        <v>2</v>
      </c>
      <c r="Z33" s="478">
        <v>43064</v>
      </c>
      <c r="AA33" s="548">
        <f t="shared" si="5"/>
        <v>21532</v>
      </c>
    </row>
    <row r="34" spans="1:27" ht="15" customHeight="1">
      <c r="A34" s="40">
        <v>33</v>
      </c>
      <c r="B34" s="60">
        <v>38</v>
      </c>
      <c r="C34" s="60">
        <v>4</v>
      </c>
      <c r="D34" s="40" t="s">
        <v>889</v>
      </c>
      <c r="E34" s="478">
        <v>904</v>
      </c>
      <c r="F34" s="478">
        <v>3565733</v>
      </c>
      <c r="G34" s="548">
        <f t="shared" si="7"/>
        <v>3944.3949115044247</v>
      </c>
      <c r="I34" s="478">
        <v>504</v>
      </c>
      <c r="J34" s="478">
        <v>684424</v>
      </c>
      <c r="K34" s="548">
        <f t="shared" si="1"/>
        <v>1357.984126984127</v>
      </c>
      <c r="M34" s="478">
        <v>263</v>
      </c>
      <c r="N34" s="478">
        <v>802943</v>
      </c>
      <c r="O34" s="548">
        <f t="shared" si="2"/>
        <v>3053.0152091254754</v>
      </c>
      <c r="Q34" s="478">
        <v>86</v>
      </c>
      <c r="R34" s="478">
        <v>578532</v>
      </c>
      <c r="S34" s="548">
        <f t="shared" si="3"/>
        <v>6727.1162790697672</v>
      </c>
      <c r="U34" s="478">
        <v>33</v>
      </c>
      <c r="V34" s="478">
        <v>452825</v>
      </c>
      <c r="W34" s="548">
        <f t="shared" si="4"/>
        <v>13721.969696969696</v>
      </c>
      <c r="Y34" s="478">
        <v>10</v>
      </c>
      <c r="Z34" s="478">
        <v>295978</v>
      </c>
      <c r="AA34" s="548">
        <f t="shared" si="5"/>
        <v>29597.8</v>
      </c>
    </row>
    <row r="35" spans="1:27" ht="15" customHeight="1">
      <c r="A35" s="40">
        <v>34</v>
      </c>
      <c r="B35" s="60">
        <v>39</v>
      </c>
      <c r="C35" s="60">
        <v>4</v>
      </c>
      <c r="D35" s="40" t="s">
        <v>366</v>
      </c>
      <c r="E35" s="478">
        <v>212</v>
      </c>
      <c r="F35" s="478">
        <v>539963</v>
      </c>
      <c r="G35" s="548">
        <f t="shared" si="7"/>
        <v>2546.9952830188681</v>
      </c>
      <c r="I35" s="478">
        <v>137</v>
      </c>
      <c r="J35" s="478">
        <v>183839</v>
      </c>
      <c r="K35" s="548">
        <f t="shared" si="1"/>
        <v>1341.8905109489051</v>
      </c>
      <c r="M35" s="478">
        <v>55</v>
      </c>
      <c r="N35" s="478">
        <v>168498</v>
      </c>
      <c r="O35" s="548">
        <f t="shared" si="2"/>
        <v>3063.6</v>
      </c>
      <c r="Q35" s="478">
        <v>12</v>
      </c>
      <c r="R35" s="478">
        <v>83993</v>
      </c>
      <c r="S35" s="548">
        <f t="shared" si="3"/>
        <v>6999.416666666667</v>
      </c>
      <c r="U35" s="478">
        <v>8</v>
      </c>
      <c r="V35" s="478">
        <v>103633</v>
      </c>
      <c r="W35" s="548">
        <f t="shared" si="4"/>
        <v>12954.125</v>
      </c>
      <c r="Y35" s="564"/>
      <c r="Z35" s="564"/>
      <c r="AA35" s="560"/>
    </row>
    <row r="36" spans="1:27" ht="15" customHeight="1">
      <c r="A36" s="40">
        <v>35</v>
      </c>
      <c r="B36" s="60">
        <v>42</v>
      </c>
      <c r="C36" s="60">
        <v>4</v>
      </c>
      <c r="D36" s="40" t="s">
        <v>360</v>
      </c>
      <c r="E36" s="478">
        <v>465</v>
      </c>
      <c r="F36" s="478">
        <v>1090253</v>
      </c>
      <c r="G36" s="548">
        <f t="shared" si="7"/>
        <v>2344.6301075268816</v>
      </c>
      <c r="I36" s="478">
        <v>319</v>
      </c>
      <c r="J36" s="478">
        <v>441285</v>
      </c>
      <c r="K36" s="548">
        <f t="shared" si="1"/>
        <v>1383.3385579937303</v>
      </c>
      <c r="M36" s="478">
        <v>113</v>
      </c>
      <c r="N36" s="478">
        <v>328419</v>
      </c>
      <c r="O36" s="548">
        <f t="shared" si="2"/>
        <v>2906.3628318584069</v>
      </c>
      <c r="Q36" s="478">
        <v>21</v>
      </c>
      <c r="R36" s="478">
        <v>137159</v>
      </c>
      <c r="S36" s="548">
        <f t="shared" si="3"/>
        <v>6531.3809523809523</v>
      </c>
      <c r="U36" s="478">
        <v>10</v>
      </c>
      <c r="V36" s="478">
        <v>135745</v>
      </c>
      <c r="W36" s="548">
        <f t="shared" si="4"/>
        <v>13574.5</v>
      </c>
      <c r="Y36" s="478">
        <v>2</v>
      </c>
      <c r="Z36" s="478">
        <v>47645</v>
      </c>
      <c r="AA36" s="548">
        <f t="shared" si="5"/>
        <v>23822.5</v>
      </c>
    </row>
    <row r="37" spans="1:27" ht="15" customHeight="1">
      <c r="A37" s="40">
        <v>36</v>
      </c>
      <c r="B37" s="60">
        <v>44</v>
      </c>
      <c r="C37" s="60">
        <v>4</v>
      </c>
      <c r="D37" s="57" t="s">
        <v>1116</v>
      </c>
      <c r="E37" s="480">
        <v>346</v>
      </c>
      <c r="F37" s="480">
        <v>804505</v>
      </c>
      <c r="G37" s="555">
        <f t="shared" si="7"/>
        <v>2325.1589595375722</v>
      </c>
      <c r="I37" s="480">
        <v>225</v>
      </c>
      <c r="J37" s="480">
        <v>302458</v>
      </c>
      <c r="K37" s="555">
        <f t="shared" si="1"/>
        <v>1344.2577777777778</v>
      </c>
      <c r="M37" s="480">
        <v>94</v>
      </c>
      <c r="N37" s="480">
        <v>291675</v>
      </c>
      <c r="O37" s="555">
        <f t="shared" si="2"/>
        <v>3102.9255319148938</v>
      </c>
      <c r="Q37" s="480">
        <v>22</v>
      </c>
      <c r="R37" s="480">
        <v>143651</v>
      </c>
      <c r="S37" s="555">
        <f t="shared" si="3"/>
        <v>6529.590909090909</v>
      </c>
      <c r="U37" s="480">
        <v>5</v>
      </c>
      <c r="V37" s="480">
        <v>66721</v>
      </c>
      <c r="W37" s="555">
        <f t="shared" si="4"/>
        <v>13344.2</v>
      </c>
      <c r="Y37" s="566"/>
      <c r="Z37" s="566"/>
      <c r="AA37" s="563"/>
    </row>
    <row r="38" spans="1:27" ht="15" customHeight="1">
      <c r="A38" s="40">
        <v>39</v>
      </c>
      <c r="B38" s="60">
        <v>33</v>
      </c>
      <c r="C38" s="60">
        <v>5</v>
      </c>
      <c r="D38" s="40" t="s">
        <v>1234</v>
      </c>
      <c r="E38" s="478">
        <v>617</v>
      </c>
      <c r="F38" s="478">
        <v>1906796</v>
      </c>
      <c r="G38" s="548">
        <f t="shared" si="7"/>
        <v>3090.4311183144246</v>
      </c>
      <c r="I38" s="478">
        <v>354</v>
      </c>
      <c r="J38" s="478">
        <v>493610</v>
      </c>
      <c r="K38" s="548">
        <f t="shared" si="1"/>
        <v>1394.3785310734463</v>
      </c>
      <c r="M38" s="478">
        <v>201</v>
      </c>
      <c r="N38" s="478">
        <v>615179</v>
      </c>
      <c r="O38" s="548">
        <f t="shared" si="2"/>
        <v>3060.5920398009948</v>
      </c>
      <c r="Q38" s="478">
        <v>37</v>
      </c>
      <c r="R38" s="478">
        <v>269200</v>
      </c>
      <c r="S38" s="548">
        <f t="shared" si="3"/>
        <v>7275.6756756756758</v>
      </c>
      <c r="U38" s="478">
        <v>17</v>
      </c>
      <c r="V38" s="478">
        <v>237163</v>
      </c>
      <c r="W38" s="548">
        <f t="shared" si="4"/>
        <v>13950.764705882353</v>
      </c>
      <c r="Y38" s="478">
        <v>5</v>
      </c>
      <c r="Z38" s="478">
        <v>133994</v>
      </c>
      <c r="AA38" s="548">
        <f t="shared" si="5"/>
        <v>26798.799999999999</v>
      </c>
    </row>
    <row r="39" spans="1:27" ht="15" customHeight="1">
      <c r="A39" s="40">
        <v>40</v>
      </c>
      <c r="B39" s="60">
        <v>46</v>
      </c>
      <c r="C39" s="60">
        <v>5</v>
      </c>
      <c r="D39" s="40" t="s">
        <v>713</v>
      </c>
      <c r="E39" s="478">
        <v>1605</v>
      </c>
      <c r="F39" s="478">
        <v>5428064</v>
      </c>
      <c r="G39" s="548">
        <f t="shared" si="7"/>
        <v>3381.9713395638628</v>
      </c>
      <c r="I39" s="478">
        <v>839</v>
      </c>
      <c r="J39" s="478">
        <v>1160022</v>
      </c>
      <c r="K39" s="548">
        <f t="shared" si="1"/>
        <v>1382.6245530393326</v>
      </c>
      <c r="M39" s="478">
        <v>515</v>
      </c>
      <c r="N39" s="478">
        <v>1539277</v>
      </c>
      <c r="O39" s="548">
        <f t="shared" si="2"/>
        <v>2988.8873786407767</v>
      </c>
      <c r="Q39" s="478">
        <v>160</v>
      </c>
      <c r="R39" s="478">
        <v>1099075</v>
      </c>
      <c r="S39" s="548">
        <f t="shared" si="3"/>
        <v>6869.21875</v>
      </c>
      <c r="U39" s="478">
        <v>70</v>
      </c>
      <c r="V39" s="478">
        <v>909707</v>
      </c>
      <c r="W39" s="548">
        <f t="shared" si="4"/>
        <v>12995.814285714287</v>
      </c>
      <c r="Y39" s="478">
        <v>18</v>
      </c>
      <c r="Z39" s="478">
        <v>482447</v>
      </c>
      <c r="AA39" s="548">
        <f t="shared" si="5"/>
        <v>26802.611111111109</v>
      </c>
    </row>
    <row r="40" spans="1:27" ht="15" customHeight="1">
      <c r="A40" s="40">
        <v>41</v>
      </c>
      <c r="B40" s="60">
        <v>48</v>
      </c>
      <c r="C40" s="60">
        <v>5</v>
      </c>
      <c r="D40" s="57" t="s">
        <v>425</v>
      </c>
      <c r="E40" s="480">
        <v>369</v>
      </c>
      <c r="F40" s="480">
        <v>827048</v>
      </c>
      <c r="G40" s="555">
        <f t="shared" si="7"/>
        <v>2241.3224932249323</v>
      </c>
      <c r="I40" s="480">
        <v>254</v>
      </c>
      <c r="J40" s="480">
        <v>353706</v>
      </c>
      <c r="K40" s="555">
        <f t="shared" si="1"/>
        <v>1392.5433070866143</v>
      </c>
      <c r="M40" s="480">
        <v>90</v>
      </c>
      <c r="N40" s="480">
        <v>272796</v>
      </c>
      <c r="O40" s="555">
        <f t="shared" si="2"/>
        <v>3031.0666666666666</v>
      </c>
      <c r="Q40" s="480">
        <v>20</v>
      </c>
      <c r="R40" s="480">
        <v>119332</v>
      </c>
      <c r="S40" s="555">
        <f t="shared" si="3"/>
        <v>5966.6</v>
      </c>
      <c r="U40" s="480">
        <v>4</v>
      </c>
      <c r="V40" s="480">
        <v>60997</v>
      </c>
      <c r="W40" s="555">
        <f t="shared" si="4"/>
        <v>15249.25</v>
      </c>
      <c r="Y40" s="480">
        <v>1</v>
      </c>
      <c r="Z40" s="480">
        <v>20217</v>
      </c>
      <c r="AA40" s="555">
        <f t="shared" si="5"/>
        <v>20217</v>
      </c>
    </row>
    <row r="41" spans="1:27" ht="15" customHeight="1">
      <c r="A41" s="40">
        <v>44</v>
      </c>
      <c r="B41" s="60">
        <v>19</v>
      </c>
      <c r="C41" s="60">
        <v>6</v>
      </c>
      <c r="D41" s="40" t="s">
        <v>471</v>
      </c>
      <c r="E41" s="478">
        <v>879</v>
      </c>
      <c r="F41" s="478">
        <v>2648509</v>
      </c>
      <c r="G41" s="548">
        <f t="shared" si="7"/>
        <v>3013.0932878270764</v>
      </c>
      <c r="I41" s="478">
        <v>506</v>
      </c>
      <c r="J41" s="478">
        <v>712247</v>
      </c>
      <c r="K41" s="548">
        <f t="shared" si="1"/>
        <v>1407.602766798419</v>
      </c>
      <c r="M41" s="478">
        <v>263</v>
      </c>
      <c r="N41" s="478">
        <v>781392</v>
      </c>
      <c r="O41" s="548">
        <f t="shared" si="2"/>
        <v>2971.0722433460078</v>
      </c>
      <c r="Q41" s="478">
        <v>69</v>
      </c>
      <c r="R41" s="478">
        <v>471413</v>
      </c>
      <c r="S41" s="548">
        <f t="shared" si="3"/>
        <v>6832.072463768116</v>
      </c>
      <c r="U41" s="478">
        <v>31</v>
      </c>
      <c r="V41" s="478">
        <v>413949</v>
      </c>
      <c r="W41" s="548">
        <f t="shared" si="4"/>
        <v>13353.193548387097</v>
      </c>
      <c r="Y41" s="478">
        <v>10</v>
      </c>
      <c r="Z41" s="478">
        <v>269508</v>
      </c>
      <c r="AA41" s="548">
        <f t="shared" si="5"/>
        <v>26950.799999999999</v>
      </c>
    </row>
    <row r="42" spans="1:27" ht="15" customHeight="1">
      <c r="A42" s="40">
        <v>45</v>
      </c>
      <c r="B42" s="60">
        <v>21</v>
      </c>
      <c r="C42" s="60">
        <v>6</v>
      </c>
      <c r="D42" s="40" t="s">
        <v>597</v>
      </c>
      <c r="E42" s="478">
        <v>2721</v>
      </c>
      <c r="F42" s="478">
        <v>9570632</v>
      </c>
      <c r="G42" s="548">
        <f t="shared" si="7"/>
        <v>3517.3215729511207</v>
      </c>
      <c r="I42" s="478">
        <v>1323</v>
      </c>
      <c r="J42" s="478">
        <v>1832613</v>
      </c>
      <c r="K42" s="548">
        <f t="shared" si="1"/>
        <v>1385.1950113378684</v>
      </c>
      <c r="M42" s="478">
        <v>903</v>
      </c>
      <c r="N42" s="478">
        <v>2789629</v>
      </c>
      <c r="O42" s="548">
        <f t="shared" si="2"/>
        <v>3089.2901439645625</v>
      </c>
      <c r="Q42" s="478">
        <v>328</v>
      </c>
      <c r="R42" s="478">
        <v>2306765</v>
      </c>
      <c r="S42" s="548">
        <f t="shared" si="3"/>
        <v>7032.8201219512193</v>
      </c>
      <c r="U42" s="478">
        <v>141</v>
      </c>
      <c r="V42" s="478">
        <v>1796910</v>
      </c>
      <c r="W42" s="548">
        <f t="shared" si="4"/>
        <v>12744.04255319149</v>
      </c>
      <c r="Y42" s="478">
        <v>22</v>
      </c>
      <c r="Z42" s="478">
        <v>597868</v>
      </c>
      <c r="AA42" s="548">
        <f t="shared" si="5"/>
        <v>27175.81818181818</v>
      </c>
    </row>
    <row r="43" spans="1:27" ht="15" customHeight="1">
      <c r="A43" s="40">
        <v>46</v>
      </c>
      <c r="B43" s="60">
        <v>49</v>
      </c>
      <c r="C43" s="60">
        <v>6</v>
      </c>
      <c r="D43" s="57" t="s">
        <v>953</v>
      </c>
      <c r="E43" s="480">
        <v>510</v>
      </c>
      <c r="F43" s="480">
        <v>1348289</v>
      </c>
      <c r="G43" s="555">
        <f t="shared" si="7"/>
        <v>2643.7039215686273</v>
      </c>
      <c r="I43" s="480">
        <v>292</v>
      </c>
      <c r="J43" s="480">
        <v>407204</v>
      </c>
      <c r="K43" s="555">
        <f t="shared" si="1"/>
        <v>1394.5342465753424</v>
      </c>
      <c r="M43" s="480">
        <v>173</v>
      </c>
      <c r="N43" s="480">
        <v>504614</v>
      </c>
      <c r="O43" s="555">
        <f t="shared" si="2"/>
        <v>2916.8439306358382</v>
      </c>
      <c r="Q43" s="480">
        <v>32</v>
      </c>
      <c r="R43" s="480">
        <v>210953</v>
      </c>
      <c r="S43" s="555">
        <f t="shared" si="3"/>
        <v>6592.28125</v>
      </c>
      <c r="U43" s="480">
        <v>11</v>
      </c>
      <c r="V43" s="480">
        <v>157322</v>
      </c>
      <c r="W43" s="555">
        <f t="shared" si="4"/>
        <v>14302</v>
      </c>
      <c r="Y43" s="480">
        <v>2</v>
      </c>
      <c r="Z43" s="480">
        <v>68196</v>
      </c>
      <c r="AA43" s="555">
        <f t="shared" si="5"/>
        <v>34098</v>
      </c>
    </row>
    <row r="44" spans="1:27" ht="15" customHeight="1">
      <c r="A44" s="40">
        <v>49</v>
      </c>
      <c r="B44" s="60">
        <v>4</v>
      </c>
      <c r="C44" s="60">
        <v>7</v>
      </c>
      <c r="D44" s="40" t="s">
        <v>954</v>
      </c>
      <c r="E44" s="478">
        <v>615</v>
      </c>
      <c r="F44" s="478">
        <v>1917396</v>
      </c>
      <c r="G44" s="548">
        <f t="shared" si="7"/>
        <v>3117.7170731707315</v>
      </c>
      <c r="I44" s="478">
        <v>296</v>
      </c>
      <c r="J44" s="478">
        <v>413965</v>
      </c>
      <c r="K44" s="548">
        <f t="shared" si="1"/>
        <v>1398.5304054054054</v>
      </c>
      <c r="M44" s="478">
        <v>237</v>
      </c>
      <c r="N44" s="478">
        <v>702687</v>
      </c>
      <c r="O44" s="548">
        <f t="shared" si="2"/>
        <v>2964.9240506329115</v>
      </c>
      <c r="Q44" s="478">
        <v>61</v>
      </c>
      <c r="R44" s="478">
        <v>419664</v>
      </c>
      <c r="S44" s="548">
        <f t="shared" si="3"/>
        <v>6879.7377049180332</v>
      </c>
      <c r="U44" s="478">
        <v>16</v>
      </c>
      <c r="V44" s="478">
        <v>219273</v>
      </c>
      <c r="W44" s="548">
        <f t="shared" si="4"/>
        <v>13704.5625</v>
      </c>
      <c r="Y44" s="478">
        <v>5</v>
      </c>
      <c r="Z44" s="478">
        <v>161807</v>
      </c>
      <c r="AA44" s="548">
        <f t="shared" si="5"/>
        <v>32361.4</v>
      </c>
    </row>
    <row r="45" spans="1:27" ht="15" customHeight="1">
      <c r="A45" s="40">
        <v>50</v>
      </c>
      <c r="B45" s="60">
        <v>5</v>
      </c>
      <c r="C45" s="60">
        <v>7</v>
      </c>
      <c r="D45" s="40" t="s">
        <v>955</v>
      </c>
      <c r="E45" s="478">
        <v>439</v>
      </c>
      <c r="F45" s="478">
        <v>1010913</v>
      </c>
      <c r="G45" s="548">
        <f t="shared" si="7"/>
        <v>2302.7630979498863</v>
      </c>
      <c r="I45" s="478">
        <v>303</v>
      </c>
      <c r="J45" s="478">
        <v>408469</v>
      </c>
      <c r="K45" s="548">
        <f t="shared" si="1"/>
        <v>1348.0825082508252</v>
      </c>
      <c r="M45" s="478">
        <v>103</v>
      </c>
      <c r="N45" s="478">
        <v>287814</v>
      </c>
      <c r="O45" s="548">
        <f t="shared" si="2"/>
        <v>2794.3106796116504</v>
      </c>
      <c r="Q45" s="478">
        <v>26</v>
      </c>
      <c r="R45" s="478">
        <v>174804</v>
      </c>
      <c r="S45" s="548">
        <f t="shared" si="3"/>
        <v>6723.2307692307695</v>
      </c>
      <c r="U45" s="478">
        <v>4</v>
      </c>
      <c r="V45" s="478">
        <v>52727</v>
      </c>
      <c r="W45" s="548">
        <f t="shared" si="4"/>
        <v>13181.75</v>
      </c>
      <c r="Y45" s="478">
        <v>3</v>
      </c>
      <c r="Z45" s="478">
        <v>87099</v>
      </c>
      <c r="AA45" s="548">
        <f t="shared" si="5"/>
        <v>29033</v>
      </c>
    </row>
    <row r="46" spans="1:27" ht="15" customHeight="1">
      <c r="A46" s="40">
        <v>51</v>
      </c>
      <c r="B46" s="60">
        <v>11</v>
      </c>
      <c r="C46" s="60">
        <v>7</v>
      </c>
      <c r="D46" s="40" t="s">
        <v>844</v>
      </c>
      <c r="E46" s="478">
        <v>524</v>
      </c>
      <c r="F46" s="478">
        <v>1227354</v>
      </c>
      <c r="G46" s="548">
        <f t="shared" si="7"/>
        <v>2342.2786259541986</v>
      </c>
      <c r="I46" s="478">
        <v>327</v>
      </c>
      <c r="J46" s="478">
        <v>438310</v>
      </c>
      <c r="K46" s="548">
        <f t="shared" si="1"/>
        <v>1340.3975535168195</v>
      </c>
      <c r="M46" s="478">
        <v>165</v>
      </c>
      <c r="N46" s="478">
        <v>506727</v>
      </c>
      <c r="O46" s="548">
        <f t="shared" si="2"/>
        <v>3071.0727272727272</v>
      </c>
      <c r="Q46" s="478">
        <v>25</v>
      </c>
      <c r="R46" s="478">
        <v>179617</v>
      </c>
      <c r="S46" s="548">
        <f t="shared" si="3"/>
        <v>7184.68</v>
      </c>
      <c r="U46" s="478">
        <v>5</v>
      </c>
      <c r="V46" s="478">
        <v>59063</v>
      </c>
      <c r="W46" s="548">
        <f t="shared" si="4"/>
        <v>11812.6</v>
      </c>
      <c r="Y46" s="478">
        <v>2</v>
      </c>
      <c r="Z46" s="478">
        <v>43637</v>
      </c>
      <c r="AA46" s="548">
        <f t="shared" si="5"/>
        <v>21818.5</v>
      </c>
    </row>
    <row r="47" spans="1:27" ht="15" customHeight="1">
      <c r="A47" s="40">
        <v>52</v>
      </c>
      <c r="B47" s="60">
        <v>17</v>
      </c>
      <c r="C47" s="60">
        <v>7</v>
      </c>
      <c r="D47" s="40" t="s">
        <v>833</v>
      </c>
      <c r="E47" s="478">
        <v>248</v>
      </c>
      <c r="F47" s="478">
        <v>596262</v>
      </c>
      <c r="G47" s="548">
        <f t="shared" si="7"/>
        <v>2404.2822580645161</v>
      </c>
      <c r="I47" s="478">
        <v>172</v>
      </c>
      <c r="J47" s="478">
        <v>226989</v>
      </c>
      <c r="K47" s="548">
        <f t="shared" si="1"/>
        <v>1319.703488372093</v>
      </c>
      <c r="M47" s="478">
        <v>58</v>
      </c>
      <c r="N47" s="478">
        <v>158751</v>
      </c>
      <c r="O47" s="548">
        <f t="shared" si="2"/>
        <v>2737.0862068965516</v>
      </c>
      <c r="Q47" s="478">
        <v>15</v>
      </c>
      <c r="R47" s="478">
        <v>104389</v>
      </c>
      <c r="S47" s="548">
        <f t="shared" si="3"/>
        <v>6959.2666666666664</v>
      </c>
      <c r="U47" s="478">
        <v>2</v>
      </c>
      <c r="V47" s="478">
        <v>22000</v>
      </c>
      <c r="W47" s="548">
        <f t="shared" si="4"/>
        <v>11000</v>
      </c>
      <c r="Y47" s="564"/>
      <c r="Z47" s="564"/>
      <c r="AA47" s="560"/>
    </row>
    <row r="48" spans="1:27" ht="15" customHeight="1">
      <c r="A48" s="40">
        <v>53</v>
      </c>
      <c r="B48" s="60">
        <v>22</v>
      </c>
      <c r="C48" s="60">
        <v>7</v>
      </c>
      <c r="D48" s="40" t="s">
        <v>1058</v>
      </c>
      <c r="E48" s="478">
        <v>472</v>
      </c>
      <c r="F48" s="478">
        <v>1136123</v>
      </c>
      <c r="G48" s="548">
        <f t="shared" si="7"/>
        <v>2407.0402542372881</v>
      </c>
      <c r="I48" s="478">
        <v>291</v>
      </c>
      <c r="J48" s="478">
        <v>391072</v>
      </c>
      <c r="K48" s="548">
        <f t="shared" si="1"/>
        <v>1343.8900343642611</v>
      </c>
      <c r="M48" s="478">
        <v>139</v>
      </c>
      <c r="N48" s="478">
        <v>423854</v>
      </c>
      <c r="O48" s="548">
        <f t="shared" si="2"/>
        <v>3049.3093525179856</v>
      </c>
      <c r="Q48" s="478">
        <v>35</v>
      </c>
      <c r="R48" s="478">
        <v>236332</v>
      </c>
      <c r="S48" s="548">
        <f t="shared" si="3"/>
        <v>6752.3428571428567</v>
      </c>
      <c r="U48" s="478">
        <v>7</v>
      </c>
      <c r="V48" s="478">
        <v>84865</v>
      </c>
      <c r="W48" s="548">
        <f t="shared" si="4"/>
        <v>12123.571428571429</v>
      </c>
      <c r="Y48" s="564"/>
      <c r="Z48" s="564"/>
      <c r="AA48" s="560"/>
    </row>
    <row r="49" spans="1:27" ht="15" customHeight="1">
      <c r="A49" s="40">
        <v>54</v>
      </c>
      <c r="B49" s="60">
        <v>23</v>
      </c>
      <c r="C49" s="60">
        <v>7</v>
      </c>
      <c r="D49" s="57" t="s">
        <v>813</v>
      </c>
      <c r="E49" s="480">
        <v>369</v>
      </c>
      <c r="F49" s="480">
        <v>962954</v>
      </c>
      <c r="G49" s="555">
        <f t="shared" si="7"/>
        <v>2609.6314363143633</v>
      </c>
      <c r="I49" s="480">
        <v>217</v>
      </c>
      <c r="J49" s="480">
        <v>289339</v>
      </c>
      <c r="K49" s="555">
        <f t="shared" si="1"/>
        <v>1333.3594470046082</v>
      </c>
      <c r="M49" s="480">
        <v>117</v>
      </c>
      <c r="N49" s="480">
        <v>369344</v>
      </c>
      <c r="O49" s="555">
        <f t="shared" si="2"/>
        <v>3156.7863247863247</v>
      </c>
      <c r="Q49" s="480">
        <v>27</v>
      </c>
      <c r="R49" s="480">
        <v>173022</v>
      </c>
      <c r="S49" s="555">
        <f t="shared" si="3"/>
        <v>6408.2222222222226</v>
      </c>
      <c r="U49" s="480">
        <v>7</v>
      </c>
      <c r="V49" s="480">
        <v>98340</v>
      </c>
      <c r="W49" s="555">
        <f t="shared" si="4"/>
        <v>14048.571428571429</v>
      </c>
      <c r="Y49" s="480">
        <v>1</v>
      </c>
      <c r="Z49" s="480">
        <v>32909</v>
      </c>
      <c r="AA49" s="555">
        <f t="shared" si="5"/>
        <v>32909</v>
      </c>
    </row>
    <row r="50" spans="1:27" ht="15" customHeight="1">
      <c r="A50" s="40">
        <v>57</v>
      </c>
      <c r="B50" s="60">
        <v>8</v>
      </c>
      <c r="C50" s="60">
        <v>8</v>
      </c>
      <c r="D50" s="40" t="s">
        <v>709</v>
      </c>
      <c r="E50" s="478">
        <v>610</v>
      </c>
      <c r="F50" s="478">
        <v>1436186</v>
      </c>
      <c r="G50" s="548">
        <f t="shared" si="7"/>
        <v>2354.4032786885246</v>
      </c>
      <c r="I50" s="478">
        <v>398</v>
      </c>
      <c r="J50" s="478">
        <v>558174</v>
      </c>
      <c r="K50" s="548">
        <f t="shared" si="1"/>
        <v>1402.4472361809046</v>
      </c>
      <c r="M50" s="478">
        <v>172</v>
      </c>
      <c r="N50" s="478">
        <v>517054</v>
      </c>
      <c r="O50" s="548">
        <f t="shared" si="2"/>
        <v>3006.1279069767443</v>
      </c>
      <c r="Q50" s="478">
        <v>30</v>
      </c>
      <c r="R50" s="478">
        <v>202343</v>
      </c>
      <c r="S50" s="548">
        <f t="shared" si="3"/>
        <v>6744.7666666666664</v>
      </c>
      <c r="U50" s="478">
        <v>8</v>
      </c>
      <c r="V50" s="478">
        <v>116315</v>
      </c>
      <c r="W50" s="548">
        <f t="shared" si="4"/>
        <v>14539.375</v>
      </c>
      <c r="Y50" s="478">
        <v>2</v>
      </c>
      <c r="Z50" s="478">
        <v>42300</v>
      </c>
      <c r="AA50" s="548">
        <f t="shared" si="5"/>
        <v>21150</v>
      </c>
    </row>
    <row r="51" spans="1:27" s="550" customFormat="1" ht="15" customHeight="1">
      <c r="A51" s="550">
        <v>58</v>
      </c>
      <c r="B51" s="60">
        <v>16</v>
      </c>
      <c r="C51" s="60">
        <v>8</v>
      </c>
      <c r="D51" s="550" t="s">
        <v>438</v>
      </c>
      <c r="E51" s="549">
        <v>2631</v>
      </c>
      <c r="F51" s="549">
        <v>10788534</v>
      </c>
      <c r="G51" s="562">
        <f t="shared" si="7"/>
        <v>4100.5450399087804</v>
      </c>
      <c r="I51" s="549">
        <v>1210</v>
      </c>
      <c r="J51" s="549">
        <v>1674302</v>
      </c>
      <c r="K51" s="562">
        <f t="shared" si="1"/>
        <v>1383.7206611570248</v>
      </c>
      <c r="M51" s="549">
        <v>892</v>
      </c>
      <c r="N51" s="549">
        <v>2798893</v>
      </c>
      <c r="O51" s="562">
        <f t="shared" si="2"/>
        <v>3137.7724215246635</v>
      </c>
      <c r="Q51" s="549">
        <v>331</v>
      </c>
      <c r="R51" s="549">
        <v>2288789</v>
      </c>
      <c r="S51" s="562">
        <f t="shared" si="3"/>
        <v>6914.7703927492448</v>
      </c>
      <c r="U51" s="549">
        <v>131</v>
      </c>
      <c r="V51" s="549">
        <v>1763746</v>
      </c>
      <c r="W51" s="562">
        <f t="shared" si="4"/>
        <v>13463.709923664122</v>
      </c>
      <c r="Y51" s="549">
        <v>58</v>
      </c>
      <c r="Z51" s="549">
        <v>1615519</v>
      </c>
      <c r="AA51" s="562">
        <f t="shared" si="5"/>
        <v>27853.775862068964</v>
      </c>
    </row>
    <row r="52" spans="1:27" ht="15" customHeight="1">
      <c r="A52" s="40">
        <v>59</v>
      </c>
      <c r="B52" s="60">
        <v>32</v>
      </c>
      <c r="C52" s="60">
        <v>8</v>
      </c>
      <c r="D52" s="57" t="s">
        <v>364</v>
      </c>
      <c r="E52" s="480">
        <v>373</v>
      </c>
      <c r="F52" s="480">
        <v>790508</v>
      </c>
      <c r="G52" s="555">
        <f t="shared" si="7"/>
        <v>2119.3243967828416</v>
      </c>
      <c r="I52" s="480">
        <v>255</v>
      </c>
      <c r="J52" s="480">
        <v>340893</v>
      </c>
      <c r="K52" s="555">
        <f t="shared" si="1"/>
        <v>1336.835294117647</v>
      </c>
      <c r="M52" s="480">
        <v>99</v>
      </c>
      <c r="N52" s="480">
        <v>301907</v>
      </c>
      <c r="O52" s="555">
        <f t="shared" si="2"/>
        <v>3049.5656565656564</v>
      </c>
      <c r="Q52" s="480">
        <v>16</v>
      </c>
      <c r="R52" s="480">
        <v>105074</v>
      </c>
      <c r="S52" s="555">
        <f t="shared" si="3"/>
        <v>6567.125</v>
      </c>
      <c r="U52" s="480">
        <v>2</v>
      </c>
      <c r="V52" s="480">
        <v>20634</v>
      </c>
      <c r="W52" s="555">
        <f t="shared" si="4"/>
        <v>10317</v>
      </c>
      <c r="Y52" s="480">
        <v>1</v>
      </c>
      <c r="Z52" s="480">
        <v>22000</v>
      </c>
      <c r="AA52" s="555">
        <f t="shared" si="5"/>
        <v>22000</v>
      </c>
    </row>
    <row r="53" spans="1:27" ht="15" customHeight="1">
      <c r="A53" s="40">
        <v>62</v>
      </c>
      <c r="B53" s="60">
        <v>2</v>
      </c>
      <c r="C53" s="60">
        <v>9</v>
      </c>
      <c r="D53" s="40" t="s">
        <v>365</v>
      </c>
      <c r="E53" s="478">
        <v>575</v>
      </c>
      <c r="F53" s="478">
        <v>2103152</v>
      </c>
      <c r="G53" s="548">
        <f t="shared" si="7"/>
        <v>3657.655652173913</v>
      </c>
      <c r="I53" s="478">
        <v>317</v>
      </c>
      <c r="J53" s="478">
        <v>427975</v>
      </c>
      <c r="K53" s="548">
        <f t="shared" si="1"/>
        <v>1350.0788643533124</v>
      </c>
      <c r="M53" s="478">
        <v>167</v>
      </c>
      <c r="N53" s="478">
        <v>534212</v>
      </c>
      <c r="O53" s="548">
        <f t="shared" si="2"/>
        <v>3198.8742514970058</v>
      </c>
      <c r="Q53" s="478">
        <v>53</v>
      </c>
      <c r="R53" s="478">
        <v>355835</v>
      </c>
      <c r="S53" s="548">
        <f t="shared" si="3"/>
        <v>6713.867924528302</v>
      </c>
      <c r="U53" s="478">
        <v>27</v>
      </c>
      <c r="V53" s="478">
        <v>398746</v>
      </c>
      <c r="W53" s="548">
        <f t="shared" si="4"/>
        <v>14768.37037037037</v>
      </c>
      <c r="Y53" s="478">
        <v>9</v>
      </c>
      <c r="Z53" s="478">
        <v>269894</v>
      </c>
      <c r="AA53" s="548">
        <f t="shared" si="5"/>
        <v>29988.222222222223</v>
      </c>
    </row>
    <row r="54" spans="1:27" ht="15" customHeight="1">
      <c r="A54" s="40">
        <v>63</v>
      </c>
      <c r="B54" s="60">
        <v>3</v>
      </c>
      <c r="C54" s="60">
        <v>9</v>
      </c>
      <c r="D54" s="40" t="s">
        <v>629</v>
      </c>
      <c r="E54" s="478">
        <v>845</v>
      </c>
      <c r="F54" s="478">
        <v>2160675</v>
      </c>
      <c r="G54" s="548">
        <f t="shared" si="7"/>
        <v>2557.0118343195268</v>
      </c>
      <c r="I54" s="478">
        <v>533</v>
      </c>
      <c r="J54" s="478">
        <v>729954</v>
      </c>
      <c r="K54" s="548">
        <f t="shared" si="1"/>
        <v>1369.5196998123827</v>
      </c>
      <c r="M54" s="478">
        <v>224</v>
      </c>
      <c r="N54" s="478">
        <v>689477</v>
      </c>
      <c r="O54" s="548">
        <f t="shared" si="2"/>
        <v>3078.0223214285716</v>
      </c>
      <c r="Q54" s="478">
        <v>70</v>
      </c>
      <c r="R54" s="478">
        <v>467101</v>
      </c>
      <c r="S54" s="548">
        <f t="shared" si="3"/>
        <v>6672.8714285714286</v>
      </c>
      <c r="U54" s="478">
        <v>16</v>
      </c>
      <c r="V54" s="478">
        <v>208417</v>
      </c>
      <c r="W54" s="548">
        <f t="shared" si="4"/>
        <v>13026.0625</v>
      </c>
      <c r="Y54" s="478">
        <v>2</v>
      </c>
      <c r="Z54" s="478">
        <v>65726</v>
      </c>
      <c r="AA54" s="548">
        <f t="shared" si="5"/>
        <v>32863</v>
      </c>
    </row>
    <row r="55" spans="1:27" ht="15" customHeight="1">
      <c r="A55" s="40">
        <v>64</v>
      </c>
      <c r="B55" s="60">
        <v>12</v>
      </c>
      <c r="C55" s="60">
        <v>9</v>
      </c>
      <c r="D55" s="40" t="s">
        <v>257</v>
      </c>
      <c r="E55" s="478">
        <v>1124</v>
      </c>
      <c r="F55" s="478">
        <v>3269246</v>
      </c>
      <c r="G55" s="548">
        <f t="shared" si="7"/>
        <v>2908.5818505338079</v>
      </c>
      <c r="I55" s="478">
        <v>670</v>
      </c>
      <c r="J55" s="478">
        <v>926944</v>
      </c>
      <c r="K55" s="548">
        <f t="shared" si="1"/>
        <v>1383.4985074626866</v>
      </c>
      <c r="M55" s="478">
        <v>313</v>
      </c>
      <c r="N55" s="478">
        <v>926745</v>
      </c>
      <c r="O55" s="548">
        <f t="shared" si="2"/>
        <v>2960.8466453674123</v>
      </c>
      <c r="Q55" s="478">
        <v>99</v>
      </c>
      <c r="R55" s="478">
        <v>683410</v>
      </c>
      <c r="S55" s="548">
        <f t="shared" si="3"/>
        <v>6903.1313131313127</v>
      </c>
      <c r="U55" s="478">
        <v>31</v>
      </c>
      <c r="V55" s="478">
        <v>415299</v>
      </c>
      <c r="W55" s="548">
        <f t="shared" si="4"/>
        <v>13396.741935483871</v>
      </c>
      <c r="Y55" s="478">
        <v>10</v>
      </c>
      <c r="Z55" s="478">
        <v>265584</v>
      </c>
      <c r="AA55" s="548">
        <f t="shared" si="5"/>
        <v>26558.400000000001</v>
      </c>
    </row>
    <row r="56" spans="1:27" ht="15" customHeight="1">
      <c r="A56" s="40">
        <v>65</v>
      </c>
      <c r="B56" s="60">
        <v>13</v>
      </c>
      <c r="C56" s="60">
        <v>9</v>
      </c>
      <c r="D56" s="40" t="s">
        <v>101</v>
      </c>
      <c r="E56" s="478">
        <v>1525</v>
      </c>
      <c r="F56" s="478">
        <v>5167004</v>
      </c>
      <c r="G56" s="548">
        <f t="shared" si="7"/>
        <v>3388.1993442622952</v>
      </c>
      <c r="I56" s="478">
        <v>802</v>
      </c>
      <c r="J56" s="478">
        <v>1087336</v>
      </c>
      <c r="K56" s="548">
        <f t="shared" si="1"/>
        <v>1355.780548628429</v>
      </c>
      <c r="M56" s="478">
        <v>504</v>
      </c>
      <c r="N56" s="478">
        <v>1527559</v>
      </c>
      <c r="O56" s="548">
        <f t="shared" si="2"/>
        <v>3030.8710317460318</v>
      </c>
      <c r="Q56" s="478">
        <v>133</v>
      </c>
      <c r="R56" s="478">
        <v>887703</v>
      </c>
      <c r="S56" s="548">
        <f t="shared" si="3"/>
        <v>6674.458646616541</v>
      </c>
      <c r="U56" s="478">
        <v>61</v>
      </c>
      <c r="V56" s="478">
        <v>798964</v>
      </c>
      <c r="W56" s="548">
        <f t="shared" si="4"/>
        <v>13097.77049180328</v>
      </c>
      <c r="Y56" s="478">
        <v>22</v>
      </c>
      <c r="Z56" s="478">
        <v>645060</v>
      </c>
      <c r="AA56" s="548">
        <f t="shared" si="5"/>
        <v>29320.909090909092</v>
      </c>
    </row>
    <row r="57" spans="1:27" ht="15" customHeight="1">
      <c r="A57" s="40">
        <v>66</v>
      </c>
      <c r="B57" s="60">
        <v>41</v>
      </c>
      <c r="C57" s="60">
        <v>9</v>
      </c>
      <c r="D57" s="40" t="s">
        <v>1096</v>
      </c>
      <c r="E57" s="478">
        <v>1249</v>
      </c>
      <c r="F57" s="478">
        <v>4090598</v>
      </c>
      <c r="G57" s="548">
        <f t="shared" si="7"/>
        <v>3275.0984787830266</v>
      </c>
      <c r="I57" s="478">
        <v>664</v>
      </c>
      <c r="J57" s="478">
        <v>960380</v>
      </c>
      <c r="K57" s="548">
        <f t="shared" si="1"/>
        <v>1446.3554216867469</v>
      </c>
      <c r="M57" s="478">
        <v>434</v>
      </c>
      <c r="N57" s="478">
        <v>1342039</v>
      </c>
      <c r="O57" s="548">
        <f t="shared" si="2"/>
        <v>3092.2557603686637</v>
      </c>
      <c r="Q57" s="478">
        <v>105</v>
      </c>
      <c r="R57" s="478">
        <v>708260</v>
      </c>
      <c r="S57" s="548">
        <f t="shared" si="3"/>
        <v>6745.333333333333</v>
      </c>
      <c r="U57" s="478">
        <v>31</v>
      </c>
      <c r="V57" s="478">
        <v>423914</v>
      </c>
      <c r="W57" s="548">
        <f t="shared" si="4"/>
        <v>13674.645161290322</v>
      </c>
      <c r="Y57" s="478">
        <v>12</v>
      </c>
      <c r="Z57" s="478">
        <v>332915</v>
      </c>
      <c r="AA57" s="548">
        <f t="shared" si="5"/>
        <v>27742.916666666668</v>
      </c>
    </row>
    <row r="58" spans="1:27" s="550" customFormat="1" ht="15" customHeight="1">
      <c r="A58" s="550">
        <v>67</v>
      </c>
      <c r="B58" s="551">
        <v>47</v>
      </c>
      <c r="C58" s="60">
        <v>9</v>
      </c>
      <c r="D58" s="552" t="s">
        <v>501</v>
      </c>
      <c r="E58" s="553">
        <v>4622</v>
      </c>
      <c r="F58" s="553">
        <v>23467846</v>
      </c>
      <c r="G58" s="559">
        <f t="shared" si="7"/>
        <v>5077.4223279965381</v>
      </c>
      <c r="I58" s="553">
        <v>1700</v>
      </c>
      <c r="J58" s="553">
        <v>2425526</v>
      </c>
      <c r="K58" s="559">
        <f t="shared" si="1"/>
        <v>1426.78</v>
      </c>
      <c r="M58" s="553">
        <v>1650</v>
      </c>
      <c r="N58" s="553">
        <v>5251396</v>
      </c>
      <c r="O58" s="559">
        <f t="shared" si="2"/>
        <v>3182.6642424242423</v>
      </c>
      <c r="Q58" s="553">
        <v>738</v>
      </c>
      <c r="R58" s="553">
        <v>5093469</v>
      </c>
      <c r="S58" s="559">
        <f t="shared" si="3"/>
        <v>6901.7195121951218</v>
      </c>
      <c r="U58" s="553">
        <v>380</v>
      </c>
      <c r="V58" s="553">
        <v>5131057</v>
      </c>
      <c r="W58" s="559">
        <f t="shared" si="4"/>
        <v>13502.781578947368</v>
      </c>
      <c r="Y58" s="553">
        <v>133</v>
      </c>
      <c r="Z58" s="553">
        <v>3929262</v>
      </c>
      <c r="AA58" s="559">
        <f t="shared" si="5"/>
        <v>29543.323308270676</v>
      </c>
    </row>
    <row r="59" spans="1:27" s="598" customFormat="1" ht="15" customHeight="1">
      <c r="A59" s="598">
        <v>68</v>
      </c>
      <c r="D59" s="599" t="s">
        <v>1236</v>
      </c>
      <c r="E59" s="600">
        <f>SUM(E9:E58)</f>
        <v>46143</v>
      </c>
      <c r="F59" s="600">
        <f>SUM(F9:F58)</f>
        <v>214270361</v>
      </c>
      <c r="G59" s="601">
        <f t="shared" si="7"/>
        <v>4643.6157380317709</v>
      </c>
      <c r="I59" s="600">
        <f>SUM(I9:I58)</f>
        <v>21964</v>
      </c>
      <c r="J59" s="600">
        <f>SUM(J9:J58)</f>
        <v>30530121</v>
      </c>
      <c r="K59" s="601">
        <f>J59/I59</f>
        <v>1390.0073301766527</v>
      </c>
      <c r="M59" s="600">
        <f>SUM(M9:M58)</f>
        <v>14388</v>
      </c>
      <c r="N59" s="600">
        <f>SUM(N9:N58)</f>
        <v>44632777</v>
      </c>
      <c r="O59" s="601">
        <f>N59/M59</f>
        <v>3102.0834723380594</v>
      </c>
      <c r="Q59" s="600">
        <f>SUM(Q9:Q58)</f>
        <v>5474</v>
      </c>
      <c r="R59" s="600">
        <f>SUM(R9:R58)</f>
        <v>37834815</v>
      </c>
      <c r="S59" s="601">
        <f>R59/Q59</f>
        <v>6911.7309097552061</v>
      </c>
      <c r="U59" s="600">
        <f>SUM(U9:U58)</f>
        <v>2830</v>
      </c>
      <c r="V59" s="600">
        <f>SUM(V9:V58)</f>
        <v>38576526</v>
      </c>
      <c r="W59" s="601">
        <f>V59/U59</f>
        <v>13631.281272084805</v>
      </c>
      <c r="Y59" s="600">
        <f>SUM(Y9:Y58)</f>
        <v>1156</v>
      </c>
      <c r="Z59" s="600">
        <f>SUM(Z9:Z58)</f>
        <v>33638653</v>
      </c>
      <c r="AA59" s="601">
        <f t="shared" si="5"/>
        <v>29099.180795847751</v>
      </c>
    </row>
    <row r="60" spans="1:27" s="43" customFormat="1" ht="15" customHeight="1">
      <c r="A60" s="43">
        <v>69</v>
      </c>
      <c r="D60" s="45"/>
      <c r="E60" s="467"/>
      <c r="F60" s="467"/>
      <c r="G60" s="44"/>
      <c r="I60" s="467"/>
      <c r="J60" s="281" t="s">
        <v>934</v>
      </c>
      <c r="K60" s="624">
        <f>(K59-1000)/1000</f>
        <v>0.39000733017665268</v>
      </c>
      <c r="M60" s="467"/>
      <c r="N60" s="281" t="s">
        <v>934</v>
      </c>
      <c r="O60" s="624">
        <f>(O59-2000)/3000</f>
        <v>0.36736115744601983</v>
      </c>
      <c r="Q60" s="467"/>
      <c r="R60" s="281" t="s">
        <v>934</v>
      </c>
      <c r="S60" s="624">
        <f>(S59-5000)/5000</f>
        <v>0.3823461819510412</v>
      </c>
      <c r="U60" s="467"/>
      <c r="V60" s="281" t="s">
        <v>934</v>
      </c>
      <c r="W60" s="624">
        <f>(W59-10000)/10000</f>
        <v>0.36312812720848053</v>
      </c>
      <c r="Y60" s="467"/>
      <c r="Z60" s="281" t="s">
        <v>934</v>
      </c>
      <c r="AA60" s="624">
        <f>(AA59-20000)/30000</f>
        <v>0.30330602652825839</v>
      </c>
    </row>
    <row r="61" spans="1:27" ht="15" customHeight="1">
      <c r="A61" s="40">
        <v>70</v>
      </c>
      <c r="D61" s="43" t="s">
        <v>423</v>
      </c>
    </row>
    <row r="62" spans="1:27" ht="15" customHeight="1">
      <c r="A62" s="40">
        <v>71</v>
      </c>
      <c r="D62" s="40" t="s">
        <v>534</v>
      </c>
      <c r="E62" s="478">
        <v>373</v>
      </c>
      <c r="F62" s="478">
        <v>1102078</v>
      </c>
      <c r="G62" s="548">
        <f t="shared" si="7"/>
        <v>2954.6327077747987</v>
      </c>
      <c r="I62" s="478">
        <v>217</v>
      </c>
      <c r="J62" s="478">
        <v>290602</v>
      </c>
      <c r="K62" s="548">
        <f>J62/I62</f>
        <v>1339.1797235023041</v>
      </c>
      <c r="M62" s="478">
        <v>105</v>
      </c>
      <c r="N62" s="478">
        <v>308921</v>
      </c>
      <c r="O62" s="548">
        <f>N62/M62</f>
        <v>2942.1047619047617</v>
      </c>
      <c r="Q62" s="478">
        <v>36</v>
      </c>
      <c r="R62" s="478">
        <v>234566</v>
      </c>
      <c r="S62" s="548">
        <f>R62/Q62</f>
        <v>6515.7222222222226</v>
      </c>
      <c r="U62" s="478">
        <v>13</v>
      </c>
      <c r="V62" s="478">
        <v>204769</v>
      </c>
      <c r="W62" s="548">
        <f>V62/U62</f>
        <v>15751.461538461539</v>
      </c>
      <c r="Y62" s="478">
        <v>2</v>
      </c>
      <c r="Z62" s="478">
        <v>63220</v>
      </c>
      <c r="AA62" s="548">
        <f>Z62/Y62</f>
        <v>31610</v>
      </c>
    </row>
    <row r="63" spans="1:27" ht="15" customHeight="1">
      <c r="A63" s="40">
        <v>72</v>
      </c>
      <c r="D63" s="64" t="s">
        <v>535</v>
      </c>
      <c r="E63" s="478">
        <v>79</v>
      </c>
      <c r="F63" s="478">
        <v>210424</v>
      </c>
      <c r="G63" s="548">
        <f t="shared" si="7"/>
        <v>2663.5949367088606</v>
      </c>
      <c r="I63" s="478">
        <v>44</v>
      </c>
      <c r="J63" s="478">
        <v>60098</v>
      </c>
      <c r="K63" s="548">
        <f>J63/I63</f>
        <v>1365.8636363636363</v>
      </c>
      <c r="M63" s="478">
        <v>30</v>
      </c>
      <c r="N63" s="478">
        <v>93683</v>
      </c>
      <c r="O63" s="548">
        <f>N63/M63</f>
        <v>3122.7666666666669</v>
      </c>
      <c r="Q63" s="478">
        <v>4</v>
      </c>
      <c r="R63" s="478">
        <v>27322</v>
      </c>
      <c r="S63" s="548">
        <f>R63/Q63</f>
        <v>6830.5</v>
      </c>
      <c r="U63" s="564"/>
      <c r="V63" s="564"/>
      <c r="W63" s="560"/>
      <c r="Y63" s="478">
        <v>1</v>
      </c>
      <c r="Z63" s="478">
        <v>29321</v>
      </c>
      <c r="AA63" s="548">
        <f>Z63/Y63</f>
        <v>29321</v>
      </c>
    </row>
    <row r="64" spans="1:27" ht="15" customHeight="1">
      <c r="A64" s="40">
        <v>72.3</v>
      </c>
      <c r="D64" s="64" t="s">
        <v>467</v>
      </c>
      <c r="E64" s="478">
        <v>505</v>
      </c>
      <c r="F64" s="478">
        <v>1251134</v>
      </c>
      <c r="G64" s="548">
        <f t="shared" si="7"/>
        <v>2477.4930693069309</v>
      </c>
      <c r="I64" s="478">
        <v>330</v>
      </c>
      <c r="J64" s="478">
        <v>443786</v>
      </c>
      <c r="K64" s="548">
        <f>J64/I64</f>
        <v>1344.8060606060606</v>
      </c>
      <c r="M64" s="478">
        <v>130</v>
      </c>
      <c r="N64" s="478">
        <v>386914</v>
      </c>
      <c r="O64" s="548">
        <f>N64/M64</f>
        <v>2976.2615384615383</v>
      </c>
      <c r="Q64" s="478">
        <v>33</v>
      </c>
      <c r="R64" s="478">
        <v>227271</v>
      </c>
      <c r="S64" s="548">
        <f>R64/Q64</f>
        <v>6887</v>
      </c>
      <c r="U64" s="478">
        <v>8</v>
      </c>
      <c r="V64" s="478">
        <v>100167</v>
      </c>
      <c r="W64" s="548">
        <f>V64/U64</f>
        <v>12520.875</v>
      </c>
      <c r="Y64" s="478">
        <v>4</v>
      </c>
      <c r="Z64" s="478">
        <v>92996</v>
      </c>
      <c r="AA64" s="548">
        <f>Z64/Y64</f>
        <v>23249</v>
      </c>
    </row>
    <row r="65" spans="1:27" ht="15" customHeight="1">
      <c r="A65" s="40">
        <v>72.5</v>
      </c>
      <c r="D65" s="57" t="s">
        <v>689</v>
      </c>
      <c r="E65" s="480">
        <v>154</v>
      </c>
      <c r="F65" s="480">
        <v>387125</v>
      </c>
      <c r="G65" s="555">
        <f t="shared" si="7"/>
        <v>2513.7987012987014</v>
      </c>
      <c r="I65" s="480">
        <v>102</v>
      </c>
      <c r="J65" s="480">
        <v>131510</v>
      </c>
      <c r="K65" s="555">
        <f>J65/I65</f>
        <v>1289.313725490196</v>
      </c>
      <c r="M65" s="480">
        <v>40</v>
      </c>
      <c r="N65" s="480">
        <v>117520</v>
      </c>
      <c r="O65" s="555">
        <f>N65/M65</f>
        <v>2938</v>
      </c>
      <c r="Q65" s="480">
        <v>5</v>
      </c>
      <c r="R65" s="480">
        <v>35815</v>
      </c>
      <c r="S65" s="555">
        <f>R65/Q65</f>
        <v>7163</v>
      </c>
      <c r="U65" s="480">
        <v>7</v>
      </c>
      <c r="V65" s="480">
        <v>102280</v>
      </c>
      <c r="W65" s="555">
        <f>V65/U65</f>
        <v>14611.428571428571</v>
      </c>
      <c r="Y65" s="566"/>
      <c r="Z65" s="566"/>
      <c r="AA65" s="563"/>
    </row>
    <row r="66" spans="1:27" ht="15" customHeight="1">
      <c r="A66" s="40">
        <v>73</v>
      </c>
      <c r="D66" s="52" t="s">
        <v>334</v>
      </c>
      <c r="E66" s="478">
        <f>SUM(E62:E65)</f>
        <v>1111</v>
      </c>
      <c r="F66" s="478">
        <f>SUM(F62:F65)</f>
        <v>2950761</v>
      </c>
      <c r="G66" s="548">
        <f t="shared" si="7"/>
        <v>2655.9504950495048</v>
      </c>
      <c r="I66" s="478">
        <f>SUM(I62:I65)</f>
        <v>693</v>
      </c>
      <c r="J66" s="478">
        <f>SUM(J62:J65)</f>
        <v>925996</v>
      </c>
      <c r="K66" s="548">
        <f>J66/I66</f>
        <v>1336.2135642135643</v>
      </c>
      <c r="M66" s="478">
        <f>SUM(M62:M65)</f>
        <v>305</v>
      </c>
      <c r="N66" s="478">
        <f>SUM(N62:N65)</f>
        <v>907038</v>
      </c>
      <c r="O66" s="548">
        <f>N66/M66</f>
        <v>2973.8950819672132</v>
      </c>
      <c r="Q66" s="478">
        <f>SUM(Q62:Q65)</f>
        <v>78</v>
      </c>
      <c r="R66" s="478">
        <f>SUM(R62:R65)</f>
        <v>524974</v>
      </c>
      <c r="S66" s="548">
        <f>R66/Q66</f>
        <v>6730.4358974358975</v>
      </c>
      <c r="U66" s="478">
        <f>SUM(U62:U65)</f>
        <v>28</v>
      </c>
      <c r="V66" s="478">
        <f>SUM(V62:V65)</f>
        <v>407216</v>
      </c>
      <c r="W66" s="548">
        <f>V66/U66</f>
        <v>14543.428571428571</v>
      </c>
      <c r="Y66" s="478">
        <f>SUM(Y62:Y65)</f>
        <v>7</v>
      </c>
      <c r="Z66" s="478">
        <f>SUM(Z62:Z65)</f>
        <v>185537</v>
      </c>
      <c r="AA66" s="548">
        <f>Z66/Y66</f>
        <v>26505.285714285714</v>
      </c>
    </row>
    <row r="67" spans="1:27" ht="15" customHeight="1">
      <c r="A67" s="40">
        <v>74</v>
      </c>
      <c r="D67" s="43" t="s">
        <v>1039</v>
      </c>
    </row>
    <row r="68" spans="1:27" ht="15" customHeight="1">
      <c r="A68" s="40">
        <v>75</v>
      </c>
      <c r="D68" s="40" t="s">
        <v>946</v>
      </c>
      <c r="E68" s="478">
        <v>3941</v>
      </c>
      <c r="F68" s="478">
        <v>26506647</v>
      </c>
      <c r="G68" s="548">
        <f t="shared" si="7"/>
        <v>6725.8683075361587</v>
      </c>
      <c r="I68" s="478">
        <v>707</v>
      </c>
      <c r="J68" s="478">
        <v>1007651</v>
      </c>
      <c r="K68" s="548">
        <f t="shared" ref="K68:K78" si="8">J68/I68</f>
        <v>1425.2489391796323</v>
      </c>
      <c r="M68" s="478">
        <v>1347</v>
      </c>
      <c r="N68" s="478">
        <v>4542996</v>
      </c>
      <c r="O68" s="548">
        <f t="shared" ref="O68:O78" si="9">N68/M68</f>
        <v>3372.6770601336302</v>
      </c>
      <c r="Q68" s="478">
        <v>1185</v>
      </c>
      <c r="R68" s="478">
        <v>8416991</v>
      </c>
      <c r="S68" s="548">
        <f t="shared" ref="S68:S78" si="10">R68/Q68</f>
        <v>7102.9459915611815</v>
      </c>
      <c r="U68" s="478">
        <v>528</v>
      </c>
      <c r="V68" s="478">
        <v>7092930</v>
      </c>
      <c r="W68" s="548">
        <f t="shared" ref="W68:W78" si="11">V68/U68</f>
        <v>13433.579545454546</v>
      </c>
      <c r="Y68" s="478">
        <v>158</v>
      </c>
      <c r="Z68" s="478">
        <v>4367098</v>
      </c>
      <c r="AA68" s="548">
        <f>Z68/Y68</f>
        <v>27639.860759493669</v>
      </c>
    </row>
    <row r="69" spans="1:27" ht="15" customHeight="1">
      <c r="A69" s="40">
        <v>76</v>
      </c>
      <c r="D69" s="40" t="s">
        <v>783</v>
      </c>
      <c r="E69" s="478">
        <v>270</v>
      </c>
      <c r="F69" s="478">
        <v>578085</v>
      </c>
      <c r="G69" s="548">
        <f t="shared" si="7"/>
        <v>2141.0555555555557</v>
      </c>
      <c r="I69" s="478">
        <v>175</v>
      </c>
      <c r="J69" s="478">
        <v>242480</v>
      </c>
      <c r="K69" s="548">
        <f t="shared" si="8"/>
        <v>1385.6</v>
      </c>
      <c r="M69" s="478">
        <v>83</v>
      </c>
      <c r="N69" s="478">
        <v>250061</v>
      </c>
      <c r="O69" s="548">
        <f t="shared" si="9"/>
        <v>3012.7831325301204</v>
      </c>
      <c r="Q69" s="478">
        <v>10</v>
      </c>
      <c r="R69" s="478">
        <v>60967</v>
      </c>
      <c r="S69" s="548">
        <f t="shared" si="10"/>
        <v>6096.7</v>
      </c>
      <c r="U69" s="478">
        <v>2</v>
      </c>
      <c r="V69" s="478">
        <v>24577</v>
      </c>
      <c r="W69" s="548">
        <f t="shared" si="11"/>
        <v>12288.5</v>
      </c>
      <c r="Y69" s="564"/>
      <c r="Z69" s="564"/>
      <c r="AA69" s="560"/>
    </row>
    <row r="70" spans="1:27" ht="15" customHeight="1">
      <c r="A70" s="40">
        <v>77</v>
      </c>
      <c r="D70" s="40" t="s">
        <v>784</v>
      </c>
      <c r="E70" s="478">
        <v>128</v>
      </c>
      <c r="F70" s="478">
        <v>256466</v>
      </c>
      <c r="G70" s="548">
        <f t="shared" si="7"/>
        <v>2003.640625</v>
      </c>
      <c r="I70" s="478">
        <v>92</v>
      </c>
      <c r="J70" s="478">
        <v>129162</v>
      </c>
      <c r="K70" s="548">
        <f t="shared" si="8"/>
        <v>1403.9347826086957</v>
      </c>
      <c r="M70" s="478">
        <v>33</v>
      </c>
      <c r="N70" s="478">
        <v>97504</v>
      </c>
      <c r="O70" s="548">
        <f t="shared" si="9"/>
        <v>2954.6666666666665</v>
      </c>
      <c r="Q70" s="478">
        <v>2</v>
      </c>
      <c r="R70" s="478">
        <v>15732</v>
      </c>
      <c r="S70" s="548">
        <f t="shared" si="10"/>
        <v>7866</v>
      </c>
      <c r="U70" s="478">
        <v>1</v>
      </c>
      <c r="V70" s="478">
        <v>14068</v>
      </c>
      <c r="W70" s="548">
        <f t="shared" si="11"/>
        <v>14068</v>
      </c>
      <c r="Y70" s="564"/>
      <c r="Z70" s="564"/>
      <c r="AA70" s="560"/>
    </row>
    <row r="71" spans="1:27" ht="15" customHeight="1">
      <c r="A71" s="40">
        <v>78</v>
      </c>
      <c r="D71" s="40" t="s">
        <v>929</v>
      </c>
      <c r="E71" s="478">
        <v>86</v>
      </c>
      <c r="F71" s="478">
        <v>175968</v>
      </c>
      <c r="G71" s="548">
        <f t="shared" si="7"/>
        <v>2046.1395348837209</v>
      </c>
      <c r="I71" s="478">
        <v>60</v>
      </c>
      <c r="J71" s="478">
        <v>83888</v>
      </c>
      <c r="K71" s="548">
        <f t="shared" si="8"/>
        <v>1398.1333333333334</v>
      </c>
      <c r="M71" s="478">
        <v>22</v>
      </c>
      <c r="N71" s="478">
        <v>63708</v>
      </c>
      <c r="O71" s="548">
        <f t="shared" si="9"/>
        <v>2895.818181818182</v>
      </c>
      <c r="Q71" s="478">
        <v>4</v>
      </c>
      <c r="R71" s="478">
        <v>28372</v>
      </c>
      <c r="S71" s="548">
        <f t="shared" si="10"/>
        <v>7093</v>
      </c>
      <c r="U71" s="564"/>
      <c r="V71" s="564"/>
      <c r="W71" s="560"/>
      <c r="Y71" s="564"/>
      <c r="Z71" s="564"/>
      <c r="AA71" s="560"/>
    </row>
    <row r="72" spans="1:27" ht="15" customHeight="1">
      <c r="A72" s="40">
        <v>79</v>
      </c>
      <c r="D72" s="40" t="s">
        <v>807</v>
      </c>
      <c r="E72" s="478">
        <v>381</v>
      </c>
      <c r="F72" s="478">
        <v>886772</v>
      </c>
      <c r="G72" s="548">
        <f t="shared" si="7"/>
        <v>2327.4855643044621</v>
      </c>
      <c r="I72" s="478">
        <v>224</v>
      </c>
      <c r="J72" s="478">
        <v>313340</v>
      </c>
      <c r="K72" s="548">
        <f t="shared" si="8"/>
        <v>1398.8392857142858</v>
      </c>
      <c r="M72" s="478">
        <v>130</v>
      </c>
      <c r="N72" s="478">
        <v>394685</v>
      </c>
      <c r="O72" s="548">
        <f t="shared" si="9"/>
        <v>3036.0384615384614</v>
      </c>
      <c r="Q72" s="478">
        <v>25</v>
      </c>
      <c r="R72" s="478">
        <v>156181</v>
      </c>
      <c r="S72" s="548">
        <f t="shared" si="10"/>
        <v>6247.24</v>
      </c>
      <c r="U72" s="478">
        <v>2</v>
      </c>
      <c r="V72" s="478">
        <v>22566</v>
      </c>
      <c r="W72" s="548">
        <f t="shared" si="11"/>
        <v>11283</v>
      </c>
      <c r="Y72" s="564"/>
      <c r="Z72" s="564"/>
      <c r="AA72" s="560"/>
    </row>
    <row r="73" spans="1:27" ht="15" customHeight="1">
      <c r="A73" s="40">
        <v>80</v>
      </c>
      <c r="D73" s="40" t="s">
        <v>808</v>
      </c>
      <c r="E73" s="478">
        <v>2210</v>
      </c>
      <c r="F73" s="478">
        <v>8133917</v>
      </c>
      <c r="G73" s="548">
        <f t="shared" si="7"/>
        <v>3680.5054298642535</v>
      </c>
      <c r="I73" s="478">
        <v>957</v>
      </c>
      <c r="J73" s="478">
        <v>1380767</v>
      </c>
      <c r="K73" s="548">
        <f t="shared" si="8"/>
        <v>1442.8077324973876</v>
      </c>
      <c r="M73" s="478">
        <v>848</v>
      </c>
      <c r="N73" s="478">
        <v>2642513</v>
      </c>
      <c r="O73" s="548">
        <f t="shared" si="9"/>
        <v>3116.1709905660377</v>
      </c>
      <c r="Q73" s="478">
        <v>296</v>
      </c>
      <c r="R73" s="478">
        <v>2026881</v>
      </c>
      <c r="S73" s="548">
        <f t="shared" si="10"/>
        <v>6847.5709459459458</v>
      </c>
      <c r="U73" s="478">
        <v>87</v>
      </c>
      <c r="V73" s="478">
        <v>1168343</v>
      </c>
      <c r="W73" s="548">
        <f t="shared" si="11"/>
        <v>13429.229885057472</v>
      </c>
      <c r="Y73" s="478">
        <v>18</v>
      </c>
      <c r="Z73" s="478">
        <v>561425</v>
      </c>
      <c r="AA73" s="548">
        <f>Z73/Y73</f>
        <v>31190.277777777777</v>
      </c>
    </row>
    <row r="74" spans="1:27" ht="15" customHeight="1">
      <c r="A74" s="40">
        <v>81</v>
      </c>
      <c r="D74" s="40" t="s">
        <v>797</v>
      </c>
      <c r="E74" s="478">
        <v>152</v>
      </c>
      <c r="F74" s="478">
        <v>300764</v>
      </c>
      <c r="G74" s="548">
        <f t="shared" si="7"/>
        <v>1978.7105263157894</v>
      </c>
      <c r="I74" s="478">
        <v>108</v>
      </c>
      <c r="J74" s="478">
        <v>147966</v>
      </c>
      <c r="K74" s="548">
        <f t="shared" si="8"/>
        <v>1370.0555555555557</v>
      </c>
      <c r="M74" s="478">
        <v>39</v>
      </c>
      <c r="N74" s="478">
        <v>107556</v>
      </c>
      <c r="O74" s="548">
        <f t="shared" si="9"/>
        <v>2757.8461538461538</v>
      </c>
      <c r="Q74" s="478">
        <v>4</v>
      </c>
      <c r="R74" s="478">
        <v>33884</v>
      </c>
      <c r="S74" s="548">
        <f t="shared" si="10"/>
        <v>8471</v>
      </c>
      <c r="U74" s="478">
        <v>1</v>
      </c>
      <c r="V74" s="478">
        <v>11358</v>
      </c>
      <c r="W74" s="548">
        <f t="shared" si="11"/>
        <v>11358</v>
      </c>
      <c r="Y74" s="564"/>
      <c r="Z74" s="564"/>
      <c r="AA74" s="560"/>
    </row>
    <row r="75" spans="1:27" ht="15" customHeight="1">
      <c r="A75" s="40">
        <v>82</v>
      </c>
      <c r="D75" s="40" t="s">
        <v>796</v>
      </c>
      <c r="E75" s="478">
        <v>196</v>
      </c>
      <c r="F75" s="478">
        <v>425873</v>
      </c>
      <c r="G75" s="548">
        <f t="shared" si="7"/>
        <v>2172.8214285714284</v>
      </c>
      <c r="I75" s="478">
        <v>128</v>
      </c>
      <c r="J75" s="478">
        <v>182313</v>
      </c>
      <c r="K75" s="548">
        <f t="shared" si="8"/>
        <v>1424.3203125</v>
      </c>
      <c r="M75" s="478">
        <v>60</v>
      </c>
      <c r="N75" s="478">
        <v>185416</v>
      </c>
      <c r="O75" s="548">
        <f t="shared" si="9"/>
        <v>3090.2666666666669</v>
      </c>
      <c r="Q75" s="478">
        <v>7</v>
      </c>
      <c r="R75" s="478">
        <v>47787</v>
      </c>
      <c r="S75" s="548">
        <f t="shared" si="10"/>
        <v>6826.7142857142853</v>
      </c>
      <c r="U75" s="478">
        <v>1</v>
      </c>
      <c r="V75" s="478">
        <v>10357</v>
      </c>
      <c r="W75" s="548">
        <f t="shared" si="11"/>
        <v>10357</v>
      </c>
      <c r="Y75" s="564"/>
      <c r="Z75" s="564"/>
      <c r="AA75" s="560"/>
    </row>
    <row r="76" spans="1:27" ht="15" customHeight="1">
      <c r="A76" s="40">
        <v>83</v>
      </c>
      <c r="D76" s="40" t="s">
        <v>688</v>
      </c>
      <c r="E76" s="478">
        <v>72</v>
      </c>
      <c r="F76" s="478">
        <v>138373</v>
      </c>
      <c r="G76" s="548">
        <f t="shared" si="7"/>
        <v>1921.8472222222222</v>
      </c>
      <c r="I76" s="478">
        <v>54</v>
      </c>
      <c r="J76" s="478">
        <v>74212</v>
      </c>
      <c r="K76" s="548">
        <f t="shared" si="8"/>
        <v>1374.2962962962963</v>
      </c>
      <c r="M76" s="478">
        <v>16</v>
      </c>
      <c r="N76" s="478">
        <v>46909</v>
      </c>
      <c r="O76" s="548">
        <f t="shared" si="9"/>
        <v>2931.8125</v>
      </c>
      <c r="Q76" s="478">
        <v>1</v>
      </c>
      <c r="R76" s="478">
        <v>5327</v>
      </c>
      <c r="S76" s="548">
        <f t="shared" si="10"/>
        <v>5327</v>
      </c>
      <c r="U76" s="478">
        <v>1</v>
      </c>
      <c r="V76" s="478">
        <v>11925</v>
      </c>
      <c r="W76" s="548">
        <f t="shared" si="11"/>
        <v>11925</v>
      </c>
      <c r="Y76" s="564"/>
      <c r="Z76" s="564"/>
      <c r="AA76" s="560"/>
    </row>
    <row r="77" spans="1:27" ht="15" customHeight="1">
      <c r="A77" s="40">
        <v>84</v>
      </c>
      <c r="D77" s="57" t="s">
        <v>635</v>
      </c>
      <c r="E77" s="480">
        <v>87</v>
      </c>
      <c r="F77" s="480">
        <v>174315</v>
      </c>
      <c r="G77" s="555">
        <f t="shared" si="7"/>
        <v>2003.6206896551723</v>
      </c>
      <c r="I77" s="480">
        <v>67</v>
      </c>
      <c r="J77" s="480">
        <v>91302</v>
      </c>
      <c r="K77" s="555">
        <f t="shared" si="8"/>
        <v>1362.7164179104477</v>
      </c>
      <c r="M77" s="480">
        <v>16</v>
      </c>
      <c r="N77" s="480">
        <v>45175</v>
      </c>
      <c r="O77" s="555">
        <f t="shared" si="9"/>
        <v>2823.4375</v>
      </c>
      <c r="Q77" s="480">
        <v>3</v>
      </c>
      <c r="R77" s="480">
        <v>19402</v>
      </c>
      <c r="S77" s="555">
        <f t="shared" si="10"/>
        <v>6467.333333333333</v>
      </c>
      <c r="U77" s="480">
        <v>1</v>
      </c>
      <c r="V77" s="480">
        <v>18436</v>
      </c>
      <c r="W77" s="555">
        <f t="shared" si="11"/>
        <v>18436</v>
      </c>
      <c r="Y77" s="566"/>
      <c r="Z77" s="566"/>
      <c r="AA77" s="563"/>
    </row>
    <row r="78" spans="1:27" ht="15" customHeight="1">
      <c r="A78" s="40">
        <v>85</v>
      </c>
      <c r="D78" s="56" t="s">
        <v>334</v>
      </c>
      <c r="E78" s="558">
        <f>SUM(E68:E77)</f>
        <v>7523</v>
      </c>
      <c r="F78" s="558">
        <f>SUM(F68:F77)</f>
        <v>37577180</v>
      </c>
      <c r="G78" s="557">
        <f t="shared" si="7"/>
        <v>4994.9727502326195</v>
      </c>
      <c r="I78" s="558">
        <f>SUM(I68:I77)</f>
        <v>2572</v>
      </c>
      <c r="J78" s="558">
        <f>SUM(J68:J77)</f>
        <v>3653081</v>
      </c>
      <c r="K78" s="557">
        <f t="shared" si="8"/>
        <v>1420.3269828926905</v>
      </c>
      <c r="M78" s="558">
        <f>SUM(M68:M77)</f>
        <v>2594</v>
      </c>
      <c r="N78" s="558">
        <f>SUM(N68:N77)</f>
        <v>8376523</v>
      </c>
      <c r="O78" s="557">
        <f t="shared" si="9"/>
        <v>3229.1915959907478</v>
      </c>
      <c r="Q78" s="558">
        <f>SUM(Q68:Q77)</f>
        <v>1537</v>
      </c>
      <c r="R78" s="558">
        <f>SUM(R68:R77)</f>
        <v>10811524</v>
      </c>
      <c r="S78" s="557">
        <f t="shared" si="10"/>
        <v>7034.1730644111904</v>
      </c>
      <c r="U78" s="558">
        <f>SUM(U68:U77)</f>
        <v>624</v>
      </c>
      <c r="V78" s="558">
        <f>SUM(V68:V77)</f>
        <v>8374560</v>
      </c>
      <c r="W78" s="557">
        <f t="shared" si="11"/>
        <v>13420.76923076923</v>
      </c>
      <c r="Y78" s="558">
        <f>SUM(Y68:Y77)</f>
        <v>176</v>
      </c>
      <c r="Z78" s="558">
        <f>SUM(Z68:Z77)</f>
        <v>4928523</v>
      </c>
      <c r="AA78" s="557">
        <f>Z78/Y78</f>
        <v>28002.971590909092</v>
      </c>
    </row>
    <row r="79" spans="1:27" s="550" customFormat="1" ht="15" customHeight="1">
      <c r="A79" s="550">
        <v>86</v>
      </c>
      <c r="D79" s="569" t="s">
        <v>572</v>
      </c>
      <c r="E79" s="549">
        <f>E78+E66+E59</f>
        <v>54777</v>
      </c>
      <c r="F79" s="549">
        <f>F78+F66+F59</f>
        <v>254798302</v>
      </c>
      <c r="G79" s="562">
        <f>F79/E79</f>
        <v>4651.5563466418389</v>
      </c>
      <c r="I79" s="549">
        <f>I78+I66+I59</f>
        <v>25229</v>
      </c>
      <c r="J79" s="549">
        <f>J78+J66+J59</f>
        <v>35109198</v>
      </c>
      <c r="K79" s="562">
        <f>J79/I79</f>
        <v>1391.6206746204764</v>
      </c>
      <c r="M79" s="549">
        <f>M78+M66+M59</f>
        <v>17287</v>
      </c>
      <c r="N79" s="549">
        <f>N78+N66+N59</f>
        <v>53916338</v>
      </c>
      <c r="O79" s="562">
        <f>N79/M79</f>
        <v>3118.8950078093367</v>
      </c>
      <c r="Q79" s="549">
        <f>Q78+Q66+Q59</f>
        <v>7089</v>
      </c>
      <c r="R79" s="549">
        <f>R78+R66+R59</f>
        <v>49171313</v>
      </c>
      <c r="S79" s="562">
        <f>R79/Q79</f>
        <v>6936.2833968119621</v>
      </c>
      <c r="U79" s="549">
        <f>U78+U66+U59</f>
        <v>3482</v>
      </c>
      <c r="V79" s="549">
        <f>V78+V66+V59</f>
        <v>47358302</v>
      </c>
      <c r="W79" s="562">
        <f>V79/U79</f>
        <v>13600.890867317634</v>
      </c>
      <c r="Y79" s="549">
        <f>Y78+Y66+Y59</f>
        <v>1339</v>
      </c>
      <c r="Z79" s="549">
        <f>Z78+Z66+Z59</f>
        <v>38752713</v>
      </c>
      <c r="AA79" s="562">
        <f>Z79/Y79</f>
        <v>28941.533233756534</v>
      </c>
    </row>
    <row r="80" spans="1:27" ht="15" customHeight="1">
      <c r="A80" s="40">
        <v>87</v>
      </c>
      <c r="D80" s="43" t="s">
        <v>241</v>
      </c>
    </row>
    <row r="81" spans="1:27" ht="15" customHeight="1">
      <c r="A81" s="40">
        <v>88</v>
      </c>
      <c r="D81" s="40" t="s">
        <v>491</v>
      </c>
      <c r="E81" s="478">
        <v>670</v>
      </c>
      <c r="F81" s="478">
        <v>3184365</v>
      </c>
      <c r="G81" s="548">
        <f t="shared" ref="G81:G89" si="12">F81/E81</f>
        <v>4752.7835820895525</v>
      </c>
      <c r="I81" s="478">
        <v>272</v>
      </c>
      <c r="J81" s="478">
        <v>391789</v>
      </c>
      <c r="K81" s="548">
        <f t="shared" ref="K81:K89" si="13">J81/I81</f>
        <v>1440.4007352941176</v>
      </c>
      <c r="M81" s="478">
        <v>239</v>
      </c>
      <c r="N81" s="478">
        <v>749306</v>
      </c>
      <c r="O81" s="548">
        <f t="shared" ref="O81:O89" si="14">N81/M81</f>
        <v>3135.171548117155</v>
      </c>
      <c r="Q81" s="478">
        <v>93</v>
      </c>
      <c r="R81" s="478">
        <v>631954</v>
      </c>
      <c r="S81" s="548">
        <f t="shared" ref="S81:S89" si="15">R81/Q81</f>
        <v>6795.2043010752686</v>
      </c>
      <c r="U81" s="478">
        <v>39</v>
      </c>
      <c r="V81" s="478">
        <v>513364</v>
      </c>
      <c r="W81" s="548">
        <f t="shared" ref="W81:W89" si="16">V81/U81</f>
        <v>13163.179487179486</v>
      </c>
      <c r="Y81" s="478">
        <v>23</v>
      </c>
      <c r="Z81" s="478">
        <v>652585</v>
      </c>
      <c r="AA81" s="548">
        <f t="shared" ref="AA81:AA89" si="17">Z81/Y81</f>
        <v>28373.260869565216</v>
      </c>
    </row>
    <row r="82" spans="1:27" ht="15" customHeight="1">
      <c r="A82" s="40">
        <v>88.4</v>
      </c>
      <c r="D82" s="40" t="s">
        <v>690</v>
      </c>
      <c r="E82" s="478">
        <v>60</v>
      </c>
      <c r="F82" s="478">
        <v>125855</v>
      </c>
      <c r="G82" s="548">
        <f t="shared" si="12"/>
        <v>2097.5833333333335</v>
      </c>
      <c r="I82" s="478">
        <v>43</v>
      </c>
      <c r="J82" s="478">
        <v>60905</v>
      </c>
      <c r="K82" s="548">
        <f t="shared" si="13"/>
        <v>1416.3953488372092</v>
      </c>
      <c r="M82" s="478">
        <v>14</v>
      </c>
      <c r="N82" s="478">
        <v>48050</v>
      </c>
      <c r="O82" s="548">
        <f t="shared" si="14"/>
        <v>3432.1428571428573</v>
      </c>
      <c r="Q82" s="478">
        <v>3</v>
      </c>
      <c r="R82" s="478">
        <v>16900</v>
      </c>
      <c r="S82" s="548">
        <f t="shared" si="15"/>
        <v>5633.333333333333</v>
      </c>
      <c r="U82" s="564"/>
      <c r="V82" s="564"/>
      <c r="W82" s="560"/>
      <c r="Y82" s="564"/>
      <c r="Z82" s="564"/>
      <c r="AA82" s="560"/>
    </row>
    <row r="83" spans="1:27" ht="15" customHeight="1">
      <c r="A83" s="40">
        <v>89</v>
      </c>
      <c r="D83" s="40" t="s">
        <v>1102</v>
      </c>
      <c r="E83" s="478">
        <v>127</v>
      </c>
      <c r="F83" s="478">
        <v>252830</v>
      </c>
      <c r="G83" s="548">
        <f t="shared" si="12"/>
        <v>1990.7874015748032</v>
      </c>
      <c r="I83" s="478">
        <v>95</v>
      </c>
      <c r="J83" s="478">
        <v>132192</v>
      </c>
      <c r="K83" s="548">
        <f t="shared" si="13"/>
        <v>1391.4947368421053</v>
      </c>
      <c r="M83" s="478">
        <v>26</v>
      </c>
      <c r="N83" s="478">
        <v>80865</v>
      </c>
      <c r="O83" s="548">
        <f t="shared" si="14"/>
        <v>3110.1923076923076</v>
      </c>
      <c r="Q83" s="478">
        <v>6</v>
      </c>
      <c r="R83" s="478">
        <v>39773</v>
      </c>
      <c r="S83" s="548">
        <f t="shared" si="15"/>
        <v>6628.833333333333</v>
      </c>
      <c r="U83" s="564"/>
      <c r="V83" s="564"/>
      <c r="W83" s="560"/>
      <c r="Y83" s="564"/>
      <c r="Z83" s="564"/>
      <c r="AA83" s="560"/>
    </row>
    <row r="84" spans="1:27" ht="15" customHeight="1">
      <c r="A84" s="40">
        <v>89.4</v>
      </c>
      <c r="D84" s="40" t="s">
        <v>492</v>
      </c>
      <c r="E84" s="478">
        <v>4</v>
      </c>
      <c r="F84" s="478">
        <v>5750</v>
      </c>
      <c r="G84" s="548">
        <f t="shared" si="12"/>
        <v>1437.5</v>
      </c>
      <c r="I84" s="478">
        <v>4</v>
      </c>
      <c r="J84" s="478">
        <v>5750</v>
      </c>
      <c r="K84" s="548">
        <f t="shared" si="13"/>
        <v>1437.5</v>
      </c>
      <c r="M84" s="564"/>
      <c r="N84" s="564"/>
      <c r="O84" s="560"/>
      <c r="Q84" s="564"/>
      <c r="R84" s="564"/>
      <c r="S84" s="560"/>
      <c r="U84" s="564"/>
      <c r="V84" s="564"/>
      <c r="W84" s="560"/>
      <c r="Y84" s="564"/>
      <c r="Z84" s="564"/>
      <c r="AA84" s="560"/>
    </row>
    <row r="85" spans="1:27" ht="15" customHeight="1">
      <c r="A85" s="40">
        <v>89.7</v>
      </c>
      <c r="D85" s="40" t="s">
        <v>687</v>
      </c>
      <c r="E85" s="478">
        <v>54</v>
      </c>
      <c r="F85" s="478">
        <v>113684</v>
      </c>
      <c r="G85" s="548">
        <f t="shared" si="12"/>
        <v>2105.2592592592591</v>
      </c>
      <c r="I85" s="478">
        <v>36</v>
      </c>
      <c r="J85" s="478">
        <v>49978</v>
      </c>
      <c r="K85" s="548">
        <f t="shared" si="13"/>
        <v>1388.2777777777778</v>
      </c>
      <c r="M85" s="478">
        <v>16</v>
      </c>
      <c r="N85" s="478">
        <v>46976</v>
      </c>
      <c r="O85" s="548">
        <f t="shared" si="14"/>
        <v>2936</v>
      </c>
      <c r="Q85" s="478">
        <v>1</v>
      </c>
      <c r="R85" s="478">
        <v>5700</v>
      </c>
      <c r="S85" s="548">
        <f t="shared" si="15"/>
        <v>5700</v>
      </c>
      <c r="U85" s="478">
        <v>1</v>
      </c>
      <c r="V85" s="478">
        <v>11030</v>
      </c>
      <c r="W85" s="548">
        <f t="shared" si="16"/>
        <v>11030</v>
      </c>
      <c r="Y85" s="564"/>
      <c r="Z85" s="564"/>
      <c r="AA85" s="560"/>
    </row>
    <row r="86" spans="1:27" ht="15" customHeight="1">
      <c r="A86" s="40">
        <v>90</v>
      </c>
      <c r="D86" s="40" t="s">
        <v>1037</v>
      </c>
      <c r="E86" s="478">
        <v>532</v>
      </c>
      <c r="F86" s="478">
        <v>1362654</v>
      </c>
      <c r="G86" s="548">
        <f t="shared" si="12"/>
        <v>2561.3796992481202</v>
      </c>
      <c r="I86" s="478">
        <v>325</v>
      </c>
      <c r="J86" s="478">
        <v>447201</v>
      </c>
      <c r="K86" s="548">
        <f t="shared" si="13"/>
        <v>1376.0030769230768</v>
      </c>
      <c r="M86" s="478">
        <v>163</v>
      </c>
      <c r="N86" s="478">
        <v>479849</v>
      </c>
      <c r="O86" s="548">
        <f t="shared" si="14"/>
        <v>2943.8588957055213</v>
      </c>
      <c r="Q86" s="478">
        <v>33</v>
      </c>
      <c r="R86" s="478">
        <v>222682</v>
      </c>
      <c r="S86" s="548">
        <f t="shared" si="15"/>
        <v>6747.939393939394</v>
      </c>
      <c r="U86" s="478">
        <v>8</v>
      </c>
      <c r="V86" s="478">
        <v>106062</v>
      </c>
      <c r="W86" s="548">
        <f t="shared" si="16"/>
        <v>13257.75</v>
      </c>
      <c r="Y86" s="478">
        <v>2</v>
      </c>
      <c r="Z86" s="478">
        <v>55330</v>
      </c>
      <c r="AA86" s="548">
        <f t="shared" si="17"/>
        <v>27665</v>
      </c>
    </row>
    <row r="87" spans="1:27" ht="15" customHeight="1">
      <c r="A87" s="40">
        <v>91</v>
      </c>
      <c r="D87" s="64" t="s">
        <v>1038</v>
      </c>
      <c r="E87" s="556">
        <v>1386</v>
      </c>
      <c r="F87" s="556">
        <v>4185217</v>
      </c>
      <c r="G87" s="554">
        <f t="shared" si="12"/>
        <v>3019.6370851370853</v>
      </c>
      <c r="I87" s="478">
        <v>781</v>
      </c>
      <c r="J87" s="478">
        <v>1109205</v>
      </c>
      <c r="K87" s="548">
        <f t="shared" si="13"/>
        <v>1420.236875800256</v>
      </c>
      <c r="M87" s="478">
        <v>451</v>
      </c>
      <c r="N87" s="478">
        <v>1341080</v>
      </c>
      <c r="O87" s="548">
        <f t="shared" si="14"/>
        <v>2973.5698447893569</v>
      </c>
      <c r="Q87" s="478">
        <v>114</v>
      </c>
      <c r="R87" s="478">
        <v>794656</v>
      </c>
      <c r="S87" s="548">
        <f t="shared" si="15"/>
        <v>6970.666666666667</v>
      </c>
      <c r="U87" s="478">
        <v>25</v>
      </c>
      <c r="V87" s="478">
        <v>344907</v>
      </c>
      <c r="W87" s="548">
        <f t="shared" si="16"/>
        <v>13796.28</v>
      </c>
      <c r="Y87" s="478">
        <v>11</v>
      </c>
      <c r="Z87" s="478">
        <v>339108</v>
      </c>
      <c r="AA87" s="548">
        <f t="shared" si="17"/>
        <v>30828</v>
      </c>
    </row>
    <row r="88" spans="1:27" ht="15" customHeight="1">
      <c r="A88" s="40">
        <v>91.4</v>
      </c>
      <c r="D88" s="57" t="s">
        <v>493</v>
      </c>
      <c r="E88" s="480">
        <v>103</v>
      </c>
      <c r="F88" s="480">
        <v>231990</v>
      </c>
      <c r="G88" s="555">
        <f t="shared" si="12"/>
        <v>2252.3300970873788</v>
      </c>
      <c r="I88" s="480">
        <v>68</v>
      </c>
      <c r="J88" s="480">
        <v>94591</v>
      </c>
      <c r="K88" s="555">
        <f t="shared" si="13"/>
        <v>1391.0441176470588</v>
      </c>
      <c r="M88" s="480">
        <v>27</v>
      </c>
      <c r="N88" s="480">
        <v>84087</v>
      </c>
      <c r="O88" s="555">
        <f t="shared" si="14"/>
        <v>3114.3333333333335</v>
      </c>
      <c r="Q88" s="480">
        <v>8</v>
      </c>
      <c r="R88" s="480">
        <v>53312</v>
      </c>
      <c r="S88" s="555">
        <f t="shared" si="15"/>
        <v>6664</v>
      </c>
      <c r="U88" s="566"/>
      <c r="V88" s="566"/>
      <c r="W88" s="563"/>
      <c r="Y88" s="566"/>
      <c r="Z88" s="566"/>
      <c r="AA88" s="563"/>
    </row>
    <row r="89" spans="1:27" ht="15" customHeight="1">
      <c r="A89" s="40">
        <v>92</v>
      </c>
      <c r="D89" s="62" t="s">
        <v>334</v>
      </c>
      <c r="E89" s="478">
        <f>SUM(E81:E88)</f>
        <v>2936</v>
      </c>
      <c r="F89" s="478">
        <v>9462345</v>
      </c>
      <c r="G89" s="548">
        <f t="shared" si="12"/>
        <v>3222.8695504087195</v>
      </c>
      <c r="I89" s="478">
        <v>1624</v>
      </c>
      <c r="J89" s="478">
        <v>2291611</v>
      </c>
      <c r="K89" s="548">
        <f t="shared" si="13"/>
        <v>1411.0905172413793</v>
      </c>
      <c r="M89" s="478">
        <v>936</v>
      </c>
      <c r="N89" s="478">
        <v>2830213</v>
      </c>
      <c r="O89" s="548">
        <f t="shared" si="14"/>
        <v>3023.7318376068374</v>
      </c>
      <c r="Q89" s="478">
        <v>258</v>
      </c>
      <c r="R89" s="478">
        <v>1764977</v>
      </c>
      <c r="S89" s="548">
        <f t="shared" si="15"/>
        <v>6840.9961240310076</v>
      </c>
      <c r="U89" s="478">
        <v>73</v>
      </c>
      <c r="V89" s="478">
        <v>975363</v>
      </c>
      <c r="W89" s="548">
        <f t="shared" si="16"/>
        <v>13361.13698630137</v>
      </c>
      <c r="Y89" s="478">
        <v>36</v>
      </c>
      <c r="Z89" s="478">
        <v>1047023</v>
      </c>
      <c r="AA89" s="548">
        <f t="shared" si="17"/>
        <v>29083.972222222223</v>
      </c>
    </row>
    <row r="90" spans="1:27" ht="15" customHeight="1">
      <c r="A90" s="40">
        <v>93</v>
      </c>
      <c r="D90" s="63" t="s">
        <v>1207</v>
      </c>
    </row>
    <row r="91" spans="1:27" ht="15" customHeight="1">
      <c r="A91" s="40">
        <v>94</v>
      </c>
      <c r="D91" s="40" t="s">
        <v>872</v>
      </c>
      <c r="E91" s="564"/>
      <c r="F91" s="564"/>
      <c r="G91" s="560"/>
      <c r="I91" s="564"/>
      <c r="J91" s="564"/>
      <c r="K91" s="560"/>
      <c r="M91" s="564"/>
      <c r="N91" s="564"/>
      <c r="O91" s="560"/>
      <c r="Q91" s="564"/>
      <c r="R91" s="564"/>
      <c r="S91" s="560"/>
      <c r="U91" s="564"/>
      <c r="V91" s="564"/>
      <c r="W91" s="560"/>
      <c r="Y91" s="564"/>
      <c r="Z91" s="564"/>
      <c r="AA91" s="560"/>
    </row>
    <row r="92" spans="1:27" ht="15" customHeight="1">
      <c r="A92" s="40">
        <v>95</v>
      </c>
      <c r="D92" s="64" t="s">
        <v>656</v>
      </c>
      <c r="E92" s="564"/>
      <c r="F92" s="564"/>
      <c r="G92" s="560"/>
      <c r="I92" s="564"/>
      <c r="J92" s="564"/>
      <c r="K92" s="560"/>
      <c r="M92" s="564"/>
      <c r="N92" s="564"/>
      <c r="O92" s="560"/>
      <c r="Q92" s="564"/>
      <c r="R92" s="564"/>
      <c r="S92" s="560"/>
      <c r="U92" s="564"/>
      <c r="V92" s="564"/>
      <c r="W92" s="560"/>
      <c r="Y92" s="564"/>
      <c r="Z92" s="564"/>
      <c r="AA92" s="560"/>
    </row>
    <row r="93" spans="1:27" ht="15" customHeight="1">
      <c r="A93" s="40">
        <v>95.4</v>
      </c>
      <c r="D93" s="57" t="s">
        <v>494</v>
      </c>
      <c r="E93" s="480">
        <v>151</v>
      </c>
      <c r="F93" s="480">
        <v>318996</v>
      </c>
      <c r="G93" s="555">
        <f>F93/E93</f>
        <v>2112.5562913907283</v>
      </c>
      <c r="I93" s="480">
        <v>105</v>
      </c>
      <c r="J93" s="480">
        <v>143567</v>
      </c>
      <c r="K93" s="555">
        <f>J93/I93</f>
        <v>1367.304761904762</v>
      </c>
      <c r="M93" s="480">
        <v>42</v>
      </c>
      <c r="N93" s="480">
        <v>139399</v>
      </c>
      <c r="O93" s="555">
        <f>N93/M93</f>
        <v>3319.0238095238096</v>
      </c>
      <c r="Q93" s="480">
        <v>3</v>
      </c>
      <c r="R93" s="480">
        <v>18164</v>
      </c>
      <c r="S93" s="555">
        <f>R93/Q93</f>
        <v>6054.666666666667</v>
      </c>
      <c r="U93" s="480">
        <v>1</v>
      </c>
      <c r="V93" s="480">
        <v>17866</v>
      </c>
      <c r="W93" s="555">
        <f>V93/U93</f>
        <v>17866</v>
      </c>
      <c r="Y93" s="566"/>
      <c r="Z93" s="566"/>
      <c r="AA93" s="563"/>
    </row>
    <row r="94" spans="1:27" ht="15" customHeight="1">
      <c r="A94" s="40">
        <v>96</v>
      </c>
      <c r="D94" s="52" t="s">
        <v>334</v>
      </c>
      <c r="E94" s="478">
        <v>151</v>
      </c>
      <c r="F94" s="478">
        <v>318996</v>
      </c>
      <c r="G94" s="548">
        <v>2112.5562913907283</v>
      </c>
      <c r="I94" s="478">
        <v>105</v>
      </c>
      <c r="J94" s="478">
        <v>143567</v>
      </c>
      <c r="K94" s="548">
        <v>1367.304761904762</v>
      </c>
      <c r="M94" s="478">
        <v>42</v>
      </c>
      <c r="N94" s="478">
        <v>139399</v>
      </c>
      <c r="O94" s="548">
        <v>3319.0238095238096</v>
      </c>
      <c r="Q94" s="478">
        <v>3</v>
      </c>
      <c r="R94" s="478">
        <v>18164</v>
      </c>
      <c r="S94" s="548">
        <v>6054.666666666667</v>
      </c>
      <c r="U94" s="478">
        <v>1</v>
      </c>
      <c r="V94" s="478">
        <v>17866</v>
      </c>
      <c r="W94" s="548">
        <v>17866</v>
      </c>
    </row>
    <row r="95" spans="1:27" ht="15" customHeight="1">
      <c r="A95" s="40">
        <v>97</v>
      </c>
      <c r="D95" s="43" t="s">
        <v>657</v>
      </c>
    </row>
    <row r="96" spans="1:27" ht="15" customHeight="1">
      <c r="A96" s="40">
        <v>98</v>
      </c>
      <c r="D96" s="40" t="s">
        <v>526</v>
      </c>
      <c r="E96" s="564"/>
      <c r="F96" s="564"/>
      <c r="G96" s="560"/>
      <c r="I96" s="564"/>
      <c r="J96" s="564"/>
      <c r="K96" s="560"/>
      <c r="M96" s="564"/>
      <c r="N96" s="564"/>
      <c r="O96" s="560"/>
      <c r="Q96" s="564"/>
      <c r="R96" s="564"/>
      <c r="S96" s="560"/>
      <c r="U96" s="564"/>
      <c r="V96" s="564"/>
      <c r="W96" s="560"/>
      <c r="Y96" s="564"/>
      <c r="Z96" s="564"/>
      <c r="AA96" s="560"/>
    </row>
    <row r="97" spans="1:27" ht="15" customHeight="1">
      <c r="A97" s="40">
        <v>99</v>
      </c>
      <c r="D97" s="40" t="s">
        <v>638</v>
      </c>
      <c r="E97" s="564"/>
      <c r="F97" s="564"/>
      <c r="G97" s="560"/>
      <c r="I97" s="564"/>
      <c r="J97" s="564"/>
      <c r="K97" s="560"/>
      <c r="M97" s="564"/>
      <c r="N97" s="564"/>
      <c r="O97" s="560"/>
      <c r="Q97" s="564"/>
      <c r="R97" s="564"/>
      <c r="S97" s="560"/>
      <c r="U97" s="564"/>
      <c r="V97" s="564"/>
      <c r="W97" s="560"/>
      <c r="Y97" s="564"/>
      <c r="Z97" s="564"/>
      <c r="AA97" s="560"/>
    </row>
    <row r="98" spans="1:27" ht="15" customHeight="1">
      <c r="A98" s="40">
        <v>100</v>
      </c>
      <c r="D98" s="40" t="s">
        <v>182</v>
      </c>
      <c r="E98" s="564"/>
      <c r="F98" s="564"/>
      <c r="G98" s="560"/>
      <c r="I98" s="564"/>
      <c r="J98" s="564"/>
      <c r="K98" s="560"/>
      <c r="M98" s="564"/>
      <c r="N98" s="564"/>
      <c r="O98" s="560"/>
      <c r="Q98" s="564"/>
      <c r="R98" s="564"/>
      <c r="S98" s="560"/>
      <c r="U98" s="564"/>
      <c r="V98" s="564"/>
      <c r="W98" s="560"/>
      <c r="Y98" s="564"/>
      <c r="Z98" s="564"/>
      <c r="AA98" s="560"/>
    </row>
    <row r="99" spans="1:27" ht="15" customHeight="1">
      <c r="A99" s="40">
        <v>101</v>
      </c>
      <c r="D99" s="40" t="s">
        <v>183</v>
      </c>
      <c r="E99" s="564"/>
      <c r="F99" s="564"/>
      <c r="G99" s="560"/>
      <c r="I99" s="564"/>
      <c r="J99" s="564"/>
      <c r="K99" s="560"/>
      <c r="M99" s="564"/>
      <c r="N99" s="564"/>
      <c r="O99" s="560"/>
      <c r="Q99" s="564"/>
      <c r="R99" s="564"/>
      <c r="S99" s="560"/>
      <c r="U99" s="564"/>
      <c r="V99" s="564"/>
      <c r="W99" s="560"/>
      <c r="Y99" s="564"/>
      <c r="Z99" s="564"/>
      <c r="AA99" s="560"/>
    </row>
    <row r="100" spans="1:27" ht="15" customHeight="1">
      <c r="A100" s="40">
        <v>102</v>
      </c>
      <c r="D100" s="57" t="s">
        <v>184</v>
      </c>
      <c r="E100" s="566"/>
      <c r="F100" s="566"/>
      <c r="G100" s="563"/>
      <c r="I100" s="566"/>
      <c r="J100" s="566"/>
      <c r="K100" s="563"/>
      <c r="M100" s="566"/>
      <c r="N100" s="566"/>
      <c r="O100" s="563"/>
      <c r="Q100" s="566"/>
      <c r="R100" s="566"/>
      <c r="S100" s="563"/>
      <c r="U100" s="566"/>
      <c r="V100" s="566"/>
      <c r="W100" s="563"/>
      <c r="Y100" s="566"/>
      <c r="Z100" s="566"/>
      <c r="AA100" s="563"/>
    </row>
    <row r="101" spans="1:27" ht="15" customHeight="1">
      <c r="A101" s="40">
        <v>103</v>
      </c>
      <c r="D101" s="61" t="s">
        <v>334</v>
      </c>
      <c r="E101" s="558"/>
      <c r="F101" s="558"/>
      <c r="G101" s="557"/>
      <c r="I101" s="480"/>
      <c r="J101" s="480"/>
      <c r="K101" s="555"/>
      <c r="M101" s="480"/>
      <c r="N101" s="480"/>
      <c r="O101" s="555"/>
      <c r="Q101" s="480"/>
      <c r="R101" s="480"/>
      <c r="S101" s="555"/>
      <c r="U101" s="480"/>
      <c r="V101" s="480"/>
      <c r="W101" s="555"/>
      <c r="Y101" s="480"/>
      <c r="Z101" s="480"/>
      <c r="AA101" s="555"/>
    </row>
    <row r="102" spans="1:27" s="550" customFormat="1" ht="15" customHeight="1">
      <c r="A102" s="550">
        <v>104</v>
      </c>
      <c r="D102" s="567" t="s">
        <v>1147</v>
      </c>
      <c r="E102" s="568">
        <f>E59+E66+E78+E89+E93</f>
        <v>57864</v>
      </c>
      <c r="F102" s="568">
        <f>F59+F66+F78+F89+F93</f>
        <v>264579643</v>
      </c>
      <c r="G102" s="570">
        <f>F102/E102</f>
        <v>4572.4395651873356</v>
      </c>
      <c r="I102" s="568">
        <f>I59+I66+I78+I89+I93</f>
        <v>26958</v>
      </c>
      <c r="J102" s="568">
        <f>J59+J66+J78+J89+J93</f>
        <v>37544376</v>
      </c>
      <c r="K102" s="570">
        <f>J102/I102</f>
        <v>1392.698864900957</v>
      </c>
      <c r="M102" s="568">
        <f>M59+M66+M78+M89+M93</f>
        <v>18265</v>
      </c>
      <c r="N102" s="568">
        <f>N59+N66+N78+N89+N93</f>
        <v>56885950</v>
      </c>
      <c r="O102" s="570">
        <f>N102/M102</f>
        <v>3114.4785108130304</v>
      </c>
      <c r="Q102" s="568">
        <f>Q59+Q66+Q78+Q89+Q93</f>
        <v>7350</v>
      </c>
      <c r="R102" s="568">
        <f>R59+R66+R78+R89+R93</f>
        <v>50954454</v>
      </c>
      <c r="S102" s="570">
        <f>R102/Q102</f>
        <v>6932.5787755102037</v>
      </c>
      <c r="U102" s="568">
        <f>U59+U66+U78+U89+U93</f>
        <v>3556</v>
      </c>
      <c r="V102" s="568">
        <f>V59+V66+V78+V89+V93</f>
        <v>48351531</v>
      </c>
      <c r="W102" s="570">
        <f>V102/U102</f>
        <v>13597.168447694039</v>
      </c>
      <c r="Y102" s="568">
        <f>Y59+Y66+Y78+Y89+Y93</f>
        <v>1375</v>
      </c>
      <c r="Z102" s="568">
        <f>Z59+Z66+Z78+Z89+Z93</f>
        <v>39799736</v>
      </c>
      <c r="AA102" s="570">
        <f>Z102/Y102</f>
        <v>28945.262545454545</v>
      </c>
    </row>
    <row r="103" spans="1:27" ht="15" customHeight="1">
      <c r="D103" s="52" t="s">
        <v>96</v>
      </c>
    </row>
    <row r="104" spans="1:27" ht="15" customHeight="1">
      <c r="E104" s="564" t="s">
        <v>1296</v>
      </c>
      <c r="F104" s="478">
        <v>214270361</v>
      </c>
      <c r="G104" s="548" t="s">
        <v>1095</v>
      </c>
    </row>
    <row r="105" spans="1:27" ht="12" customHeight="1">
      <c r="F105" s="478" t="s">
        <v>370</v>
      </c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workbookViewId="0"/>
  </sheetViews>
  <sheetFormatPr baseColWidth="10" defaultColWidth="11.5" defaultRowHeight="12" x14ac:dyDescent="0"/>
  <cols>
    <col min="3" max="3" width="12.5" customWidth="1"/>
    <col min="4" max="4" width="10" style="680" customWidth="1"/>
    <col min="5" max="5" width="11.33203125" style="680" customWidth="1"/>
    <col min="6" max="6" width="13" customWidth="1"/>
    <col min="7" max="7" width="9.33203125" customWidth="1"/>
    <col min="8" max="8" width="11" customWidth="1"/>
    <col min="14" max="14" width="13.1640625" customWidth="1"/>
    <col min="15" max="15" width="9.5" customWidth="1"/>
    <col min="16" max="16" width="10.83203125" customWidth="1"/>
    <col min="17" max="17" width="9" customWidth="1"/>
  </cols>
  <sheetData>
    <row r="2" spans="2:9" ht="21">
      <c r="B2" s="486" t="s">
        <v>1185</v>
      </c>
    </row>
    <row r="3" spans="2:9" ht="21">
      <c r="B3" s="486" t="s">
        <v>1186</v>
      </c>
    </row>
    <row r="4" spans="2:9" ht="21">
      <c r="B4" s="486" t="s">
        <v>1187</v>
      </c>
    </row>
    <row r="5" spans="2:9" ht="21">
      <c r="B5" s="486" t="s">
        <v>854</v>
      </c>
    </row>
    <row r="6" spans="2:9" ht="21">
      <c r="B6" s="486"/>
    </row>
    <row r="7" spans="2:9" ht="21">
      <c r="B7" s="486"/>
    </row>
    <row r="8" spans="2:9" ht="21">
      <c r="B8" s="486"/>
      <c r="C8" s="486"/>
      <c r="D8"/>
      <c r="F8" s="680"/>
    </row>
    <row r="9" spans="2:9">
      <c r="B9" s="682" t="s">
        <v>1371</v>
      </c>
      <c r="C9" t="s">
        <v>5</v>
      </c>
      <c r="D9"/>
      <c r="F9" s="680"/>
    </row>
    <row r="10" spans="2:9">
      <c r="D10"/>
      <c r="E10"/>
    </row>
    <row r="11" spans="2:9">
      <c r="C11" s="682" t="s">
        <v>33</v>
      </c>
      <c r="D11" s="682" t="s">
        <v>902</v>
      </c>
      <c r="E11" s="682" t="s">
        <v>52</v>
      </c>
      <c r="F11" s="682" t="s">
        <v>53</v>
      </c>
      <c r="G11" t="s">
        <v>1329</v>
      </c>
      <c r="I11" s="682" t="s">
        <v>86</v>
      </c>
    </row>
    <row r="12" spans="2:9">
      <c r="C12" s="681" t="s">
        <v>83</v>
      </c>
      <c r="D12" s="681" t="s">
        <v>83</v>
      </c>
      <c r="E12" s="681" t="s">
        <v>84</v>
      </c>
      <c r="F12" s="681" t="s">
        <v>85</v>
      </c>
      <c r="G12" s="681" t="s">
        <v>1188</v>
      </c>
      <c r="H12" s="681" t="s">
        <v>53</v>
      </c>
      <c r="I12" s="681" t="s">
        <v>87</v>
      </c>
    </row>
    <row r="13" spans="2:9">
      <c r="B13" t="s">
        <v>145</v>
      </c>
      <c r="C13" s="685">
        <v>264.81799999999998</v>
      </c>
      <c r="D13" s="685">
        <v>87.909000000000006</v>
      </c>
      <c r="E13" s="685">
        <f>100*D13/C13</f>
        <v>33.196006313770219</v>
      </c>
      <c r="F13" s="680">
        <v>247334.38440200931</v>
      </c>
      <c r="G13" s="685">
        <f t="shared" ref="G13:G18" si="0">100*D13/D$19</f>
        <v>10.180794661874287</v>
      </c>
      <c r="H13" s="685">
        <f t="shared" ref="H13:H18" si="1">100*F13/F$19</f>
        <v>39.274577975873854</v>
      </c>
      <c r="I13" s="680">
        <f>F13/D13</f>
        <v>2813.527447724457</v>
      </c>
    </row>
    <row r="14" spans="2:9">
      <c r="B14" t="s">
        <v>146</v>
      </c>
      <c r="C14" s="685">
        <v>98.677999999999997</v>
      </c>
      <c r="D14" s="685">
        <v>8.4540000000000006</v>
      </c>
      <c r="E14" s="685">
        <f t="shared" ref="E14:E19" si="2">100*D14/C14</f>
        <v>8.5672591661768589</v>
      </c>
      <c r="F14" s="680">
        <v>3994.5356638509611</v>
      </c>
      <c r="G14" s="685">
        <f t="shared" si="0"/>
        <v>0.97906287264654612</v>
      </c>
      <c r="H14" s="685">
        <f t="shared" si="1"/>
        <v>0.63429798807241411</v>
      </c>
      <c r="I14" s="680">
        <f t="shared" ref="I14:I19" si="3">F14/D14</f>
        <v>472.50244426909876</v>
      </c>
    </row>
    <row r="15" spans="2:9">
      <c r="B15" s="683" t="s">
        <v>1330</v>
      </c>
      <c r="C15" s="685">
        <v>105.953</v>
      </c>
      <c r="D15" s="685">
        <v>22.462764867024109</v>
      </c>
      <c r="E15" s="685">
        <f t="shared" si="2"/>
        <v>21.200687915419206</v>
      </c>
      <c r="F15" s="680">
        <v>59086.03035051615</v>
      </c>
      <c r="G15" s="685">
        <f t="shared" si="0"/>
        <v>2.6014264369875253</v>
      </c>
      <c r="H15" s="685">
        <f t="shared" si="1"/>
        <v>9.3823546285194279</v>
      </c>
      <c r="I15" s="680">
        <f t="shared" si="3"/>
        <v>2630.3988266936763</v>
      </c>
    </row>
    <row r="16" spans="2:9">
      <c r="B16" t="s">
        <v>147</v>
      </c>
      <c r="C16" s="685">
        <v>1950.38</v>
      </c>
      <c r="D16" s="685">
        <v>84.874999999999986</v>
      </c>
      <c r="E16" s="685">
        <f t="shared" si="2"/>
        <v>4.3517160758416296</v>
      </c>
      <c r="F16" s="680">
        <v>42420.062831519273</v>
      </c>
      <c r="G16" s="685">
        <f t="shared" si="0"/>
        <v>9.829425279852801</v>
      </c>
      <c r="H16" s="685">
        <f t="shared" si="1"/>
        <v>6.7359419898127086</v>
      </c>
      <c r="I16" s="680">
        <f t="shared" si="3"/>
        <v>499.79455471598561</v>
      </c>
    </row>
    <row r="17" spans="2:9">
      <c r="B17" t="s">
        <v>1081</v>
      </c>
      <c r="C17" s="685">
        <v>15435.245999999999</v>
      </c>
      <c r="D17" s="685">
        <v>622.17299999999989</v>
      </c>
      <c r="E17" s="685">
        <f t="shared" si="2"/>
        <v>4.0308589833942392</v>
      </c>
      <c r="F17" s="680">
        <v>262481.61679226864</v>
      </c>
      <c r="G17" s="685">
        <f t="shared" si="0"/>
        <v>72.05423286765074</v>
      </c>
      <c r="H17" s="685">
        <f t="shared" si="1"/>
        <v>41.679828507732736</v>
      </c>
      <c r="I17" s="680">
        <f t="shared" si="3"/>
        <v>421.87882918781224</v>
      </c>
    </row>
    <row r="18" spans="2:9">
      <c r="B18" t="s">
        <v>79</v>
      </c>
      <c r="C18" s="685">
        <v>429.83499999999998</v>
      </c>
      <c r="D18" s="685">
        <v>37.604999999999997</v>
      </c>
      <c r="E18" s="685">
        <f t="shared" si="2"/>
        <v>8.7487058987751105</v>
      </c>
      <c r="F18" s="680">
        <v>14440.32</v>
      </c>
      <c r="G18" s="685">
        <f t="shared" si="0"/>
        <v>4.3550578809880953</v>
      </c>
      <c r="H18" s="685">
        <f t="shared" si="1"/>
        <v>2.2929989099888504</v>
      </c>
      <c r="I18" s="680">
        <f t="shared" si="3"/>
        <v>384</v>
      </c>
    </row>
    <row r="19" spans="2:9">
      <c r="B19" s="682" t="s">
        <v>54</v>
      </c>
      <c r="C19" s="685">
        <v>18284.91</v>
      </c>
      <c r="D19" s="698">
        <v>863.47876486702398</v>
      </c>
      <c r="E19" s="698">
        <f t="shared" si="2"/>
        <v>4.7223572052967393</v>
      </c>
      <c r="F19" s="699">
        <v>629756.9500401644</v>
      </c>
      <c r="G19" s="685">
        <v>100</v>
      </c>
      <c r="H19" s="685">
        <v>100.00000000000001</v>
      </c>
      <c r="I19" s="680">
        <f t="shared" si="3"/>
        <v>729.32534726218444</v>
      </c>
    </row>
    <row r="20" spans="2:9">
      <c r="D20"/>
      <c r="E20"/>
      <c r="G20" s="685">
        <f>G19-SUM(G13:G18)</f>
        <v>0</v>
      </c>
      <c r="H20" s="685">
        <f>H19-SUM(H13:H18)</f>
        <v>0</v>
      </c>
    </row>
    <row r="21" spans="2:9">
      <c r="B21" s="684" t="s">
        <v>1370</v>
      </c>
    </row>
    <row r="22" spans="2:9">
      <c r="B22" t="s">
        <v>88</v>
      </c>
    </row>
    <row r="23" spans="2:9">
      <c r="B23" t="s">
        <v>89</v>
      </c>
    </row>
    <row r="24" spans="2:9">
      <c r="B24" t="s">
        <v>90</v>
      </c>
    </row>
    <row r="25" spans="2:9">
      <c r="B25" t="s">
        <v>1368</v>
      </c>
    </row>
    <row r="26" spans="2:9">
      <c r="B26" t="s">
        <v>1369</v>
      </c>
    </row>
  </sheetData>
  <phoneticPr fontId="5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Sources &amp; notes</vt:lpstr>
      <vt:lpstr>(A.) Owner, area totals 1905</vt:lpstr>
      <vt:lpstr>(B.) Opyt' non-urb lands</vt:lpstr>
      <vt:lpstr>(C.) Private owners, 6 estates</vt:lpstr>
      <vt:lpstr>(D.) Nadel, collective lands</vt:lpstr>
      <vt:lpstr>(E.) Rental ranges to estates</vt:lpstr>
      <vt:lpstr>Explaining (E.5)'s adjustments</vt:lpstr>
      <vt:lpstr>(F.) Urban realty</vt:lpstr>
      <vt:lpstr>End of estimates, summ table</vt:lpstr>
      <vt:lpstr>(G.) T I land p's provs '00-02</vt:lpstr>
      <vt:lpstr>(H.) T III land inc ≥ 1k provs</vt:lpstr>
      <vt:lpstr>(I.) T XXIII size dist overall</vt:lpstr>
      <vt:lpstr>(J.) Pareto extension, urban </vt:lpstr>
    </vt:vector>
  </TitlesOfParts>
  <Company>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njzolas</dc:creator>
  <cp:lastModifiedBy>Peter Lindert</cp:lastModifiedBy>
  <dcterms:created xsi:type="dcterms:W3CDTF">2010-11-29T00:31:46Z</dcterms:created>
  <dcterms:modified xsi:type="dcterms:W3CDTF">2014-06-11T22:00:07Z</dcterms:modified>
</cp:coreProperties>
</file>