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460" windowWidth="32767" windowHeight="20640" tabRatio="649" activeTab="6"/>
  </bookViews>
  <sheets>
    <sheet name="Sources and notes" sheetId="1" r:id="rId1"/>
    <sheet name="Ashtor page guide" sheetId="2" r:id="rId2"/>
    <sheet name="Currency conversions" sheetId="3" r:id="rId3"/>
    <sheet name="Wages 1303-1517" sheetId="4" r:id="rId4"/>
    <sheet name="Bread 1264-1495" sheetId="5" r:id="rId5"/>
    <sheet name="Flour 1373-1496" sheetId="6" r:id="rId6"/>
    <sheet name="Wheat 1264-1512 " sheetId="7" r:id="rId7"/>
    <sheet name="Rice 1295-1468" sheetId="8" r:id="rId8"/>
    <sheet name="Barley 1264-1487" sheetId="9" r:id="rId9"/>
    <sheet name="Beans 1277-1469" sheetId="10" r:id="rId10"/>
    <sheet name="Eggs 1295-1405" sheetId="11" r:id="rId11"/>
    <sheet name="Beef 1337-1464" sheetId="12" r:id="rId12"/>
    <sheet name="Mutton 1264-1464" sheetId="13" r:id="rId13"/>
    <sheet name="Sugar" sheetId="14" r:id="rId14"/>
    <sheet name="Honey 1396-1450" sheetId="15" r:id="rId15"/>
    <sheet name="Olive Oil" sheetId="16" r:id="rId16"/>
    <sheet name="Cinnamon 1347-1513" sheetId="17" r:id="rId17"/>
    <sheet name="Ginger 1347-1513" sheetId="18" r:id="rId18"/>
    <sheet name="Cloves 1347-1513" sheetId="19" r:id="rId19"/>
    <sheet name="Pepper 1303-1516" sheetId="20" r:id="rId20"/>
    <sheet name="Incense 1345-1510" sheetId="21" r:id="rId21"/>
    <sheet name="Mace 1347-1513" sheetId="22" r:id="rId22"/>
    <sheet name="Nutmeg 1347-1513" sheetId="23" r:id="rId23"/>
    <sheet name="Paper, books" sheetId="24" r:id="rId24"/>
    <sheet name="Construction Materials" sheetId="25" r:id="rId25"/>
    <sheet name="Land Prices 1250-1500" sheetId="26" r:id="rId26"/>
  </sheets>
  <definedNames/>
  <calcPr fullCalcOnLoad="1"/>
</workbook>
</file>

<file path=xl/comments12.xml><?xml version="1.0" encoding="utf-8"?>
<comments xmlns="http://schemas.openxmlformats.org/spreadsheetml/2006/main">
  <authors>
    <author>Rowena</author>
  </authors>
  <commentList>
    <comment ref="N21" authorId="0">
      <text>
        <r>
          <rPr>
            <b/>
            <sz val="8"/>
            <rFont val="Tahoma"/>
            <family val="2"/>
          </rPr>
          <t>Rowena:</t>
        </r>
        <r>
          <rPr>
            <sz val="8"/>
            <rFont val="Tahoma"/>
            <family val="2"/>
          </rPr>
          <t xml:space="preserve">
Two figures are given- I took the average
</t>
        </r>
      </text>
    </comment>
    <comment ref="N23" authorId="0">
      <text>
        <r>
          <rPr>
            <b/>
            <sz val="8"/>
            <rFont val="Tahoma"/>
            <family val="2"/>
          </rPr>
          <t>Rowena:</t>
        </r>
        <r>
          <rPr>
            <sz val="8"/>
            <rFont val="Tahoma"/>
            <family val="2"/>
          </rPr>
          <t xml:space="preserve">
Two figures were given- I took the average
</t>
        </r>
      </text>
    </comment>
    <comment ref="N34" authorId="0">
      <text>
        <r>
          <rPr>
            <b/>
            <sz val="8"/>
            <rFont val="Tahoma"/>
            <family val="2"/>
          </rPr>
          <t>Rowena:</t>
        </r>
        <r>
          <rPr>
            <sz val="8"/>
            <rFont val="Tahoma"/>
            <family val="2"/>
          </rPr>
          <t xml:space="preserve">
Average of 1425 and 1429 figures as no data given</t>
        </r>
      </text>
    </comment>
    <comment ref="N55" authorId="0">
      <text>
        <r>
          <rPr>
            <b/>
            <sz val="8"/>
            <rFont val="Tahoma"/>
            <family val="2"/>
          </rPr>
          <t>The figures for 1480-1498 are averages of those for 1479 and 1498, due to lack of data</t>
        </r>
      </text>
    </comment>
  </commentList>
</comments>
</file>

<file path=xl/comments13.xml><?xml version="1.0" encoding="utf-8"?>
<comments xmlns="http://schemas.openxmlformats.org/spreadsheetml/2006/main">
  <authors>
    <author>Rowena</author>
  </authors>
  <commentList>
    <comment ref="Q33" authorId="0">
      <text>
        <r>
          <rPr>
            <b/>
            <sz val="8"/>
            <rFont val="Tahoma"/>
            <family val="2"/>
          </rPr>
          <t>Rowena:</t>
        </r>
        <r>
          <rPr>
            <sz val="8"/>
            <rFont val="Tahoma"/>
            <family val="2"/>
          </rPr>
          <t xml:space="preserve">
Two figures are given- I took the average
</t>
        </r>
      </text>
    </comment>
    <comment ref="Q37" authorId="0">
      <text>
        <r>
          <rPr>
            <b/>
            <sz val="8"/>
            <rFont val="Tahoma"/>
            <family val="2"/>
          </rPr>
          <t>Rowena:</t>
        </r>
        <r>
          <rPr>
            <sz val="8"/>
            <rFont val="Tahoma"/>
            <family val="2"/>
          </rPr>
          <t xml:space="preserve">
Two figures were given- I took the average
</t>
        </r>
      </text>
    </comment>
    <comment ref="Q56" authorId="0">
      <text>
        <r>
          <rPr>
            <b/>
            <sz val="8"/>
            <rFont val="Tahoma"/>
            <family val="2"/>
          </rPr>
          <t>Rowena:</t>
        </r>
        <r>
          <rPr>
            <sz val="8"/>
            <rFont val="Tahoma"/>
            <family val="2"/>
          </rPr>
          <t xml:space="preserve">
Average of 1425 and 1429 figures as no data given</t>
        </r>
      </text>
    </comment>
    <comment ref="Q57" authorId="0">
      <text>
        <r>
          <rPr>
            <b/>
            <sz val="8"/>
            <rFont val="Tahoma"/>
            <family val="2"/>
          </rPr>
          <t>Rowena:</t>
        </r>
        <r>
          <rPr>
            <sz val="8"/>
            <rFont val="Tahoma"/>
            <family val="2"/>
          </rPr>
          <t xml:space="preserve">
Average of 1425 and 1429 figures as no data given</t>
        </r>
      </text>
    </comment>
    <comment ref="Q35" authorId="0">
      <text>
        <r>
          <rPr>
            <b/>
            <sz val="8"/>
            <rFont val="Tahoma"/>
            <family val="2"/>
          </rPr>
          <t>Rowena:</t>
        </r>
        <r>
          <rPr>
            <sz val="8"/>
            <rFont val="Tahoma"/>
            <family val="2"/>
          </rPr>
          <t xml:space="preserve">
Two figures are given- I took the average
</t>
        </r>
      </text>
    </comment>
    <comment ref="Q36" authorId="0">
      <text>
        <r>
          <rPr>
            <b/>
            <sz val="8"/>
            <rFont val="Tahoma"/>
            <family val="2"/>
          </rPr>
          <t>Rowena:</t>
        </r>
        <r>
          <rPr>
            <sz val="8"/>
            <rFont val="Tahoma"/>
            <family val="2"/>
          </rPr>
          <t xml:space="preserve">
Two figures are given- I took the average
</t>
        </r>
      </text>
    </comment>
  </commentList>
</comments>
</file>

<file path=xl/comments24.xml><?xml version="1.0" encoding="utf-8"?>
<comments xmlns="http://schemas.openxmlformats.org/spreadsheetml/2006/main">
  <authors>
    <author>Rowena</author>
  </authors>
  <commentList>
    <comment ref="A16" authorId="0">
      <text>
        <r>
          <rPr>
            <b/>
            <sz val="8"/>
            <rFont val="Tahoma"/>
            <family val="2"/>
          </rPr>
          <t>Rowena:</t>
        </r>
        <r>
          <rPr>
            <sz val="8"/>
            <rFont val="Tahoma"/>
            <family val="2"/>
          </rPr>
          <t xml:space="preserve">
Date estimated from the dates when the biography was written.
</t>
        </r>
      </text>
    </comment>
  </commentList>
</comments>
</file>

<file path=xl/comments25.xml><?xml version="1.0" encoding="utf-8"?>
<comments xmlns="http://schemas.openxmlformats.org/spreadsheetml/2006/main">
  <authors>
    <author>Rowena</author>
  </authors>
  <commentList>
    <comment ref="H19" authorId="0">
      <text>
        <r>
          <rPr>
            <b/>
            <sz val="8"/>
            <rFont val="Tahoma"/>
            <family val="2"/>
          </rPr>
          <t>Rowena:</t>
        </r>
        <r>
          <rPr>
            <sz val="8"/>
            <rFont val="Tahoma"/>
            <family val="2"/>
          </rPr>
          <t xml:space="preserve">
They refers to the small slabs as "pains"- breads
</t>
        </r>
      </text>
    </comment>
  </commentList>
</comments>
</file>

<file path=xl/comments3.xml><?xml version="1.0" encoding="utf-8"?>
<comments xmlns="http://schemas.openxmlformats.org/spreadsheetml/2006/main">
  <authors>
    <author>Rowena</author>
  </authors>
  <commentList>
    <comment ref="F168" authorId="0">
      <text>
        <r>
          <rPr>
            <b/>
            <sz val="8"/>
            <rFont val="Tahoma"/>
            <family val="2"/>
          </rPr>
          <t>Rowena:</t>
        </r>
        <r>
          <rPr>
            <sz val="8"/>
            <rFont val="Tahoma"/>
            <family val="2"/>
          </rPr>
          <t xml:space="preserve">
Two figures are given- I took the average
</t>
        </r>
      </text>
    </comment>
    <comment ref="F170" authorId="0">
      <text>
        <r>
          <rPr>
            <b/>
            <sz val="8"/>
            <rFont val="Tahoma"/>
            <family val="2"/>
          </rPr>
          <t>Rowena:</t>
        </r>
        <r>
          <rPr>
            <sz val="8"/>
            <rFont val="Tahoma"/>
            <family val="2"/>
          </rPr>
          <t xml:space="preserve">
Two figures were given- I took the average
</t>
        </r>
      </text>
    </comment>
    <comment ref="F176" authorId="0">
      <text>
        <r>
          <rPr>
            <b/>
            <sz val="8"/>
            <rFont val="Tahoma"/>
            <family val="2"/>
          </rPr>
          <t>Rowena:</t>
        </r>
        <r>
          <rPr>
            <sz val="8"/>
            <rFont val="Tahoma"/>
            <family val="2"/>
          </rPr>
          <t xml:space="preserve">
Ashtor estimates this (p. 355) based on the 1405 and 1410 figures
</t>
        </r>
      </text>
    </comment>
    <comment ref="F174" authorId="0">
      <text>
        <r>
          <rPr>
            <b/>
            <sz val="8"/>
            <rFont val="Tahoma"/>
            <family val="2"/>
          </rPr>
          <t>Rowena:</t>
        </r>
        <r>
          <rPr>
            <sz val="8"/>
            <rFont val="Tahoma"/>
            <family val="2"/>
          </rPr>
          <t xml:space="preserve">
Average of 1405 and 1408 figures as no data given</t>
        </r>
      </text>
    </comment>
    <comment ref="F175" authorId="0">
      <text>
        <r>
          <rPr>
            <b/>
            <sz val="8"/>
            <rFont val="Tahoma"/>
            <family val="2"/>
          </rPr>
          <t>Rowena:</t>
        </r>
        <r>
          <rPr>
            <sz val="8"/>
            <rFont val="Tahoma"/>
            <family val="2"/>
          </rPr>
          <t xml:space="preserve">
Average of 1405 and 1408 figures as no data given</t>
        </r>
      </text>
    </comment>
    <comment ref="F177" authorId="0">
      <text>
        <r>
          <rPr>
            <b/>
            <sz val="8"/>
            <rFont val="Tahoma"/>
            <family val="2"/>
          </rPr>
          <t>Rowena:</t>
        </r>
        <r>
          <rPr>
            <sz val="8"/>
            <rFont val="Tahoma"/>
            <family val="2"/>
          </rPr>
          <t xml:space="preserve">
Average of 1408 and 1410 figures as no data given</t>
        </r>
      </text>
    </comment>
    <comment ref="F202" authorId="0">
      <text>
        <r>
          <rPr>
            <b/>
            <sz val="8"/>
            <rFont val="Tahoma"/>
            <family val="2"/>
          </rPr>
          <t>Rowena:</t>
        </r>
        <r>
          <rPr>
            <sz val="8"/>
            <rFont val="Tahoma"/>
            <family val="2"/>
          </rPr>
          <t xml:space="preserve">
Average of 1421 and 1423 figures as no data given</t>
        </r>
      </text>
    </comment>
    <comment ref="F206" authorId="0">
      <text>
        <r>
          <rPr>
            <b/>
            <sz val="8"/>
            <rFont val="Tahoma"/>
            <family val="2"/>
          </rPr>
          <t>Rowena:</t>
        </r>
        <r>
          <rPr>
            <sz val="8"/>
            <rFont val="Tahoma"/>
            <family val="2"/>
          </rPr>
          <t xml:space="preserve">
Average of 1425 and 1429 figures as no data given</t>
        </r>
      </text>
    </comment>
    <comment ref="F207" authorId="0">
      <text>
        <r>
          <rPr>
            <b/>
            <sz val="8"/>
            <rFont val="Tahoma"/>
            <family val="2"/>
          </rPr>
          <t>Rowena:</t>
        </r>
        <r>
          <rPr>
            <sz val="8"/>
            <rFont val="Tahoma"/>
            <family val="2"/>
          </rPr>
          <t xml:space="preserve">
Average of 1425 and 1429 figures as no data given</t>
        </r>
      </text>
    </comment>
    <comment ref="F208" authorId="0">
      <text>
        <r>
          <rPr>
            <b/>
            <sz val="8"/>
            <rFont val="Tahoma"/>
            <family val="2"/>
          </rPr>
          <t>Rowena:</t>
        </r>
        <r>
          <rPr>
            <sz val="8"/>
            <rFont val="Tahoma"/>
            <family val="2"/>
          </rPr>
          <t xml:space="preserve">
Average of 1425 and 1429 figures as no data given</t>
        </r>
      </text>
    </comment>
    <comment ref="F216" authorId="0">
      <text>
        <r>
          <rPr>
            <b/>
            <sz val="8"/>
            <rFont val="Tahoma"/>
            <family val="2"/>
          </rPr>
          <t>Rowena:</t>
        </r>
        <r>
          <rPr>
            <sz val="8"/>
            <rFont val="Tahoma"/>
            <family val="2"/>
          </rPr>
          <t xml:space="preserve">
Average of 1430 and 1432 figures as no data given</t>
        </r>
      </text>
    </comment>
    <comment ref="F221" authorId="0">
      <text>
        <r>
          <rPr>
            <b/>
            <sz val="8"/>
            <rFont val="Tahoma"/>
            <family val="2"/>
          </rPr>
          <t>Rowena:</t>
        </r>
        <r>
          <rPr>
            <sz val="8"/>
            <rFont val="Tahoma"/>
            <family val="2"/>
          </rPr>
          <t xml:space="preserve">
Average of 1434 and 1440 figures as no data given</t>
        </r>
      </text>
    </comment>
    <comment ref="F222" authorId="0">
      <text>
        <r>
          <rPr>
            <b/>
            <sz val="8"/>
            <rFont val="Tahoma"/>
            <family val="2"/>
          </rPr>
          <t>Rowena:</t>
        </r>
        <r>
          <rPr>
            <sz val="8"/>
            <rFont val="Tahoma"/>
            <family val="2"/>
          </rPr>
          <t xml:space="preserve">
Average of 1434 and 1440 figures as no data given</t>
        </r>
      </text>
    </comment>
    <comment ref="F223" authorId="0">
      <text>
        <r>
          <rPr>
            <b/>
            <sz val="8"/>
            <rFont val="Tahoma"/>
            <family val="2"/>
          </rPr>
          <t>Rowena:</t>
        </r>
        <r>
          <rPr>
            <sz val="8"/>
            <rFont val="Tahoma"/>
            <family val="2"/>
          </rPr>
          <t xml:space="preserve">
Average of 1434 and 1440 figures as no data given</t>
        </r>
      </text>
    </comment>
    <comment ref="F225" authorId="0">
      <text>
        <r>
          <rPr>
            <b/>
            <sz val="8"/>
            <rFont val="Tahoma"/>
            <family val="2"/>
          </rPr>
          <t>Rowena:</t>
        </r>
        <r>
          <rPr>
            <sz val="8"/>
            <rFont val="Tahoma"/>
            <family val="2"/>
          </rPr>
          <t xml:space="preserve">
Average of 1434 and 1440 figures as no data given</t>
        </r>
      </text>
    </comment>
    <comment ref="F224" authorId="0">
      <text>
        <r>
          <rPr>
            <b/>
            <sz val="8"/>
            <rFont val="Tahoma"/>
            <family val="2"/>
          </rPr>
          <t>Rowena:</t>
        </r>
        <r>
          <rPr>
            <sz val="8"/>
            <rFont val="Tahoma"/>
            <family val="2"/>
          </rPr>
          <t xml:space="preserve">
Average of 1434 and 1440 figures as no data given</t>
        </r>
      </text>
    </comment>
    <comment ref="F253" authorId="0">
      <text>
        <r>
          <rPr>
            <b/>
            <sz val="8"/>
            <rFont val="Tahoma"/>
            <family val="2"/>
          </rPr>
          <t>Rowena:</t>
        </r>
        <r>
          <rPr>
            <sz val="8"/>
            <rFont val="Tahoma"/>
            <family val="2"/>
          </rPr>
          <t xml:space="preserve">
Average of 1458 and 1462 due to lack of data</t>
        </r>
      </text>
    </comment>
    <comment ref="F254" authorId="0">
      <text>
        <r>
          <rPr>
            <b/>
            <sz val="8"/>
            <rFont val="Tahoma"/>
            <family val="2"/>
          </rPr>
          <t>Rowena:</t>
        </r>
        <r>
          <rPr>
            <sz val="8"/>
            <rFont val="Tahoma"/>
            <family val="2"/>
          </rPr>
          <t xml:space="preserve">
Average of 1458 and 1462 due to lack of data</t>
        </r>
      </text>
    </comment>
    <comment ref="F255" authorId="0">
      <text>
        <r>
          <rPr>
            <b/>
            <sz val="8"/>
            <rFont val="Tahoma"/>
            <family val="2"/>
          </rPr>
          <t>Rowena:</t>
        </r>
        <r>
          <rPr>
            <sz val="8"/>
            <rFont val="Tahoma"/>
            <family val="2"/>
          </rPr>
          <t xml:space="preserve">
Average of 1458 and 1462 due to lack of data</t>
        </r>
      </text>
    </comment>
    <comment ref="F274" authorId="0">
      <text>
        <r>
          <rPr>
            <b/>
            <sz val="8"/>
            <rFont val="Tahoma"/>
            <family val="2"/>
          </rPr>
          <t>The figures for 1480-1498 are averages of those for 1479 and 1498, due to lack of data</t>
        </r>
      </text>
    </comment>
    <comment ref="D149" authorId="0">
      <text>
        <r>
          <rPr>
            <b/>
            <sz val="8"/>
            <rFont val="Tahoma"/>
            <family val="2"/>
          </rPr>
          <t>Rowena:</t>
        </r>
        <r>
          <rPr>
            <sz val="8"/>
            <rFont val="Tahoma"/>
            <family val="2"/>
          </rPr>
          <t xml:space="preserve">
An average of 2 sources, from Allouche, p. 95</t>
        </r>
      </text>
    </comment>
    <comment ref="D163" authorId="0">
      <text>
        <r>
          <rPr>
            <b/>
            <sz val="8"/>
            <rFont val="Tahoma"/>
            <family val="2"/>
          </rPr>
          <t>Rowena:</t>
        </r>
        <r>
          <rPr>
            <sz val="8"/>
            <rFont val="Tahoma"/>
            <family val="2"/>
          </rPr>
          <t xml:space="preserve">
Average of figs for 1399, 1401</t>
        </r>
      </text>
    </comment>
    <comment ref="D160" authorId="0">
      <text>
        <r>
          <rPr>
            <b/>
            <sz val="8"/>
            <rFont val="Tahoma"/>
            <family val="2"/>
          </rPr>
          <t>Rowena:</t>
        </r>
        <r>
          <rPr>
            <sz val="8"/>
            <rFont val="Tahoma"/>
            <family val="2"/>
          </rPr>
          <t xml:space="preserve">
Average of figs for 1396, 1398</t>
        </r>
      </text>
    </comment>
  </commentList>
</comments>
</file>

<file path=xl/comments4.xml><?xml version="1.0" encoding="utf-8"?>
<comments xmlns="http://schemas.openxmlformats.org/spreadsheetml/2006/main">
  <authors>
    <author>Rowena</author>
  </authors>
  <commentList>
    <comment ref="C116" authorId="0">
      <text>
        <r>
          <rPr>
            <b/>
            <sz val="8"/>
            <rFont val="Tahoma"/>
            <family val="2"/>
          </rPr>
          <t>Rowena:</t>
        </r>
        <r>
          <rPr>
            <sz val="8"/>
            <rFont val="Tahoma"/>
            <family val="2"/>
          </rPr>
          <t xml:space="preserve">
From notes by Borsch p. 41</t>
        </r>
      </text>
    </comment>
    <comment ref="C121" authorId="0">
      <text>
        <r>
          <rPr>
            <b/>
            <sz val="8"/>
            <rFont val="Tahoma"/>
            <family val="2"/>
          </rPr>
          <t>Rowena:</t>
        </r>
        <r>
          <rPr>
            <sz val="8"/>
            <rFont val="Tahoma"/>
            <family val="2"/>
          </rPr>
          <t xml:space="preserve">
From notes by Borsch p. 41</t>
        </r>
      </text>
    </comment>
    <comment ref="C129" authorId="0">
      <text>
        <r>
          <rPr>
            <b/>
            <sz val="8"/>
            <rFont val="Tahoma"/>
            <family val="2"/>
          </rPr>
          <t>Rowena:</t>
        </r>
        <r>
          <rPr>
            <sz val="8"/>
            <rFont val="Tahoma"/>
            <family val="2"/>
          </rPr>
          <t xml:space="preserve">
From notes by Borsch p. 41</t>
        </r>
      </text>
    </comment>
  </commentList>
</comments>
</file>

<file path=xl/comments7.xml><?xml version="1.0" encoding="utf-8"?>
<comments xmlns="http://schemas.openxmlformats.org/spreadsheetml/2006/main">
  <authors>
    <author> </author>
  </authors>
  <commentList>
    <comment ref="I24" authorId="0">
      <text>
        <r>
          <rPr>
            <b/>
            <sz val="8"/>
            <rFont val="Tahoma"/>
            <family val="2"/>
          </rPr>
          <t xml:space="preserve"> :</t>
        </r>
        <r>
          <rPr>
            <sz val="8"/>
            <rFont val="Tahoma"/>
            <family val="2"/>
          </rPr>
          <t xml:space="preserve">
Was "previously 20"</t>
        </r>
      </text>
    </comment>
    <comment ref="F20" authorId="0">
      <text>
        <r>
          <rPr>
            <b/>
            <sz val="8"/>
            <rFont val="Tahoma"/>
            <family val="2"/>
          </rPr>
          <t xml:space="preserve"> :</t>
        </r>
        <r>
          <rPr>
            <sz val="8"/>
            <rFont val="Tahoma"/>
            <family val="2"/>
          </rPr>
          <t xml:space="preserve">
Pg 283, should these be consistant?</t>
        </r>
      </text>
    </comment>
    <comment ref="I22" authorId="0">
      <text>
        <r>
          <rPr>
            <b/>
            <sz val="8"/>
            <rFont val="Tahoma"/>
            <family val="2"/>
          </rPr>
          <t xml:space="preserve"> :</t>
        </r>
        <r>
          <rPr>
            <sz val="8"/>
            <rFont val="Tahoma"/>
            <family val="2"/>
          </rPr>
          <t xml:space="preserve">
added: "previously 20"</t>
        </r>
      </text>
    </comment>
    <comment ref="I12" authorId="0">
      <text>
        <r>
          <rPr>
            <b/>
            <sz val="8"/>
            <rFont val="Tahoma"/>
            <family val="2"/>
          </rPr>
          <t xml:space="preserve"> :</t>
        </r>
        <r>
          <rPr>
            <sz val="8"/>
            <rFont val="Tahoma"/>
            <family val="2"/>
          </rPr>
          <t xml:space="preserve">
inserted "after..."</t>
        </r>
      </text>
    </comment>
    <comment ref="I194" authorId="0">
      <text>
        <r>
          <rPr>
            <b/>
            <sz val="8"/>
            <rFont val="Tahoma"/>
            <family val="2"/>
          </rPr>
          <t xml:space="preserve"> :</t>
        </r>
        <r>
          <rPr>
            <sz val="8"/>
            <rFont val="Tahoma"/>
            <family val="2"/>
          </rPr>
          <t xml:space="preserve">
En plus un droit de 20
</t>
        </r>
      </text>
    </comment>
  </commentList>
</comments>
</file>

<file path=xl/comments9.xml><?xml version="1.0" encoding="utf-8"?>
<comments xmlns="http://schemas.openxmlformats.org/spreadsheetml/2006/main">
  <authors>
    <author>Rowena</author>
  </authors>
  <commentList>
    <comment ref="P49" authorId="0">
      <text>
        <r>
          <rPr>
            <b/>
            <sz val="8"/>
            <rFont val="Tahoma"/>
            <family val="2"/>
          </rPr>
          <t>Rowena:</t>
        </r>
        <r>
          <rPr>
            <sz val="8"/>
            <rFont val="Tahoma"/>
            <family val="2"/>
          </rPr>
          <t xml:space="preserve">
Average of figs for 1399, 1401</t>
        </r>
      </text>
    </comment>
    <comment ref="R56" authorId="0">
      <text>
        <r>
          <rPr>
            <b/>
            <sz val="8"/>
            <rFont val="Tahoma"/>
            <family val="2"/>
          </rPr>
          <t>Rowena:</t>
        </r>
        <r>
          <rPr>
            <sz val="8"/>
            <rFont val="Tahoma"/>
            <family val="2"/>
          </rPr>
          <t xml:space="preserve">
Two figures were given- I took the average
</t>
        </r>
      </text>
    </comment>
    <comment ref="R59" authorId="0">
      <text>
        <r>
          <rPr>
            <b/>
            <sz val="8"/>
            <rFont val="Tahoma"/>
            <family val="2"/>
          </rPr>
          <t>Rowena:</t>
        </r>
        <r>
          <rPr>
            <sz val="8"/>
            <rFont val="Tahoma"/>
            <family val="2"/>
          </rPr>
          <t xml:space="preserve">
Ashtor estimates this (p. 355) based on the 1405 and 1410 figures
</t>
        </r>
      </text>
    </comment>
    <comment ref="R82" authorId="0">
      <text>
        <r>
          <rPr>
            <b/>
            <sz val="8"/>
            <rFont val="Tahoma"/>
            <family val="2"/>
          </rPr>
          <t>Rowena:</t>
        </r>
        <r>
          <rPr>
            <sz val="8"/>
            <rFont val="Tahoma"/>
            <family val="2"/>
          </rPr>
          <t xml:space="preserve">
Average of 1421 and 1423 figures as no data given</t>
        </r>
      </text>
    </comment>
    <comment ref="R90" authorId="0">
      <text>
        <r>
          <rPr>
            <b/>
            <sz val="8"/>
            <rFont val="Tahoma"/>
            <family val="2"/>
          </rPr>
          <t>Rowena:</t>
        </r>
        <r>
          <rPr>
            <sz val="8"/>
            <rFont val="Tahoma"/>
            <family val="2"/>
          </rPr>
          <t xml:space="preserve">
Average of 1425 and 1429 figures as no data given</t>
        </r>
      </text>
    </comment>
    <comment ref="R97" authorId="0">
      <text>
        <r>
          <rPr>
            <b/>
            <sz val="8"/>
            <rFont val="Tahoma"/>
            <family val="2"/>
          </rPr>
          <t>Rowena:</t>
        </r>
        <r>
          <rPr>
            <sz val="8"/>
            <rFont val="Tahoma"/>
            <family val="2"/>
          </rPr>
          <t xml:space="preserve">
Average of 1425 and 1429 figures as no data given</t>
        </r>
      </text>
    </comment>
    <comment ref="R110" authorId="0">
      <text>
        <r>
          <rPr>
            <b/>
            <sz val="8"/>
            <rFont val="Tahoma"/>
            <family val="2"/>
          </rPr>
          <t>Rowena:</t>
        </r>
        <r>
          <rPr>
            <sz val="8"/>
            <rFont val="Tahoma"/>
            <family val="2"/>
          </rPr>
          <t xml:space="preserve">
Average of 1430 and 1432 figures as no data given</t>
        </r>
      </text>
    </comment>
    <comment ref="R117" authorId="0">
      <text>
        <r>
          <rPr>
            <b/>
            <sz val="8"/>
            <rFont val="Tahoma"/>
            <family val="2"/>
          </rPr>
          <t>Rowena:</t>
        </r>
        <r>
          <rPr>
            <sz val="8"/>
            <rFont val="Tahoma"/>
            <family val="2"/>
          </rPr>
          <t xml:space="preserve">
Average of 1434 and 1440 figures as no data given</t>
        </r>
      </text>
    </comment>
    <comment ref="R118" authorId="0">
      <text>
        <r>
          <rPr>
            <b/>
            <sz val="8"/>
            <rFont val="Tahoma"/>
            <family val="2"/>
          </rPr>
          <t>Rowena:</t>
        </r>
        <r>
          <rPr>
            <sz val="8"/>
            <rFont val="Tahoma"/>
            <family val="2"/>
          </rPr>
          <t xml:space="preserve">
Average of 1434 and 1440 figures as no data given</t>
        </r>
      </text>
    </comment>
    <comment ref="R141" authorId="0">
      <text>
        <r>
          <rPr>
            <b/>
            <sz val="8"/>
            <rFont val="Tahoma"/>
            <family val="2"/>
          </rPr>
          <t>Rowena:</t>
        </r>
        <r>
          <rPr>
            <sz val="8"/>
            <rFont val="Tahoma"/>
            <family val="2"/>
          </rPr>
          <t xml:space="preserve">
Average of 1458 and 1462 due to lack of data</t>
        </r>
      </text>
    </comment>
    <comment ref="R142" authorId="0">
      <text>
        <r>
          <rPr>
            <b/>
            <sz val="8"/>
            <rFont val="Tahoma"/>
            <family val="2"/>
          </rPr>
          <t>Rowena:</t>
        </r>
        <r>
          <rPr>
            <sz val="8"/>
            <rFont val="Tahoma"/>
            <family val="2"/>
          </rPr>
          <t xml:space="preserve">
Average of 1458 and 1462 due to lack of data</t>
        </r>
      </text>
    </comment>
    <comment ref="R98" authorId="0">
      <text>
        <r>
          <rPr>
            <b/>
            <sz val="8"/>
            <rFont val="Tahoma"/>
            <family val="2"/>
          </rPr>
          <t>Rowena:</t>
        </r>
        <r>
          <rPr>
            <sz val="8"/>
            <rFont val="Tahoma"/>
            <family val="2"/>
          </rPr>
          <t xml:space="preserve">
Average of 1425 and 1429 figures as no data given</t>
        </r>
      </text>
    </comment>
  </commentList>
</comments>
</file>

<file path=xl/sharedStrings.xml><?xml version="1.0" encoding="utf-8"?>
<sst xmlns="http://schemas.openxmlformats.org/spreadsheetml/2006/main" count="4603" uniqueCount="1384">
  <si>
    <t>fin 1296</t>
  </si>
  <si>
    <t>Reconciling bean prices with barley</t>
  </si>
  <si>
    <t>prices, a ratiio that wandered</t>
  </si>
  <si>
    <t>near unity in England for centuries.</t>
  </si>
  <si>
    <t>Mean and variance look similar.</t>
  </si>
  <si>
    <t xml:space="preserve">Average ratio = </t>
  </si>
  <si>
    <t>UNCONVERTED</t>
  </si>
  <si>
    <t>Converting moneys</t>
  </si>
  <si>
    <t>to gold</t>
  </si>
  <si>
    <t xml:space="preserve">Average </t>
  </si>
  <si>
    <t>grams of gold</t>
  </si>
  <si>
    <t xml:space="preserve">per kg of </t>
  </si>
  <si>
    <t>per kg of ginger</t>
  </si>
  <si>
    <t>Average grams of gold</t>
  </si>
  <si>
    <t>per kilogram</t>
  </si>
  <si>
    <t>(if 1 ratl = 458 g)</t>
  </si>
  <si>
    <r>
      <t>Paper Prices</t>
    </r>
    <r>
      <rPr>
        <i/>
        <sz val="12"/>
        <rFont val="Times New Roman"/>
        <family val="1"/>
      </rPr>
      <t>- for a quire (24/25 sheets of paper)</t>
    </r>
  </si>
  <si>
    <t>Gold grams</t>
  </si>
  <si>
    <t>20 quires</t>
  </si>
  <si>
    <t>per ream</t>
  </si>
  <si>
    <t>of paper =</t>
  </si>
  <si>
    <t>Mid-range</t>
  </si>
  <si>
    <t>gAu/book</t>
  </si>
  <si>
    <t>(when?)</t>
  </si>
  <si>
    <t>gAg/book</t>
  </si>
  <si>
    <t>silver grams</t>
  </si>
  <si>
    <t>gold grams</t>
  </si>
  <si>
    <t>At a bimatellic</t>
  </si>
  <si>
    <t>ratio of 10,</t>
  </si>
  <si>
    <t>For contemporary works, especially by famous authors- this is for a commentary on the collection of Bukhari.</t>
  </si>
  <si>
    <t>A gift for a mosque of 500 books worth 1000 dinars.</t>
  </si>
  <si>
    <t>ashrafis = dinars made after 1425, weighed 3.45g as opposed to the previous 4.25g (p. 274).</t>
  </si>
  <si>
    <t>1400-1410: both a dinar of 4.25 and of 3.45 are used - hence we have not converted the data for this period (Ashtor, p. 274).</t>
  </si>
  <si>
    <t>Local money</t>
  </si>
  <si>
    <t>of beef</t>
  </si>
  <si>
    <t>Metric physical units &amp;</t>
  </si>
  <si>
    <t>dinar (or was "din." really "dir.?)</t>
  </si>
  <si>
    <t>price per kg of mutton</t>
  </si>
  <si>
    <t>mai-oct 1405</t>
  </si>
  <si>
    <t>grams of gold per kilogram of mutton:</t>
  </si>
  <si>
    <t>Borsch (2005, pp. 93-95) implies through wheat prices that one "ardabb" = between 164 and 168.3 liters (125kg) in 1300-1346 and again in 1440-1487.</t>
  </si>
  <si>
    <t xml:space="preserve">Borsch explains in his notes (p. 160) that most historians use 1 irdabb = 70kg = 92 liters for wheat. This smaller figure is possibly for a small kadah. </t>
  </si>
  <si>
    <t xml:space="preserve">235 grams of gold in a dinar. A later table (5.13 on p. 82) implies 11.62 grams of silver per gram of gold in 1315.  By 1596-1597, </t>
  </si>
  <si>
    <t>This same table implies 290 grams of gold in a dinar ashrafi, 25 grams of silver in a dinar ashrafi.</t>
  </si>
  <si>
    <t>c. 350 d.f.</t>
  </si>
  <si>
    <t>Ashtor and Borsch agree</t>
  </si>
  <si>
    <t>Ashtor, pp. 283-292 and Borsch, pp. 93-5.</t>
  </si>
  <si>
    <t>Italics = interpolated or averaged.</t>
  </si>
  <si>
    <t>Last Revision: 2 August 2007</t>
  </si>
  <si>
    <t>(But Borsch thinks 1.5 irrdab barley = 1 irdabb wheat.)</t>
  </si>
  <si>
    <t>Units as noted on "Sources and notes" worksheet: 1 kadah = 70kg; 1 irdabb = 125kg (Borsch). Assume this irdabb is the same as that of wheat.</t>
  </si>
  <si>
    <t>Dec. -Jan.</t>
  </si>
  <si>
    <t>His (Borsch) various figures imply that for 1315, there are 505 grams of silver in a dirham in 1315 (p. 75, Table 5.4). The same table implies</t>
  </si>
  <si>
    <t>3 dirhams noirs = 1 dirham nukra</t>
  </si>
  <si>
    <t>Dirhams Fulus</t>
  </si>
  <si>
    <t>the copper currency was wildly unstable until stabilizing from 1440 on (e.g. his p. 92). He uses Ashtor's figure of 20 however (p. 78).</t>
  </si>
  <si>
    <t>Around 1310, 1.25 ducats = 1 dinar (Ashtor, p. 469).</t>
  </si>
  <si>
    <t xml:space="preserve">1 din., puis 1,5, puis 1,000 d.f. (=3.33 din.) </t>
  </si>
  <si>
    <t>Grams of Gold</t>
  </si>
  <si>
    <t>Per Dinar</t>
  </si>
  <si>
    <t>Dinars Per</t>
  </si>
  <si>
    <t>Dirham</t>
  </si>
  <si>
    <t>1374-5</t>
  </si>
  <si>
    <t>Mai+oct 1415</t>
  </si>
  <si>
    <t>dan. de Florence</t>
  </si>
  <si>
    <t>For veal</t>
  </si>
  <si>
    <t>Sept. 1395-Debut 1403</t>
  </si>
  <si>
    <t>1395-1403</t>
  </si>
  <si>
    <t>Fevr.</t>
  </si>
  <si>
    <t>warak = dirham noir: it had a larger proportion of copper content. In bahrites era, 1 dinar = 40 waraks.</t>
  </si>
  <si>
    <t>Ginger Prices in Mamluk Egypt 1347-1513</t>
  </si>
  <si>
    <t>Ashtor, pp. 332-3.</t>
  </si>
  <si>
    <t>Ginger per kintar fulfuli of 45kg</t>
  </si>
  <si>
    <t>Beledi</t>
  </si>
  <si>
    <t>Micchino</t>
  </si>
  <si>
    <t>Colombino</t>
  </si>
  <si>
    <t>price per kg of beans</t>
  </si>
  <si>
    <t>12 was commercial price, 19</t>
  </si>
  <si>
    <t>is the price for Venetians</t>
  </si>
  <si>
    <t>for white ginger</t>
  </si>
  <si>
    <t>Three types are given, as listed below. Where the sources do not specify a type, Ashtor puts it in the beledi column, as it was the most common type.</t>
  </si>
  <si>
    <t>Plain sugar</t>
  </si>
  <si>
    <t>Local monetary units,</t>
  </si>
  <si>
    <t>metric weights</t>
  </si>
  <si>
    <t>Local physical and</t>
  </si>
  <si>
    <t>local monetary Units</t>
  </si>
  <si>
    <t>Refined Sugar:</t>
  </si>
  <si>
    <t>Ashtor, p. 334.</t>
  </si>
  <si>
    <t>For 10 manns</t>
  </si>
  <si>
    <t>cruzado</t>
  </si>
  <si>
    <t>For 1 quintal</t>
  </si>
  <si>
    <r>
      <t xml:space="preserve">Borsch, Stuart J. </t>
    </r>
    <r>
      <rPr>
        <i/>
        <sz val="12"/>
        <rFont val="Times New Roman"/>
        <family val="1"/>
      </rPr>
      <t>The Black Death in Egypt and England</t>
    </r>
    <r>
      <rPr>
        <sz val="12"/>
        <rFont val="Times New Roman"/>
        <family val="1"/>
      </rPr>
      <t>. Texas: University of Texas Press, 2005.</t>
    </r>
  </si>
  <si>
    <t>Sources:</t>
  </si>
  <si>
    <t>Weights:</t>
  </si>
  <si>
    <t>Mostly a round loaf in Cairo weighed 1 ratl, but sometimes a loaf of 8 okiyas or, in the periods of poverty, of 4-7 okiyas (p. 306).</t>
  </si>
  <si>
    <t>gAu/</t>
  </si>
  <si>
    <t>kilogram</t>
  </si>
  <si>
    <t>Price ratio,</t>
  </si>
  <si>
    <t>beans/</t>
  </si>
  <si>
    <t>Mai 1296</t>
  </si>
  <si>
    <t xml:space="preserve">1 waiba = 1/6 irdabb (p.78- this is for the time of the Omayyades &amp; Abbasides. P. 79: 1 irdabb in Fayyum = 9 waibas = 109.6875kg </t>
  </si>
  <si>
    <t>Monetary System:</t>
  </si>
  <si>
    <t>Local Monetary Units,</t>
  </si>
  <si>
    <t>Metric Weights</t>
  </si>
  <si>
    <t>Average</t>
  </si>
  <si>
    <t>price</t>
  </si>
  <si>
    <t>No low or high prices here -- just average prices</t>
  </si>
  <si>
    <t>The price climbed to 100</t>
  </si>
  <si>
    <t>I think this means that the Nile flood was smaller than usual, or took place earlier than expected- this effected the irrigation system.</t>
  </si>
  <si>
    <t>Insufficient flooding of the Nile</t>
  </si>
  <si>
    <t>c. 1399-1419</t>
  </si>
  <si>
    <t>Borsch, p. 70: 1.5 ardabbs of barley = 1 ardabb of wheat.</t>
  </si>
  <si>
    <t>White ginger was sometimes mentioned by Italian merchants- its price tracks that of the beledi type</t>
  </si>
  <si>
    <t>mu'ayyadis = nisf = demi-dirham.</t>
  </si>
  <si>
    <t>Italics =</t>
  </si>
  <si>
    <t>interpolated</t>
  </si>
  <si>
    <t xml:space="preserve">1 new fals or 0.0416 dir. for dry bread. 0.3 dir. </t>
  </si>
  <si>
    <t>25 nisfs are worth 1 gold ashrafi dinar.</t>
  </si>
  <si>
    <t>c. 1284-1341</t>
  </si>
  <si>
    <t xml:space="preserve"> The Nile didn't subside?</t>
  </si>
  <si>
    <t>alamiya, not in index.</t>
  </si>
  <si>
    <t>nisf or demi-dirham: Europeans called it the "maydin". Issued in 1415, a silver money (p. 279)</t>
  </si>
  <si>
    <t>price per kg</t>
  </si>
  <si>
    <t>Bread (pain), per ratl of .45 kilograms</t>
  </si>
  <si>
    <t>5.333 ratl</t>
  </si>
  <si>
    <t>Ducats per</t>
  </si>
  <si>
    <t>per kg of wheat</t>
  </si>
  <si>
    <t>Grams of gold</t>
  </si>
  <si>
    <t>Ashtor uses 13.3 dirhams per dinar for bahrites era (p. 275). But, this rate was just used in legal documents- the real rate was about 20:1. See pp. 275-82 for rates across time.</t>
  </si>
  <si>
    <t>Wages of Servants</t>
  </si>
  <si>
    <t>Wages of Custodians</t>
  </si>
  <si>
    <t>Wages of Artisans</t>
  </si>
  <si>
    <t>more than 12 dir. was the high.</t>
  </si>
  <si>
    <t>Fév.- Avril</t>
  </si>
  <si>
    <t>Barley Prices in Mamluk Egypt 1264-1487</t>
  </si>
  <si>
    <t>Ashtor, pp. 295-300.</t>
  </si>
  <si>
    <t>Début 1264</t>
  </si>
  <si>
    <t>1277-79</t>
  </si>
  <si>
    <t>1278-79</t>
  </si>
  <si>
    <t>and more</t>
  </si>
  <si>
    <t>Fin 1296</t>
  </si>
  <si>
    <t>30, then 10</t>
  </si>
  <si>
    <t>Baisse- low</t>
  </si>
  <si>
    <t>10, then 9</t>
  </si>
  <si>
    <t>Aut.</t>
  </si>
  <si>
    <t>Cherte</t>
  </si>
  <si>
    <t>1374-75</t>
  </si>
  <si>
    <t>Dec. 1374- Jan. 1375</t>
  </si>
  <si>
    <t>just to 80</t>
  </si>
  <si>
    <t>Le prix baisse a 20</t>
  </si>
  <si>
    <t>The price fell to 20.</t>
  </si>
  <si>
    <t>1383-84</t>
  </si>
  <si>
    <t xml:space="preserve">Oct. </t>
  </si>
  <si>
    <t>Debut 1396</t>
  </si>
  <si>
    <t>Fin Mars</t>
  </si>
  <si>
    <t>After speculation by merchants.</t>
  </si>
  <si>
    <t>Oct.</t>
  </si>
  <si>
    <t>Debut 1400</t>
  </si>
  <si>
    <t>Debut 1403</t>
  </si>
  <si>
    <t>Mi-Oct.</t>
  </si>
  <si>
    <t>Le Nil baisse avant terme (the Nile receded too quickly)</t>
  </si>
  <si>
    <t>Fev.-Avril</t>
  </si>
  <si>
    <t>Debut 1264</t>
  </si>
  <si>
    <t>For 1 ratl damascene</t>
  </si>
  <si>
    <t>Cherte- expensive</t>
  </si>
  <si>
    <t>Fin 1351</t>
  </si>
  <si>
    <t>Debut 1352</t>
  </si>
  <si>
    <t>Janv.</t>
  </si>
  <si>
    <t>Grande cherte</t>
  </si>
  <si>
    <t>florin</t>
  </si>
  <si>
    <t>In Alexandria, for a Genoese pound of 476g.</t>
  </si>
  <si>
    <t>Bon marche- good value/ cheap</t>
  </si>
  <si>
    <t>Debut 1384</t>
  </si>
  <si>
    <t>dan. de Florence (?)</t>
  </si>
  <si>
    <t>In Alexandria</t>
  </si>
  <si>
    <t>Beef Prices in Mamluk Egypt 1337-1464</t>
  </si>
  <si>
    <t>The Venetians had to pay this much to the sultan.</t>
  </si>
  <si>
    <t>The sultan sold to the Venetians at upwards of 100 ducats.</t>
  </si>
  <si>
    <t>fulus = copper money. Sometimes rate of change measured in weight, sometimes in counting.</t>
  </si>
  <si>
    <t xml:space="preserve">c. 1399-1406 </t>
  </si>
  <si>
    <t>For an emir with 100 troops (actually possibly 1000, see Borsch, chapter 2).</t>
  </si>
  <si>
    <t>Emirs with 100 troops (actually possibly 1000, see Borsch, chapter 2).</t>
  </si>
  <si>
    <t>Fin du XIV siecle</t>
  </si>
  <si>
    <t>Juil.</t>
  </si>
  <si>
    <t>and Genoese at 12 duc.</t>
  </si>
  <si>
    <t>The sultan sold to the Catalans</t>
  </si>
  <si>
    <t>9.5 for white ginger, the French</t>
  </si>
  <si>
    <t>and Genoese paid 12 duc.</t>
  </si>
  <si>
    <t>Ashtor, p. 331: 1 kintar fulfuli of ginger = 45kg</t>
  </si>
  <si>
    <t>1300-1400</t>
  </si>
  <si>
    <t>Grande cherte- expensive</t>
  </si>
  <si>
    <t>12.5 for white ginger</t>
  </si>
  <si>
    <t xml:space="preserve">1 kintar- shows the fall in </t>
  </si>
  <si>
    <t>deuxieme moitie du XIV siecle</t>
  </si>
  <si>
    <t>1350-1400</t>
  </si>
  <si>
    <t>hausse agravée par une crue insuffisante- aggravated by insufficient flooding of the Nile.</t>
  </si>
  <si>
    <t>Ashtor, pp. 330-31.</t>
  </si>
  <si>
    <t xml:space="preserve">Date as Noted </t>
  </si>
  <si>
    <t>See p. 330</t>
  </si>
  <si>
    <t>Fev.</t>
  </si>
  <si>
    <t>1491-97</t>
  </si>
  <si>
    <t>cruzados</t>
  </si>
  <si>
    <t>Ete</t>
  </si>
  <si>
    <t>Debut 1507</t>
  </si>
  <si>
    <t>28 Aout</t>
  </si>
  <si>
    <t>Cinnamon Prices in Mamluk Egypt 1347-1513</t>
  </si>
  <si>
    <t>Cloves Prices in Mamluk Egypt 1347-1513</t>
  </si>
  <si>
    <t>This was for an artisan working in towns in Egypt and Palestine. His daily wage was 2.2 mu'ayyadis We're told they were Jewish workers who worked only 26 days per month.</t>
  </si>
  <si>
    <t>before 1349</t>
  </si>
  <si>
    <t>avant 1349</t>
  </si>
  <si>
    <t xml:space="preserve">Crue insuffisante </t>
  </si>
  <si>
    <t>Fin Octobre</t>
  </si>
  <si>
    <t>300, then 400 and more</t>
  </si>
  <si>
    <t xml:space="preserve">Avril </t>
  </si>
  <si>
    <t>less than 300</t>
  </si>
  <si>
    <t>abnormally high</t>
  </si>
  <si>
    <t>Low</t>
  </si>
  <si>
    <t>High</t>
  </si>
  <si>
    <t>Expensive</t>
  </si>
  <si>
    <t>Grande cherté</t>
  </si>
  <si>
    <t>Very expensive</t>
  </si>
  <si>
    <t>Grande baisse</t>
  </si>
  <si>
    <t>Very low</t>
  </si>
  <si>
    <t>Juin-Juillet</t>
  </si>
  <si>
    <t xml:space="preserve">Mars </t>
  </si>
  <si>
    <t>90, previously 150</t>
  </si>
  <si>
    <t xml:space="preserve">Juin </t>
  </si>
  <si>
    <t>Hausse, 300 and less</t>
  </si>
  <si>
    <t>Fine</t>
  </si>
  <si>
    <t xml:space="preserve">in an extra decimal place and use 4 okiyas = 607.125g, so 1 okiya = 151.78g. </t>
  </si>
  <si>
    <t>Hausse, 270 and less. Summarising prices for 1449</t>
  </si>
  <si>
    <t>Nov.-Dec.</t>
  </si>
  <si>
    <t>And less</t>
  </si>
  <si>
    <t xml:space="preserve">28 Juillet </t>
  </si>
  <si>
    <t>Bon marché</t>
  </si>
  <si>
    <t>Good value</t>
  </si>
  <si>
    <t>Début 1496</t>
  </si>
  <si>
    <t>Ashtor, p. 302.</t>
  </si>
  <si>
    <t>Wages:</t>
  </si>
  <si>
    <t>I have used Borsch (p. 106) which seems to glean from Ashtor's data. Borsch has converted to yearly wages when sometimes</t>
  </si>
  <si>
    <t>it was not clear whether Ashtor was quoting wages per day, month etc. Any mistakes are therefore Borsch's.</t>
  </si>
  <si>
    <t>Things to think about: Non-monetary parts of the wage; Bonus payments to soldiers.</t>
  </si>
  <si>
    <t>Ashtor (pp. 277-8)- value of a dinar in terms of the copper dirham.</t>
  </si>
  <si>
    <t>Ashtor, pp. 305-6.</t>
  </si>
  <si>
    <t>moins de 20- less than 20.</t>
  </si>
  <si>
    <t>Debut 1404</t>
  </si>
  <si>
    <t>200, previously 90</t>
  </si>
  <si>
    <t>more than 250, then 300</t>
  </si>
  <si>
    <t>65, then 100</t>
  </si>
  <si>
    <t>Mai-Juin</t>
  </si>
  <si>
    <t>At the time of an epidemic. Equivalent to 150 dinar per month.</t>
  </si>
  <si>
    <t>For a good doctor with a private practice. I think this is per month.</t>
  </si>
  <si>
    <t>Ashtor, pp. 372-381. Borsch, p. 106.</t>
  </si>
  <si>
    <t>These are averages for the period</t>
  </si>
  <si>
    <t>1250-1517</t>
  </si>
  <si>
    <t>Allouche: p. 15, silver mintage ceased about 1403. Copper fulus became more widespread.</t>
  </si>
  <si>
    <t>318-319</t>
  </si>
  <si>
    <t>112-114,</t>
  </si>
  <si>
    <t>Average or</t>
  </si>
  <si>
    <t>the government sold (by coercion?) for 175</t>
  </si>
  <si>
    <t>These wages represent the minimum for their class, indicating the high price of labour at the time. If their wages were calculated in terms of bread (real wages) then the increase is also noteworthy (p. 374).</t>
  </si>
  <si>
    <t>dinar ashrafis</t>
  </si>
  <si>
    <t>Wages of Ouvriers (Workers- just unskilled here)</t>
  </si>
  <si>
    <t>For porters. Note that they devote all day to their job.</t>
  </si>
  <si>
    <t>The porter wage doubled.</t>
  </si>
  <si>
    <t>Wages of Doorkeepers/Porters</t>
  </si>
  <si>
    <t>Fin Oct.</t>
  </si>
  <si>
    <t>300, then 450 and more</t>
  </si>
  <si>
    <t>Flour Prices in Mamluk Egypt 1373-1496</t>
  </si>
  <si>
    <t>One Charge (load) = 7 buttas = 350 ratls. These last 3 are consistent with each other.</t>
  </si>
  <si>
    <t>Flour (farine) per butta of 17.5kg</t>
  </si>
  <si>
    <t>Low Price</t>
  </si>
  <si>
    <t>Average Price</t>
  </si>
  <si>
    <t>High Price</t>
  </si>
  <si>
    <t>Déc. 1374- Jan. 1375</t>
  </si>
  <si>
    <t>Mars-Avril</t>
  </si>
  <si>
    <t>Mi-Avril</t>
  </si>
  <si>
    <t>Sept.</t>
  </si>
  <si>
    <t xml:space="preserve">Déc. </t>
  </si>
  <si>
    <t>110, then 70</t>
  </si>
  <si>
    <t>Metric physical units &amp; gold grams</t>
  </si>
  <si>
    <t>Metric physical units</t>
  </si>
  <si>
    <t xml:space="preserve">Local Monetary Units </t>
  </si>
  <si>
    <t>Ashtor, pp. 310-12.</t>
  </si>
  <si>
    <t>Mutton per ratl of 450g.</t>
  </si>
  <si>
    <r>
      <t xml:space="preserve">un caractère uniforme et musulman.  Il frappa des monnaies </t>
    </r>
    <r>
      <rPr>
        <b/>
        <sz val="12"/>
        <rFont val="Times New Roman"/>
        <family val="1"/>
      </rPr>
      <t>d'or pesant 4.25 g et des monnaies d'argent, appelés "dirhams", pesant 2.97 g. "</t>
    </r>
    <r>
      <rPr>
        <sz val="12"/>
        <rFont val="Times New Roman"/>
        <family val="1"/>
      </rPr>
      <t xml:space="preserve"> (p. 39)</t>
    </r>
  </si>
  <si>
    <t>des paiements en ces monnaies….</t>
  </si>
  <si>
    <t>d'or frappées par les Abbasides en Irak, au cours du VIIIe siècle et du IXe siècle, étaient pour la plupart de 96% d'or."</t>
  </si>
  <si>
    <t>Hausse inhabituelle</t>
  </si>
  <si>
    <t>Unusual high</t>
  </si>
  <si>
    <t>more than 300</t>
  </si>
  <si>
    <t>For 1 kadah, at Alexandria</t>
  </si>
  <si>
    <t>Dinar</t>
  </si>
  <si>
    <t>Hausse: just to 400</t>
  </si>
  <si>
    <t>Just to 200: previously nearly 90.</t>
  </si>
  <si>
    <t>Hausse: more than 250</t>
  </si>
  <si>
    <t>42.5, then 85</t>
  </si>
  <si>
    <t>Fin 1424</t>
  </si>
  <si>
    <t>For 3.5 irdabb: abnormally low</t>
  </si>
  <si>
    <t>Sugar Prices in Mamluk Egypt 1295-1405</t>
  </si>
  <si>
    <t>Ashtor, pp. 316-8.</t>
  </si>
  <si>
    <t>Plain Sugar</t>
  </si>
  <si>
    <t>just to 6 d.f.</t>
  </si>
  <si>
    <t>The French paid 35 duc.</t>
  </si>
  <si>
    <t>16 for inferior quality, 30 for high</t>
  </si>
  <si>
    <t>The price rose to 30</t>
  </si>
  <si>
    <t>8 Aout</t>
  </si>
  <si>
    <t>The price fell to 28</t>
  </si>
  <si>
    <t>Debut 1446</t>
  </si>
  <si>
    <t>Price per sporta of 225kg</t>
  </si>
  <si>
    <t>220, previously 80</t>
  </si>
  <si>
    <t>ashrafi</t>
  </si>
  <si>
    <t>Debut 1430</t>
  </si>
  <si>
    <t>Ashtor, p. 316: 1 kintar of candy is 45kg.</t>
  </si>
  <si>
    <t>Candy</t>
  </si>
  <si>
    <t>1 kintar/45kg, at the time of the cattle plague.</t>
  </si>
  <si>
    <t>In Cairo, for 5 ratls = 40 ducats per kintar</t>
  </si>
  <si>
    <t>Ashtor, p. 317: 100 ratls of candy = 1 kintar.</t>
  </si>
  <si>
    <t xml:space="preserve">1 kintar </t>
  </si>
  <si>
    <t xml:space="preserve">1 kintar  </t>
  </si>
  <si>
    <t>1 kintar</t>
  </si>
  <si>
    <t>prices in the first half of XIV</t>
  </si>
  <si>
    <t>bread</t>
  </si>
  <si>
    <t>beans</t>
  </si>
  <si>
    <t>fève</t>
  </si>
  <si>
    <t>and less</t>
  </si>
  <si>
    <t>Le prix baisse a 110</t>
  </si>
  <si>
    <t>orge</t>
  </si>
  <si>
    <t>295-300</t>
  </si>
  <si>
    <t>This is the wage for an artisan working in the house of a master. This one worked in the town of Samanud. The daily wage was 3.5 mu'ayyadis. We're told they were Jewish workers who worked only 26 days per month.</t>
  </si>
  <si>
    <t>Ashrafis</t>
  </si>
  <si>
    <t>The price fell to 110</t>
  </si>
  <si>
    <t>after the new harvest</t>
  </si>
  <si>
    <t>Baisse anormale</t>
  </si>
  <si>
    <t>Abnormally low</t>
  </si>
  <si>
    <t>hardja (?) p. 298</t>
  </si>
  <si>
    <t>The price climbed from 60 to 85</t>
  </si>
  <si>
    <t>The price climbed from 110 to 140</t>
  </si>
  <si>
    <t>High: 80 to 150</t>
  </si>
  <si>
    <t>Debut 1447</t>
  </si>
  <si>
    <t>just to 140</t>
  </si>
  <si>
    <t>Hausse: 800 and less</t>
  </si>
  <si>
    <t>environ</t>
  </si>
  <si>
    <t>around</t>
  </si>
  <si>
    <t>140, previously 70</t>
  </si>
  <si>
    <t>Debut Juillet</t>
  </si>
  <si>
    <t>Crue insuffisante et hausse</t>
  </si>
  <si>
    <t>less than 200</t>
  </si>
  <si>
    <t>Fin Juin</t>
  </si>
  <si>
    <t>Fin Aout</t>
  </si>
  <si>
    <r>
      <t xml:space="preserve">Shoshan, Boaz. "Money Supply and Grain Prices in Fifteenth Century Egypt" in </t>
    </r>
    <r>
      <rPr>
        <i/>
        <sz val="12"/>
        <rFont val="Times New Roman"/>
        <family val="1"/>
      </rPr>
      <t>Economic History Review</t>
    </r>
    <r>
      <rPr>
        <sz val="12"/>
        <rFont val="Times New Roman"/>
        <family val="1"/>
      </rPr>
      <t xml:space="preserve"> 36 (1983).</t>
    </r>
  </si>
  <si>
    <r>
      <t xml:space="preserve">Allouche, Adel. </t>
    </r>
    <r>
      <rPr>
        <i/>
        <sz val="12"/>
        <rFont val="Times New Roman"/>
        <family val="1"/>
      </rPr>
      <t>Mamluk Economics: A Study and Translation of Al-Maqrizi's Ighathah</t>
    </r>
    <r>
      <rPr>
        <sz val="12"/>
        <rFont val="Times New Roman"/>
        <family val="1"/>
      </rPr>
      <t>. Salt Lake City: University of Utah Press, 1994.</t>
    </r>
  </si>
  <si>
    <t>Rice Prices in Mamluk Egypt 1295-1468</t>
  </si>
  <si>
    <t>Monetary Units</t>
  </si>
  <si>
    <t>Fin Nov.</t>
  </si>
  <si>
    <t>Grande cherte, for 1 kadah</t>
  </si>
  <si>
    <t>Cherte, for 1 kadah</t>
  </si>
  <si>
    <t>Dec.</t>
  </si>
  <si>
    <t>for 1 kadah: 2, previously .75.</t>
  </si>
  <si>
    <t>for 1 kadah: 0.75, then 2.</t>
  </si>
  <si>
    <t>for 1 irdabb</t>
  </si>
  <si>
    <t>for 1 kadah</t>
  </si>
  <si>
    <t>1403-4</t>
  </si>
  <si>
    <t>for 1 kadah, just to 9 d.f.</t>
  </si>
  <si>
    <t>Fin 1425</t>
  </si>
  <si>
    <t>for 1 irdabb: 1000, previously 500</t>
  </si>
  <si>
    <t>Ashtor, pp. 295-300</t>
  </si>
  <si>
    <t>A Alexandrie un kadah (assuming this is the kadah mentioned by Borsch = 70kg)</t>
  </si>
  <si>
    <t xml:space="preserve">Borsch does not explain, however, why he differs from Ashtor when he does.  </t>
  </si>
  <si>
    <t>I don't have a source for the Italian moneys (ducats, grosso etc) so I have not converted those data points (highlighted in turquoise).</t>
  </si>
  <si>
    <t>Bean Prices in Mamluk Egypt 1277-1469</t>
  </si>
  <si>
    <t>Debut 1296</t>
  </si>
  <si>
    <t>Dec. 1374-Jan. 1375</t>
  </si>
  <si>
    <t>"A la fin du VIIe siècle, le calife omayyade 'Abdalmalik réforma la frappe des monnnaies dans l'empire arabe pour lui donner</t>
  </si>
  <si>
    <t>sugar, 3 kinds</t>
  </si>
  <si>
    <t>huile d'olives</t>
  </si>
  <si>
    <t>the price climbed from 60 to 85.</t>
  </si>
  <si>
    <t>Summary, 11th-15th c's in Egypt, p. 461.</t>
  </si>
  <si>
    <t>316-318</t>
  </si>
  <si>
    <t>Egypt under the Omayyades and Abbasides:</t>
  </si>
  <si>
    <t>misc, 90-94.</t>
  </si>
  <si>
    <t>metal content of money</t>
  </si>
  <si>
    <t>just to 130</t>
  </si>
  <si>
    <t>just under 300</t>
  </si>
  <si>
    <t xml:space="preserve">Debut Juillet </t>
  </si>
  <si>
    <r>
      <t xml:space="preserve">    "La valeur des </t>
    </r>
    <r>
      <rPr>
        <b/>
        <sz val="12"/>
        <rFont val="Times New Roman"/>
        <family val="1"/>
      </rPr>
      <t xml:space="preserve">monnaies d'argent </t>
    </r>
    <r>
      <rPr>
        <sz val="12"/>
        <rFont val="Times New Roman"/>
        <family val="1"/>
      </rPr>
      <t xml:space="preserve">émises par le gouvernment califien et par les autres maitres souverains n'était </t>
    </r>
    <r>
      <rPr>
        <b/>
        <sz val="12"/>
        <rFont val="Times New Roman"/>
        <family val="1"/>
      </rPr>
      <t>pas uniforme.  Le taux</t>
    </r>
  </si>
  <si>
    <t xml:space="preserve">    Copper money: P. 41.</t>
  </si>
  <si>
    <t>398-399</t>
  </si>
  <si>
    <t>sucre</t>
  </si>
  <si>
    <t>All data refer to Cairo unless otherwise indicated.</t>
  </si>
  <si>
    <t>Date as noted</t>
  </si>
  <si>
    <t>Month</t>
  </si>
  <si>
    <t>Year</t>
  </si>
  <si>
    <r>
      <t>Local</t>
    </r>
    <r>
      <rPr>
        <b/>
        <sz val="12"/>
        <rFont val="Times New Roman"/>
        <family val="1"/>
      </rPr>
      <t xml:space="preserve"> Physical &amp; </t>
    </r>
    <r>
      <rPr>
        <b/>
        <u val="single"/>
        <sz val="12"/>
        <rFont val="Times New Roman"/>
        <family val="1"/>
      </rPr>
      <t>Local</t>
    </r>
    <r>
      <rPr>
        <b/>
        <sz val="12"/>
        <rFont val="Times New Roman"/>
        <family val="1"/>
      </rPr>
      <t xml:space="preserve"> Monetary Units</t>
    </r>
  </si>
  <si>
    <t>Monetary unit</t>
  </si>
  <si>
    <t>From Cairo unless otherwise noted.</t>
  </si>
  <si>
    <t>cinnamon priced per "kintar de 100 manns à 812.5 g." (p. 330).</t>
  </si>
  <si>
    <t>clothing, various</t>
  </si>
  <si>
    <t>vêtements</t>
  </si>
  <si>
    <t>146-174</t>
  </si>
  <si>
    <t>immeubles</t>
  </si>
  <si>
    <t>real estate, buy or rent</t>
  </si>
  <si>
    <t>181-208</t>
  </si>
  <si>
    <t>343-355</t>
  </si>
  <si>
    <t>livres</t>
  </si>
  <si>
    <t>Debut de 1296</t>
  </si>
  <si>
    <t>1 irdabb of wheat = 69.9 kilograms in Cairo.  Prices "en provence" (rif, apparently lower Egypt) = 1.5 Cairo irdabbs (Ashtor, p. 283).</t>
  </si>
  <si>
    <t>hausse</t>
  </si>
  <si>
    <t>after the sultan's intervention</t>
  </si>
  <si>
    <t>baisse</t>
  </si>
  <si>
    <t>1277-1279</t>
  </si>
  <si>
    <t>Printemps</t>
  </si>
  <si>
    <t>"</t>
  </si>
  <si>
    <t>Fin nov.</t>
  </si>
  <si>
    <t>Début 1296</t>
  </si>
  <si>
    <t>Upper Egypt</t>
  </si>
  <si>
    <t>mars-avril</t>
  </si>
  <si>
    <t>avril</t>
  </si>
  <si>
    <t>mai</t>
  </si>
  <si>
    <t>35, puis 25</t>
  </si>
  <si>
    <t xml:space="preserve">    [p. 40:] "Plus tard, au cours duIXe siècle, on commença de frapper des dinars d'or dans toute la moitié orientale de l'empire califien et aussi d'effectuer </t>
  </si>
  <si>
    <t>Honey Prices in Mamluk Egypt 1396-1450</t>
  </si>
  <si>
    <t>Olive Oil Prices in Mamluk Egypt 1295-1468</t>
  </si>
  <si>
    <t>Ashtor, pp. 318-9.</t>
  </si>
  <si>
    <t>Weight?</t>
  </si>
  <si>
    <r>
      <t xml:space="preserve">    "Le système monétaire des pays orientaux se distingue pendant toute l'époque des califes omayyades et abbasides par la </t>
    </r>
    <r>
      <rPr>
        <b/>
        <sz val="12"/>
        <rFont val="Times New Roman"/>
        <family val="1"/>
      </rPr>
      <t>stabilité du dinar….</t>
    </r>
  </si>
  <si>
    <t>There are 3 types of sugar: plain; refined; candy</t>
  </si>
  <si>
    <t>Refined Sugar</t>
  </si>
  <si>
    <t>1 kintar (djarwi)</t>
  </si>
  <si>
    <t>1 kintar- time of high prices</t>
  </si>
  <si>
    <t>1 kintar- in Alexandria</t>
  </si>
  <si>
    <t>In Lower Egypt</t>
  </si>
  <si>
    <t>Aout-Sept.</t>
  </si>
  <si>
    <t>See p. 298</t>
  </si>
  <si>
    <t>Avril-Mai</t>
  </si>
  <si>
    <t>More than 200</t>
  </si>
  <si>
    <t>The price climbed from 180 to 300</t>
  </si>
  <si>
    <t>Wheat Prices in Mamluk Egypt 1264-1512</t>
  </si>
  <si>
    <t>A Venetian merchant, in Alexandria</t>
  </si>
  <si>
    <t>1 kintar- when the sultan took over</t>
  </si>
  <si>
    <t>control of sugar production as a monopoly</t>
  </si>
  <si>
    <t>c.1450</t>
  </si>
  <si>
    <t>La Syrie</t>
  </si>
  <si>
    <t>Wages</t>
  </si>
  <si>
    <t>Froment</t>
  </si>
  <si>
    <t>wheat</t>
  </si>
  <si>
    <t>barley</t>
  </si>
  <si>
    <t>pain</t>
  </si>
  <si>
    <t>Egypt under the Mamluks:</t>
  </si>
  <si>
    <t>39-41</t>
  </si>
  <si>
    <t>Hausse; apres importations 4</t>
  </si>
  <si>
    <t>Hausse par cause de désordre</t>
  </si>
  <si>
    <t>cherté</t>
  </si>
  <si>
    <t>ducat</t>
  </si>
  <si>
    <t>he says, the bimetallic ratio had become had become 18 grams of silver per gram of gold (table 5.16, p. 86).</t>
  </si>
  <si>
    <t>1427-29</t>
  </si>
  <si>
    <t>Bacharach: 1 ducat = 3.51g of gold.</t>
  </si>
  <si>
    <r>
      <t xml:space="preserve">Bacharach, Jere. "The Dinar Versus the Ducat" in </t>
    </r>
    <r>
      <rPr>
        <i/>
        <sz val="12"/>
        <rFont val="Times New Roman"/>
        <family val="1"/>
      </rPr>
      <t>International Journal of Middle East Studies</t>
    </r>
    <r>
      <rPr>
        <sz val="12"/>
        <rFont val="Times New Roman"/>
        <family val="1"/>
      </rPr>
      <t xml:space="preserve"> 4 (1973) pp. 77-96.</t>
    </r>
  </si>
  <si>
    <t>One can also try reading Stuart Borsch (2005) on this, including his chapter on the dinar jayshi and the 1315 survey.</t>
  </si>
  <si>
    <t>about price</t>
  </si>
  <si>
    <t>dirham of silver</t>
  </si>
  <si>
    <t>previously 25</t>
  </si>
  <si>
    <t>previously 20 (two sources agree)</t>
  </si>
  <si>
    <t>afterward 20</t>
  </si>
  <si>
    <t>août-sept</t>
  </si>
  <si>
    <t>Allouche: 1 faddan = 1.35 acres (p. 88)</t>
  </si>
  <si>
    <t>Allouche: 1 qintar = 100 ratls (p. 90)</t>
  </si>
  <si>
    <t>Shoshan: 1 qintar = 96.7kg (p. 305)</t>
  </si>
  <si>
    <t>des dirhams changea souvent.  Aux premiers temps d'Islam, on donnait 10 dirhams pour un dinar, puis, jusqu'à la fin du VIIIe siècle, 12.</t>
  </si>
  <si>
    <t xml:space="preserve">Au début du Ixe siècle, en Irak, un dinar valait 20 ou 22 dirhams et au milieu de ce siècle, 25.  Dans la première moitié du Xe siècle le taux </t>
  </si>
  <si>
    <t>Iraq under the caliphates:</t>
  </si>
  <si>
    <t>1 ardeb of maize or sorghum = 308 lbs. = 140 kilograms</t>
  </si>
  <si>
    <t>1 ardeb of beans = 341 lbs. = 155 kilograms</t>
  </si>
  <si>
    <t>1 ardeb of barley = 264 lbs. = 120 kilograms</t>
  </si>
  <si>
    <t>1 dariba of rice = 2,079 lbs. = 945 kilograms</t>
  </si>
  <si>
    <t>392-397</t>
  </si>
  <si>
    <t>43-44</t>
  </si>
  <si>
    <t>misc, 443ff</t>
  </si>
  <si>
    <t>olive oil</t>
  </si>
  <si>
    <t>miel</t>
  </si>
  <si>
    <t>honey</t>
  </si>
  <si>
    <t>406-407</t>
  </si>
  <si>
    <t>410-412</t>
  </si>
  <si>
    <t>412-414</t>
  </si>
  <si>
    <t>414-416</t>
  </si>
  <si>
    <t>417-418</t>
  </si>
  <si>
    <t>419-420</t>
  </si>
  <si>
    <t>420-421</t>
  </si>
  <si>
    <t>427-433</t>
  </si>
  <si>
    <t>434-437</t>
  </si>
  <si>
    <t>See p. 298.</t>
  </si>
  <si>
    <t>more than 200</t>
  </si>
  <si>
    <t>more than 260</t>
  </si>
  <si>
    <t>the price climbed from 180 to 300.</t>
  </si>
  <si>
    <t>des dirhams, appelés eux [p. 41] aussia du nom des souverains qui les avaient émis, était le plus souvent de 1/14 ou de 1/15 de dinar."</t>
  </si>
  <si>
    <t>(wheat data years:)</t>
  </si>
  <si>
    <t>1068-1258</t>
  </si>
  <si>
    <t>97-100</t>
  </si>
  <si>
    <t>1002-1248</t>
  </si>
  <si>
    <t>100-103</t>
  </si>
  <si>
    <t>103-104</t>
  </si>
  <si>
    <t>105-106</t>
  </si>
  <si>
    <t>109-110</t>
  </si>
  <si>
    <t>(Cairo again)</t>
  </si>
  <si>
    <t>Egypt under the Fatimides and Ayyoubides:</t>
  </si>
  <si>
    <t>Salaires minimaux en Irak et an Égypte, 8th c - 15th c, real, 465-466.</t>
  </si>
  <si>
    <t>699-969</t>
  </si>
  <si>
    <t>a ratl of silk weighed 0.57 kg (p. 143).</t>
  </si>
  <si>
    <t xml:space="preserve">a ratl of bread probably weighed 437.5 grams (p. 81). </t>
  </si>
  <si>
    <t>"sporta" = himl = 225 kg (p. 324).</t>
  </si>
  <si>
    <t>cannelle</t>
  </si>
  <si>
    <t>cinnamon</t>
  </si>
  <si>
    <t>330-331</t>
  </si>
  <si>
    <t>gingembre</t>
  </si>
  <si>
    <t>ginger, 3 kinds</t>
  </si>
  <si>
    <t>332-333</t>
  </si>
  <si>
    <t>clou de girofle</t>
  </si>
  <si>
    <t>cloves</t>
  </si>
  <si>
    <t>encens</t>
  </si>
  <si>
    <t>(frank)incense</t>
  </si>
  <si>
    <t>noix muscade</t>
  </si>
  <si>
    <t>nutmeg</t>
  </si>
  <si>
    <t>macis</t>
  </si>
  <si>
    <t>mace</t>
  </si>
  <si>
    <t>Salaires</t>
  </si>
  <si>
    <t>misc, 372ff</t>
  </si>
  <si>
    <t>He adds that these figures don't allow us to get an idea of the typical price of an egg.</t>
  </si>
  <si>
    <t>Egg Prices in Mamluk Egypt 1295-1405</t>
  </si>
  <si>
    <t>Ashtor, p. 318.</t>
  </si>
  <si>
    <t>There are no details for the Bahrite era and for the Circassian era, figures are given only for exceptional years.</t>
  </si>
  <si>
    <t>Debut de XV siecle</t>
  </si>
  <si>
    <t>1400-1430</t>
  </si>
  <si>
    <t>Milieu de XV siecle</t>
  </si>
  <si>
    <t>dinar ashrafi</t>
  </si>
  <si>
    <t>for 1 ratl (djarwi)</t>
  </si>
  <si>
    <t>This is an average of the available sources</t>
  </si>
  <si>
    <t>Imported from Southern Europe by merchants</t>
  </si>
  <si>
    <t>From the accounts of a Genoese vessel, for 100kg of oil in Alexandria</t>
  </si>
  <si>
    <t xml:space="preserve">For 1 kintar </t>
  </si>
  <si>
    <t>For 1 ratl- this is an average</t>
  </si>
  <si>
    <t>For 1 kintar- probably Italian oil</t>
  </si>
  <si>
    <t>For 1 kintar- according to Venetian consuls</t>
  </si>
  <si>
    <t>Debut de 1501</t>
  </si>
  <si>
    <t>6, puis 13. 1 kintar</t>
  </si>
  <si>
    <t>Vast differences in price may be accounted for by differences in quality- Italian was better.</t>
  </si>
  <si>
    <t>books</t>
  </si>
  <si>
    <t>366-367</t>
  </si>
  <si>
    <t>355-366</t>
  </si>
  <si>
    <t>84-86</t>
  </si>
  <si>
    <r>
      <t>Le dinar abbaside a gardé presque toujours le poids de</t>
    </r>
    <r>
      <rPr>
        <b/>
        <sz val="12"/>
        <rFont val="Times New Roman"/>
        <family val="1"/>
      </rPr>
      <t xml:space="preserve"> 4.25 g</t>
    </r>
    <r>
      <rPr>
        <sz val="12"/>
        <rFont val="Times New Roman"/>
        <family val="1"/>
      </rPr>
      <t xml:space="preserve"> [d'or] et son titre n'a pas changé.  Comme les dinars omayyades, les monnaies </t>
    </r>
  </si>
  <si>
    <r>
      <t xml:space="preserve">Ashtor, Eliyahu. </t>
    </r>
    <r>
      <rPr>
        <i/>
        <sz val="12"/>
        <rFont val="Times New Roman"/>
        <family val="1"/>
      </rPr>
      <t xml:space="preserve">Histoire des prix et des salaires dans l'Orient médiéval. </t>
    </r>
    <r>
      <rPr>
        <sz val="12"/>
        <rFont val="Times New Roman"/>
        <family val="1"/>
      </rPr>
      <t>Paris: S.E.V.P.E.N., 1969.</t>
    </r>
  </si>
  <si>
    <t>277-278</t>
  </si>
  <si>
    <r>
      <t xml:space="preserve">From Alan R. Richards, </t>
    </r>
    <r>
      <rPr>
        <i/>
        <sz val="12"/>
        <rFont val="Times New Roman"/>
        <family val="1"/>
      </rPr>
      <t>Egypt's Agricultural Development, 1880-1980: Technical and Social Change</t>
    </r>
    <r>
      <rPr>
        <sz val="12"/>
        <rFont val="Times New Roman"/>
        <family val="1"/>
      </rPr>
      <t>. Boulder: Westview Press, 1981, p. xiii.</t>
    </r>
  </si>
  <si>
    <t>1 feddan = 1.038 acres = 0.42 hectares</t>
  </si>
  <si>
    <t>1 quantar = 99.05 lbs. = 44.928 kilograms for cotton, sugar cane</t>
  </si>
  <si>
    <t>1 metric qantar = 346.5 lbs. = 157.5 kilograms for cotton</t>
  </si>
  <si>
    <t>1 ardeb of wheat = 330 lbs. = 150 kilograms</t>
  </si>
  <si>
    <t>riz</t>
  </si>
  <si>
    <t>rice</t>
  </si>
  <si>
    <t xml:space="preserve">Fin oct. </t>
  </si>
  <si>
    <t>Hausse</t>
  </si>
  <si>
    <t>Baisse</t>
  </si>
  <si>
    <t>grosso vénitien</t>
  </si>
  <si>
    <t>Bon marché, .0025 ou meme .0007</t>
  </si>
  <si>
    <t>Février</t>
  </si>
  <si>
    <t>Cherté: pain de recoupe</t>
  </si>
  <si>
    <t>Bread Prices in Mamluk Egypt 1264-1495</t>
  </si>
  <si>
    <t>Ashtor, pp. 307-309.</t>
  </si>
  <si>
    <r>
      <t>Local</t>
    </r>
    <r>
      <rPr>
        <b/>
        <sz val="12"/>
        <rFont val="Times New Roman"/>
        <family val="1"/>
      </rPr>
      <t xml:space="preserve"> Physical &amp; </t>
    </r>
    <r>
      <rPr>
        <b/>
        <u val="single"/>
        <sz val="12"/>
        <rFont val="Times New Roman"/>
        <family val="1"/>
      </rPr>
      <t>Local</t>
    </r>
    <r>
      <rPr>
        <b/>
        <sz val="12"/>
        <rFont val="Times New Roman"/>
        <family val="1"/>
      </rPr>
      <t xml:space="preserve"> Monetary Units</t>
    </r>
  </si>
  <si>
    <t>Début</t>
  </si>
  <si>
    <t>dir</t>
  </si>
  <si>
    <t>Nov.</t>
  </si>
  <si>
    <t>décembre</t>
  </si>
  <si>
    <t>janvier</t>
  </si>
  <si>
    <t>hausse, afterward 105</t>
  </si>
  <si>
    <t>Automne</t>
  </si>
  <si>
    <t>1305-1306</t>
  </si>
  <si>
    <t>price goes from 20 to 40</t>
  </si>
  <si>
    <t>bon marche (inexpensive)</t>
  </si>
  <si>
    <t>Début 1328</t>
  </si>
  <si>
    <t>février</t>
  </si>
  <si>
    <t>Pages in Ashtor (1969) for commodities, by epoch</t>
  </si>
  <si>
    <t>Commodities</t>
  </si>
  <si>
    <t>French</t>
  </si>
  <si>
    <t>English</t>
  </si>
  <si>
    <t>les califes</t>
  </si>
  <si>
    <t>Iraq</t>
  </si>
  <si>
    <t>des Bouyides</t>
  </si>
  <si>
    <t>à la conquête</t>
  </si>
  <si>
    <t>mongole</t>
  </si>
  <si>
    <t>Egypt</t>
  </si>
  <si>
    <t>les Omayyades</t>
  </si>
  <si>
    <t xml:space="preserve">et les </t>
  </si>
  <si>
    <t>Abbasides</t>
  </si>
  <si>
    <t>et la</t>
  </si>
  <si>
    <t>Ayyoubides</t>
  </si>
  <si>
    <t>les Fatimides</t>
  </si>
  <si>
    <t>Syria</t>
  </si>
  <si>
    <t>La Syrie de la</t>
  </si>
  <si>
    <t>conquête arabe</t>
  </si>
  <si>
    <t>220-240, then 300</t>
  </si>
  <si>
    <t xml:space="preserve">    Yet Borsch's wages (2005, p. 106) imply that a gram of the gold dinar was worth 9.36 (in 1303-1325) to 9.68 (in 1461-1474) grams of silver.  </t>
  </si>
  <si>
    <t>Is the monetary value ratio departing from the price ratio for pure metal weights?</t>
  </si>
  <si>
    <t>Novembre</t>
  </si>
  <si>
    <t>Decembre</t>
  </si>
  <si>
    <t>70, then 40, then 60</t>
  </si>
  <si>
    <t>Fin janv</t>
  </si>
  <si>
    <t>Fevrier</t>
  </si>
  <si>
    <t>Octobre</t>
  </si>
  <si>
    <t>60 then 90</t>
  </si>
  <si>
    <t>Fin fevrier</t>
  </si>
  <si>
    <t>130, then 110</t>
  </si>
  <si>
    <t>Fin mars</t>
  </si>
  <si>
    <t>Aout</t>
  </si>
  <si>
    <t>after speculations from merchants</t>
  </si>
  <si>
    <t>40, then 28</t>
  </si>
  <si>
    <t>Mi-juin</t>
  </si>
  <si>
    <t>Fin juin</t>
  </si>
  <si>
    <t>Debut de 1400</t>
  </si>
  <si>
    <t>d.f.</t>
  </si>
  <si>
    <t>Septembre</t>
  </si>
  <si>
    <t>60-61</t>
  </si>
  <si>
    <t>Summary, 11th-15th c's in Egypt, p. 455.</t>
  </si>
  <si>
    <t>Summary, 10th-15th c's in Egypt, pp. 458-459; 9th-13th Iraq, 458.</t>
  </si>
  <si>
    <t>[We won't use these data.]</t>
  </si>
  <si>
    <t>110-111</t>
  </si>
  <si>
    <t>35 = hausse; then sultan ordered sales at 25, then as low as 18 up to the harvest</t>
  </si>
  <si>
    <t>oeufs</t>
  </si>
  <si>
    <t>eggs</t>
  </si>
  <si>
    <t>305-306</t>
  </si>
  <si>
    <t>farine</t>
  </si>
  <si>
    <t>flour</t>
  </si>
  <si>
    <t>307-309</t>
  </si>
  <si>
    <t>310-312</t>
  </si>
  <si>
    <t>poivre</t>
  </si>
  <si>
    <t>pepper</t>
  </si>
  <si>
    <t>324-326</t>
  </si>
  <si>
    <t>dinar (pp. 40-1)</t>
  </si>
  <si>
    <t xml:space="preserve">fell from 130 to 60 </t>
  </si>
  <si>
    <t>the price lowered after the new harvest from 130 to 60 to 30</t>
  </si>
  <si>
    <t>cherte- Ramadan</t>
  </si>
  <si>
    <t>A summary of prices for the period 11-6-1401/31-7-1402</t>
  </si>
  <si>
    <t>d.f. (dirham fulus)</t>
  </si>
  <si>
    <t>According to the millers</t>
  </si>
  <si>
    <t>In the Country</t>
  </si>
  <si>
    <t>Dec</t>
  </si>
  <si>
    <t>dirham</t>
  </si>
  <si>
    <t>d.f</t>
  </si>
  <si>
    <t>119-123</t>
  </si>
  <si>
    <t>274-282</t>
  </si>
  <si>
    <t>76-77</t>
  </si>
  <si>
    <t>125-127</t>
  </si>
  <si>
    <t>129-130</t>
  </si>
  <si>
    <t>132-133</t>
  </si>
  <si>
    <t>soie</t>
  </si>
  <si>
    <t>silk</t>
  </si>
  <si>
    <t>143-144</t>
  </si>
  <si>
    <t>hausse- brought about either by scarcity of currency or insufficient (flooding/production) of the Nile, according to various sources</t>
  </si>
  <si>
    <t>Le prix monte de 100 a 130 d.f.</t>
  </si>
  <si>
    <t>The price climbed from 100 to 130</t>
  </si>
  <si>
    <t>Juin - aout</t>
  </si>
  <si>
    <t>(6-8)</t>
  </si>
  <si>
    <t>et plus</t>
  </si>
  <si>
    <t>Sept.-oct.</t>
  </si>
  <si>
    <t>Le prix du froment monte de 150 a 170 d.f.</t>
  </si>
  <si>
    <t>The price of wheat climbed from 150 to 170</t>
  </si>
  <si>
    <t>Juillet</t>
  </si>
  <si>
    <t xml:space="preserve">Juillet </t>
  </si>
  <si>
    <t>Eté</t>
  </si>
  <si>
    <t xml:space="preserve">Le Nil ne baisse pas, 1 din. </t>
  </si>
  <si>
    <t>Mi-nov.</t>
  </si>
  <si>
    <t>Juil.-aout</t>
  </si>
  <si>
    <t>The price mounted from 140 to 290</t>
  </si>
  <si>
    <t>250, then 200</t>
  </si>
  <si>
    <t>For 1 ratl</t>
  </si>
  <si>
    <t>For 1 kintar (djarwi)</t>
  </si>
  <si>
    <t>For Greek oil, in Alexandria</t>
  </si>
  <si>
    <t>For Italian oil, in Alexandria</t>
  </si>
  <si>
    <t>For Spanish oil, in Alexandria</t>
  </si>
  <si>
    <t>duc</t>
  </si>
  <si>
    <t>Fin. janv.</t>
  </si>
  <si>
    <t>540, puis 600</t>
  </si>
  <si>
    <t>hausse: 600 et moins</t>
  </si>
  <si>
    <t>Crue insuffisante, hausse: 700 d.f.</t>
  </si>
  <si>
    <t>hausse- climbed from 15 to 50</t>
  </si>
  <si>
    <t>sultan ordered 30, but was sold in secret from 60-70, then the emirs sold for 30, and the sultan 25</t>
  </si>
  <si>
    <t>Hiver</t>
  </si>
  <si>
    <t>Weights?</t>
  </si>
  <si>
    <t>misc, 223ff</t>
  </si>
  <si>
    <t>238-242</t>
  </si>
  <si>
    <t>243-244</t>
  </si>
  <si>
    <t>246-248</t>
  </si>
  <si>
    <t>252-254</t>
  </si>
  <si>
    <t>255-258</t>
  </si>
  <si>
    <t>misc, 261ff</t>
  </si>
  <si>
    <t>système monétaire</t>
  </si>
  <si>
    <t>388-392</t>
  </si>
  <si>
    <t>1260-1514</t>
  </si>
  <si>
    <t>Modern Egypt, 1880-1980:</t>
  </si>
  <si>
    <t>expensive at 60, then fell to 20</t>
  </si>
  <si>
    <t>novembre</t>
  </si>
  <si>
    <t>hausse- first 40, then 70</t>
  </si>
  <si>
    <t>Mi-dec</t>
  </si>
  <si>
    <t>(10-11)</t>
  </si>
  <si>
    <t xml:space="preserve">5 avril </t>
  </si>
  <si>
    <t>Fin</t>
  </si>
  <si>
    <t>cherte</t>
  </si>
  <si>
    <t>Metric physical units &amp; gold or silver grams</t>
  </si>
  <si>
    <t xml:space="preserve">Grams of </t>
  </si>
  <si>
    <t>gold? Silver?</t>
  </si>
  <si>
    <t>L'Égypte sous</t>
  </si>
  <si>
    <t>L'Irak de la chute</t>
  </si>
  <si>
    <t>L'Irak sous</t>
  </si>
  <si>
    <t>sous les</t>
  </si>
  <si>
    <t>Mamlouks</t>
  </si>
  <si>
    <t>L'Égypte</t>
  </si>
  <si>
    <t>mouton</t>
  </si>
  <si>
    <t>boeuf</t>
  </si>
  <si>
    <t>beef</t>
  </si>
  <si>
    <t>283-292</t>
  </si>
  <si>
    <t>1264-1512</t>
  </si>
  <si>
    <t>1005-1244</t>
  </si>
  <si>
    <t>dinar vs. dirham</t>
  </si>
  <si>
    <t>of copper</t>
  </si>
  <si>
    <t>Equivalent to 1.5-4.5 dinars per month. This was the wage of people employed to erect levees when the Nile threatened to flood the ancient areas of Fostat.</t>
  </si>
  <si>
    <t>premier tiers du XIV siecle</t>
  </si>
  <si>
    <t>1300-1330</t>
  </si>
  <si>
    <t>for 1 feddan</t>
  </si>
  <si>
    <t>irdabb of wheat</t>
  </si>
  <si>
    <t>for 1 feddan in Upper Egypt where rents were usually paid in wheat: 0.166667 and 3 irdabbs of wheat respectively.</t>
  </si>
  <si>
    <t>debut de l'epoque des circassiens</t>
  </si>
  <si>
    <t>Low price</t>
  </si>
  <si>
    <t>middle price</t>
  </si>
  <si>
    <t>High price</t>
  </si>
  <si>
    <t>Comment</t>
  </si>
  <si>
    <t>On fixe 400 d.f., on vend 800 d.f.</t>
  </si>
  <si>
    <t>In Alexandria, for copper sold in small slabs, like bread</t>
  </si>
  <si>
    <t>the price climbed from 270 to 300</t>
  </si>
  <si>
    <t>Les prix montent de 270 a 300</t>
  </si>
  <si>
    <t xml:space="preserve">" </t>
  </si>
  <si>
    <t>Mai-juin</t>
  </si>
  <si>
    <t>(1/4) previously (1/5)</t>
  </si>
  <si>
    <t>Début avril</t>
  </si>
  <si>
    <t xml:space="preserve">7 mai </t>
  </si>
  <si>
    <t>Le muhtasib fixe, et plus</t>
  </si>
  <si>
    <t>Début mars</t>
  </si>
  <si>
    <t>Décembre</t>
  </si>
  <si>
    <t>Fin Février</t>
  </si>
  <si>
    <t>.5 ratl</t>
  </si>
  <si>
    <t>(9-10)</t>
  </si>
  <si>
    <t>Juin-juil.</t>
  </si>
  <si>
    <t>200 and higher</t>
  </si>
  <si>
    <t>hausse- 300, then 250</t>
  </si>
  <si>
    <t>was plus 250 then 400</t>
  </si>
  <si>
    <t>300 then 200</t>
  </si>
  <si>
    <t xml:space="preserve">But that does not square with Ashtor's 69.9 kilograms, if the weight/volume ratio for wheat is anything like the 0.72 kilos/liter from Europe.  </t>
  </si>
  <si>
    <t>350, previously 400</t>
  </si>
  <si>
    <t>400 then 350</t>
  </si>
  <si>
    <t>plus de 300</t>
  </si>
  <si>
    <t>hausse: 450, then 500</t>
  </si>
  <si>
    <t>Mutton Prices in Mamluk Egypt 1264-1464</t>
  </si>
  <si>
    <t>mutton</t>
  </si>
  <si>
    <t>Ashtor, p. 316.</t>
  </si>
  <si>
    <t>Le Nil baisse avant terme 240-250</t>
  </si>
  <si>
    <t>unusually high</t>
  </si>
  <si>
    <t>Fev.-avril</t>
  </si>
  <si>
    <t>then lowered to 300</t>
  </si>
  <si>
    <t>Julliet</t>
  </si>
  <si>
    <t>Juin</t>
  </si>
  <si>
    <t>Avril</t>
  </si>
  <si>
    <t>Mars</t>
  </si>
  <si>
    <t>dans la province 1/3 din.</t>
  </si>
  <si>
    <t>din</t>
  </si>
  <si>
    <t>exceptionally low, dans la Buhaira</t>
  </si>
  <si>
    <t>Janvier</t>
  </si>
  <si>
    <t>after importation from upper Egypt</t>
  </si>
  <si>
    <t xml:space="preserve">Mai </t>
  </si>
  <si>
    <t>price mounted from 180 to 200</t>
  </si>
  <si>
    <t>240, previously 230</t>
  </si>
  <si>
    <t>(8-9)</t>
  </si>
  <si>
    <t>(2-4)</t>
  </si>
  <si>
    <t>250 and less, then 300</t>
  </si>
  <si>
    <t>1 irdabb du Caire</t>
  </si>
  <si>
    <t>Mi-oct.</t>
  </si>
  <si>
    <t>47-48</t>
  </si>
  <si>
    <t>49-50</t>
  </si>
  <si>
    <t>52-55</t>
  </si>
  <si>
    <t>56-57</t>
  </si>
  <si>
    <t>misc, 64ff</t>
  </si>
  <si>
    <t>769-994</t>
  </si>
  <si>
    <t>200 and less</t>
  </si>
  <si>
    <t>Sept.-oct</t>
  </si>
  <si>
    <t>Debut</t>
  </si>
  <si>
    <t xml:space="preserve">    Among other things, Borsch (2005, pp. 68-71) argues that one can use 13.3 dirhams per dinar up to 1315, but that </t>
  </si>
  <si>
    <r>
      <t xml:space="preserve">esp. </t>
    </r>
    <r>
      <rPr>
        <u val="single"/>
        <sz val="12"/>
        <rFont val="Times New Roman"/>
        <family val="1"/>
      </rPr>
      <t>113.</t>
    </r>
  </si>
  <si>
    <t>89-90</t>
  </si>
  <si>
    <t>87-89</t>
  </si>
  <si>
    <t>83-84</t>
  </si>
  <si>
    <r>
      <t>Note:</t>
    </r>
    <r>
      <rPr>
        <sz val="12"/>
        <rFont val="Times New Roman"/>
        <family val="1"/>
      </rPr>
      <t xml:space="preserve"> With the house prices, we don't have many figures, and those we have are primarily for palaces or the houses of the very wealthy.</t>
    </r>
  </si>
  <si>
    <t>The Jewish community sold one quarter of a house (possibly in ruins)</t>
  </si>
  <si>
    <t>for 1 feddan in Low-Egypt (to rent?- time period?)</t>
  </si>
  <si>
    <t>per month, for a school master to rent an apartment in an institutional house belonging to the Jewish community in Cairo.</t>
  </si>
  <si>
    <t>A summary of prices of the period 6-1-1421/25-12-1421</t>
  </si>
  <si>
    <t>Additional taxes rose to 50 dirhams</t>
  </si>
  <si>
    <t>Book Prices in Mamluk Egypt 1300-1468</t>
  </si>
  <si>
    <t>hausse: le sultan ordonne  de vendre a 600</t>
  </si>
  <si>
    <t>hausse excessive- produite par un crue insuffisant</t>
  </si>
  <si>
    <t>df</t>
  </si>
  <si>
    <t>Le prix baisse a 250 d.f.</t>
  </si>
  <si>
    <t>baisse: 150 previously 300</t>
  </si>
  <si>
    <t>300, puis 200</t>
  </si>
  <si>
    <t>moins de 200</t>
  </si>
  <si>
    <t>et moins</t>
  </si>
  <si>
    <t>the sultan ordered it to be sold at 600</t>
  </si>
  <si>
    <t>Apres la nouvelle recolte (harvest) 200 d.f. et moins, puis 250 et moins</t>
  </si>
  <si>
    <t>A Alexandrie</t>
  </si>
  <si>
    <t>175, and then 140</t>
  </si>
  <si>
    <t>fin</t>
  </si>
  <si>
    <t xml:space="preserve">Debut juil. </t>
  </si>
  <si>
    <t>Crue insuffisante</t>
  </si>
  <si>
    <t>din/d.f.</t>
  </si>
  <si>
    <t>moins de 1 din.</t>
  </si>
  <si>
    <t>500 d.f. le sultan vend a 300 d.f. cela devient le prix- 300 became the price</t>
  </si>
  <si>
    <t xml:space="preserve">The sultan sold at 1000 </t>
  </si>
  <si>
    <t>High because of the disorder</t>
  </si>
  <si>
    <t>4 staia vénitiens (each is 70.5 kg)</t>
  </si>
  <si>
    <t>expensive at the time of the ceremonies</t>
  </si>
  <si>
    <t>1.33 ratl</t>
  </si>
  <si>
    <t>1.5 ratl</t>
  </si>
  <si>
    <t>grits</t>
  </si>
  <si>
    <t>Cherté: puis on fixe (1/4)</t>
  </si>
  <si>
    <t>Le Nil s'arrete avant le temps</t>
  </si>
  <si>
    <t>mai-juin</t>
  </si>
  <si>
    <t>(5-6)</t>
  </si>
  <si>
    <t xml:space="preserve">Fin juin </t>
  </si>
  <si>
    <t>septembre</t>
  </si>
  <si>
    <t>then high, apparently to 55</t>
  </si>
  <si>
    <t>août</t>
  </si>
  <si>
    <t>Price went from 40 to 50</t>
  </si>
  <si>
    <t>Début 1352</t>
  </si>
  <si>
    <t>Lower Egypt</t>
  </si>
  <si>
    <t>eté</t>
  </si>
  <si>
    <t>213-216</t>
  </si>
  <si>
    <t>mi-avril</t>
  </si>
  <si>
    <t>Hiver 1383-debut 1384</t>
  </si>
  <si>
    <t>1383-1384</t>
  </si>
  <si>
    <t>exceptionally low</t>
  </si>
  <si>
    <t>September</t>
  </si>
  <si>
    <t>hausse- believed insufficient, 40 and greater</t>
  </si>
  <si>
    <t xml:space="preserve">Fin aout </t>
  </si>
  <si>
    <t>Hausse, 600 d.f. on fixe 400, on vend a 750 d.f.</t>
  </si>
  <si>
    <t xml:space="preserve">Debut oct. </t>
  </si>
  <si>
    <t>Ashtor p. 372</t>
  </si>
  <si>
    <t>Date as Noted</t>
  </si>
  <si>
    <t>Monetary Unit</t>
  </si>
  <si>
    <t>Per</t>
  </si>
  <si>
    <t>Day</t>
  </si>
  <si>
    <t>For fountain/filter makers.</t>
  </si>
  <si>
    <t>La fin de l'epoque mamlouks</t>
  </si>
  <si>
    <t>?</t>
  </si>
  <si>
    <t>c. 1517</t>
  </si>
  <si>
    <t xml:space="preserve">Debut du XIV siecle </t>
  </si>
  <si>
    <t>For a low-ranking official</t>
  </si>
  <si>
    <t>For an incumbent of a higher post. These figures are cited as evidence that the wages of these types of jobs had not risen much and in fact had a tendency to fall.</t>
  </si>
  <si>
    <t>Equal to 1.5 dinar. This is the wage of a servant/housemaid before the great pestilence of 1348.</t>
  </si>
  <si>
    <t>Avant 1348</t>
  </si>
  <si>
    <t>pre-1348</t>
  </si>
  <si>
    <t>for 1 kintar (45kg) of red sandalwood</t>
  </si>
  <si>
    <t>c. 1382</t>
  </si>
  <si>
    <t>Construction Materials Prices in Mamluk Egypt 1373-1496</t>
  </si>
  <si>
    <t>Ashtor, pp. 356-357.</t>
  </si>
  <si>
    <t>Wood</t>
  </si>
  <si>
    <t>See p. 355.</t>
  </si>
  <si>
    <t>Cherté lors des cérémonies</t>
  </si>
  <si>
    <t>Cherté, 5 okiyas damascénes</t>
  </si>
  <si>
    <t>Cherté</t>
  </si>
  <si>
    <t>Cherte- the price climbed from 7 to 10.5, then 8.5</t>
  </si>
  <si>
    <t>In Alexandria, the same quantity as above, in bigger slabs</t>
  </si>
  <si>
    <t>In Alexandria, the same quantity as above, in breads</t>
  </si>
  <si>
    <t>fin du 1396</t>
  </si>
  <si>
    <t>for copper in breads</t>
  </si>
  <si>
    <t>baisse exceptionnelle</t>
  </si>
  <si>
    <t>Oct.-Nov.</t>
  </si>
  <si>
    <t>baisse: moins</t>
  </si>
  <si>
    <t>Alternative source</t>
  </si>
  <si>
    <t>insufficient flooding of the Nile</t>
  </si>
  <si>
    <t>copper tablets (narrow and small)</t>
  </si>
  <si>
    <t>for 1 kintar (probably of copper in slabs)</t>
  </si>
  <si>
    <t>for copper in slabs and bars</t>
  </si>
  <si>
    <t>Rents</t>
  </si>
  <si>
    <t>Sales</t>
  </si>
  <si>
    <t>for half a house, sold by a judge to his brother-in-law</t>
  </si>
  <si>
    <t>for quarter of a house</t>
  </si>
  <si>
    <t>c. 1323</t>
  </si>
  <si>
    <t>Ashtor's caution: Note that egg prices given are mostly from the high price years, so may represent unlikely extremes.</t>
  </si>
  <si>
    <t>went from 10 to 17- brought about by an abundance of corrupt currency</t>
  </si>
  <si>
    <t>hausse, afterward 30</t>
  </si>
  <si>
    <t>The price climbed after a large flood</t>
  </si>
  <si>
    <t>hausse- climbed from 13 to 20. The rise was believed to be caused by disease after a long hot period.</t>
  </si>
  <si>
    <t>baisse- after the looting of emir Kausun's shops</t>
  </si>
  <si>
    <t>Decembre 1414- Janvier 1415</t>
  </si>
  <si>
    <t>1414-1415</t>
  </si>
  <si>
    <t>for a sumptuous hotel, a modest price</t>
  </si>
  <si>
    <t>1438-53</t>
  </si>
  <si>
    <t>Ashtor, pp. 355-60.</t>
  </si>
  <si>
    <t>The sultan paid to have a house demolished(?)</t>
  </si>
  <si>
    <t>A kintar fulfuli and a kintar djarwi are mentioned in the text- I only have a figure for the fulfuli.</t>
  </si>
  <si>
    <t>un petit kadah- equivalent to 1/96 of an irdabb = 0.7291kg if 1 irdabb = 70kg.</t>
  </si>
  <si>
    <t xml:space="preserve">(pretty much consistent with 1 waiba = 1/6 irdabb). No details given for the Mamluk period. </t>
  </si>
  <si>
    <t>Price per kintar fulfuli of 45kg</t>
  </si>
  <si>
    <t>1 livre d'argent de Barcelone = 0.75 florin (on average), Ashtor, p. 324.</t>
  </si>
  <si>
    <t>In Cairo</t>
  </si>
  <si>
    <t>for a small apartment, per month</t>
  </si>
  <si>
    <t>dirham noir (40 per dinar)</t>
  </si>
  <si>
    <t>XV siecle</t>
  </si>
  <si>
    <t>1400-1500</t>
  </si>
  <si>
    <t>in addition to the tax (kulfa) of 20</t>
  </si>
  <si>
    <t>baisse exceptionnelle, apres la nouvelle recolte, after the new harvest</t>
  </si>
  <si>
    <t>expensive, at least</t>
  </si>
  <si>
    <r>
      <t>Note:</t>
    </r>
    <r>
      <rPr>
        <sz val="12"/>
        <rFont val="Times New Roman"/>
        <family val="1"/>
      </rPr>
      <t xml:space="preserve"> Rents for shops in the big complexes called kaisariya were higher than for other shops.</t>
    </r>
  </si>
  <si>
    <t>A summary of prices for the period 9-4-1445/28-3-1446</t>
  </si>
  <si>
    <t>Hausse- high</t>
  </si>
  <si>
    <t>per month, for shops built by Baibars (a kaisariya) before he became sultan</t>
  </si>
  <si>
    <t>per year: those renting it just used it 3 months of the year to sell fish</t>
  </si>
  <si>
    <t>Ashtor, pp. 324-6.</t>
  </si>
  <si>
    <t>28 Juillet</t>
  </si>
  <si>
    <t>per month, for a cupola, as used by a falconer or muleteer.</t>
  </si>
  <si>
    <t xml:space="preserve">Rents diminished over the course of the Mamluk reign, but house prices could stay high because the rich tried to shelter their money from the currency </t>
  </si>
  <si>
    <t>Land Prices in Mamluk Egypt 1250-1500</t>
  </si>
  <si>
    <t>For 1.5-1.75 ratl of black bread</t>
  </si>
  <si>
    <t>fulus</t>
  </si>
  <si>
    <t>For a flat cake of bran</t>
  </si>
  <si>
    <t>a ratl damascene weighed 2.28kg (p. 247).</t>
  </si>
  <si>
    <t xml:space="preserve">a ratl of bread weighed 437.5 grams and then 450g (p. 132- also p. 465). </t>
  </si>
  <si>
    <t>fals</t>
  </si>
  <si>
    <t>round loaf of 8 okiyas</t>
  </si>
  <si>
    <t>Very expensive, for .5 ratl</t>
  </si>
  <si>
    <t>A summary of prices for that year</t>
  </si>
  <si>
    <t>For 9-10 okiyas</t>
  </si>
  <si>
    <t>Sept.-Oct.</t>
  </si>
  <si>
    <t>Mi-Nov.</t>
  </si>
  <si>
    <t>For 1 loaf, extraordinarily low or .025 dir.</t>
  </si>
  <si>
    <t>nisf</t>
  </si>
  <si>
    <t>Nov.-Dec</t>
  </si>
  <si>
    <t>(11-12)</t>
  </si>
  <si>
    <t>Generally expensive, but 7 okiyas for 1 d.f.</t>
  </si>
  <si>
    <t>Fin Janvier</t>
  </si>
  <si>
    <t>.5 ratl and 1 okiya for 1.5 d.f.</t>
  </si>
  <si>
    <t>price went from 20 to 37</t>
  </si>
  <si>
    <t>juil-août</t>
  </si>
  <si>
    <t>(7-8)</t>
  </si>
  <si>
    <t>oct.-nov.</t>
  </si>
  <si>
    <t xml:space="preserve">Début </t>
  </si>
  <si>
    <t>See p. 373: In the first part of the fifteenth century, with the advent of the Circassien Mamluks, wages rose. Reasons for this include the economic crisis, with the changes in the monetary system, and above all, the shortage of labour, the high mortality rate. The wages of weavers, porters/dockhands, masons and grooms doubled. p.374 contrasts the shortage of labour with ordinary skills due to a decreased urban population from the epidemics and economic crises, to the abundant supply of qualified people for government jobs etc.</t>
  </si>
  <si>
    <t>Apres 1348</t>
  </si>
  <si>
    <t>Post-1348</t>
  </si>
  <si>
    <t>for 1 kintar (45kg) of white sandalwood</t>
  </si>
  <si>
    <t>10 manns of aloe wood</t>
  </si>
  <si>
    <t>1490-1500</t>
  </si>
  <si>
    <t>for 1 ratl of aloe wood</t>
  </si>
  <si>
    <t>Iron</t>
  </si>
  <si>
    <t>Giovanni da Uzzano</t>
  </si>
  <si>
    <t>for 1 kintar djarwi</t>
  </si>
  <si>
    <t>et moins, and less</t>
  </si>
  <si>
    <t>Mai</t>
  </si>
  <si>
    <t>din.</t>
  </si>
  <si>
    <t>baisse progressive : moins</t>
  </si>
  <si>
    <t>no date</t>
  </si>
  <si>
    <t>Mars-avril</t>
  </si>
  <si>
    <t>Aout-sept</t>
  </si>
  <si>
    <t>(3-4)</t>
  </si>
  <si>
    <t>Avril-mai</t>
  </si>
  <si>
    <t>(4-5)</t>
  </si>
  <si>
    <t>(6-7)</t>
  </si>
  <si>
    <t>Just to 8 d.f.</t>
  </si>
  <si>
    <t>Cherte- previously 7, then 9</t>
  </si>
  <si>
    <t>Cherte- expensive because of the monopoly and forced purchase.</t>
  </si>
  <si>
    <t>Ecorche- skinned</t>
  </si>
  <si>
    <t>Cooked</t>
  </si>
  <si>
    <t>Sept. 1395- Debut 1403</t>
  </si>
  <si>
    <t>Raw</t>
  </si>
  <si>
    <t>Autre- other type than skinned</t>
  </si>
  <si>
    <t>In Cairo, for sheets of iron; 8 dinar if filed/limed</t>
  </si>
  <si>
    <t>Copper</t>
  </si>
  <si>
    <t>Ecorche</t>
  </si>
  <si>
    <t>Non- skinned</t>
  </si>
  <si>
    <t>but the quality isn't specified</t>
  </si>
  <si>
    <t>copper in slabs</t>
  </si>
  <si>
    <t>copper bars</t>
  </si>
  <si>
    <t>the grandson of sultan Kitbugha sold his house to the wife of sultan al-Malik an-Nasir Muhammad</t>
  </si>
  <si>
    <t>for the palace al-Baisari, sitting on 2 feddans. It was valued at 190000 dirhams but an extra 10000 dirhams were paid due to a custom (as it had been a house built for the descendants of an emir).</t>
  </si>
  <si>
    <t>According to Allouche (p. 90) 1 okiya in Cairo = 38.232g. 1 okiya damascene = 159.3g so 1 ratl damascene = 1.911kg</t>
  </si>
  <si>
    <t>Allouche (p. 90) 1 ratl of pepper = 407.8g</t>
  </si>
  <si>
    <t>The daughter of a doctor allowed her uncle to sell half of her house that she inherited from her father.</t>
  </si>
  <si>
    <t>for an elegant house in the Bardjawan area</t>
  </si>
  <si>
    <t>1er moitie du XV siecle</t>
  </si>
  <si>
    <t>price went from 15 to 20, irregular flooding</t>
  </si>
  <si>
    <t>up to 50</t>
  </si>
  <si>
    <t>déc 1374- jan 1375</t>
  </si>
  <si>
    <t>This is the wage of a calife, al-Mustakfi. He was allocated 250 dinars but only received 150, then 50 per month. He received a monthly pension of 400 dinars after being exiled.</t>
  </si>
  <si>
    <t>1479-1497</t>
  </si>
  <si>
    <t>deuxieme moitie du XIII siecle</t>
  </si>
  <si>
    <t>The sultan sold to merchants for 50, then they had to sell at c. 75</t>
  </si>
  <si>
    <t>The sultan asked for 124 but sold to the European merchants for 100</t>
  </si>
  <si>
    <t>The European merchants had to pay this much</t>
  </si>
  <si>
    <t>1453-1460</t>
  </si>
  <si>
    <t>for a large dormer</t>
  </si>
  <si>
    <t>for a small dormer</t>
  </si>
  <si>
    <t>for an apartment</t>
  </si>
  <si>
    <t>Rents of Shops</t>
  </si>
  <si>
    <t>Before Baibars became sultan</t>
  </si>
  <si>
    <t>milieu du XIV siecle</t>
  </si>
  <si>
    <t>per month, in a complex built by an emir in Cairo, a large shop</t>
  </si>
  <si>
    <t>The price fell to 250</t>
  </si>
  <si>
    <t>250 et moins</t>
  </si>
  <si>
    <t>Le sultan vend a 360 d.f.</t>
  </si>
  <si>
    <t>The sultan sold for 360</t>
  </si>
  <si>
    <t>le regne des Circassiens</t>
  </si>
  <si>
    <t>1382-1517</t>
  </si>
  <si>
    <t>?(day)</t>
  </si>
  <si>
    <t>Preacher</t>
  </si>
  <si>
    <t>1400-1450</t>
  </si>
  <si>
    <t>premierie moitie du XV siecle</t>
  </si>
  <si>
    <t>Debut du XVI siecle</t>
  </si>
  <si>
    <t>c. 1500</t>
  </si>
  <si>
    <t>The sultan sold to the Venetians for 100</t>
  </si>
  <si>
    <t>In Cairo- 75, then 68</t>
  </si>
  <si>
    <t>98 = pepper of the sultan</t>
  </si>
  <si>
    <t>Alternative Source</t>
  </si>
  <si>
    <t>annual rent, I think in the east</t>
  </si>
  <si>
    <t>The sultan sold to the Venetians for 85</t>
  </si>
  <si>
    <t>50, but the sultan sold to the Venetians for 70</t>
  </si>
  <si>
    <t>The sultan sold to the Venetians for 80</t>
  </si>
  <si>
    <t>fluctuations etc. Eventually they too fell, by the fifteenth century, due to depopulation and impoverishment (Ashtor, p. 360).</t>
  </si>
  <si>
    <t>cloves priced per 10 manns (and later 100 manns, which I take to be 812.5g as above). 10 manns = 81.25g (Ashtor, p. 334)</t>
  </si>
  <si>
    <t>They add that a wage of 3 dinars per month was considered an extraordinary wage for simple activities in the first half of the fourteenth century.</t>
  </si>
  <si>
    <t>Corresponding to a monthly salary of 1.2 dinar. This is a lower wage, recorded by the pilgrim Leonardo Frescobaldi</t>
  </si>
  <si>
    <t>Bon marche</t>
  </si>
  <si>
    <t>Wages in Mamluk Egypt 1264-1495</t>
  </si>
  <si>
    <r>
      <t>Note:</t>
    </r>
    <r>
      <rPr>
        <sz val="12"/>
        <rFont val="Times New Roman"/>
        <family val="1"/>
      </rPr>
      <t xml:space="preserve"> There is a problem with the wages of civil servants- they all seem to receive a non-monetary part of the wage that may not be recorded. In 1501, the sultan ordered that officials should no longer receive these ration payments (p. 375). </t>
    </r>
  </si>
  <si>
    <t>For a superior judge. A senior judge deposed in 1327 received a pension of 20 dinars, 10 irdabbs of wheat (7.5 dinars) per month.</t>
  </si>
  <si>
    <t>This is for a high-ranking official, a vizir. High ranking officials usually had salaries of at least 30 dinars per month (p. 375).</t>
  </si>
  <si>
    <t>Some inconsistency here, because the new appointee in 1422 said he earned only half of his predecessor's wage</t>
  </si>
  <si>
    <t>Au milieu du XV siecle</t>
  </si>
  <si>
    <t>c. 1450</t>
  </si>
  <si>
    <t>The wage of a servant after the pestilence.</t>
  </si>
  <si>
    <t>Ecorche- outstandingly cheap</t>
  </si>
  <si>
    <t xml:space="preserve">Aout </t>
  </si>
  <si>
    <t>With bones</t>
  </si>
  <si>
    <t>Cherte- ecorche, then 7 d.f.</t>
  </si>
  <si>
    <t>Beef per ratl of 450g- assuming beef prices are given in the same weight as lamb</t>
  </si>
  <si>
    <t>Cru- raw</t>
  </si>
  <si>
    <t>He argues this can't be an irdabb because then flour would be cheaper than wheat.</t>
  </si>
  <si>
    <t>Ashtor, p. 329 uses the rate 1 ducat = 0.9 dinar for the start of the fourteenth century, and 1 ducat = 0.85 dinar for the fifteenth century.</t>
  </si>
  <si>
    <t>cannella lunga (?)</t>
  </si>
  <si>
    <r>
      <t>Note:</t>
    </r>
    <r>
      <rPr>
        <sz val="12"/>
        <rFont val="Times New Roman"/>
        <family val="1"/>
      </rPr>
      <t xml:space="preserve"> See p. 376: 2 reasons for the decrease in the wages of the lesser clergy under the Circassiens= the more limited resources of the founders of the religious establishments &amp; the greater supply of candidates for each post. It was under the reign of sultan Inal that all of the wages almost halved in value.</t>
    </r>
  </si>
  <si>
    <t>This is what a muhtasib in Cairo earned (on top of the revenues from taxation, I think of non-Moslems) when the Mamluk government was named.</t>
  </si>
  <si>
    <t>An elegant palace, originally built by the viceroy of Syria and inhabited by his son, sold for under 1000 din.</t>
  </si>
  <si>
    <t>1437-38</t>
  </si>
  <si>
    <t>The last Mamluk sultans would only pay 1.05 ashrafis to preachers (chief or ordinary?). Equivalent to 100 d.f. or .33 dinars.</t>
  </si>
  <si>
    <t>premierie moitie du XIV siecle</t>
  </si>
  <si>
    <t>The pay of European consuls (eg Venice) at Alexandria, paid half by the sultan and half by their own governments.</t>
  </si>
  <si>
    <t>bon marché (cheap)</t>
  </si>
  <si>
    <t>butta of flour contains 50 ratls of 350 g each (p. 304) ie a ratl of flour is 350g. Allouche (p. 87) concurs with Ashtor.</t>
  </si>
  <si>
    <t>Again, for an imam. This was lower than under the Bahrites- wages of religious officials were falling over time.</t>
  </si>
  <si>
    <t>l'apogee des Mamlouks bahrites (when was the height of the regime?)</t>
  </si>
  <si>
    <t>XI siecle</t>
  </si>
  <si>
    <t>1000s</t>
  </si>
  <si>
    <t>a ratl of bread is 450g (p. 306). Similarly a ratl of beef/lamb (p.310). Allouche concurs with 458g for a Cairo ratl (p. 90).</t>
  </si>
  <si>
    <t>1250-1382</t>
  </si>
  <si>
    <t>Average wage for an imam</t>
  </si>
  <si>
    <t>Also given 3 loaves of bread (add 0.06 dir.). This was the wage of the poor who signed up to work on the raising of the dikes along the Nile close to Cairo. This is equivalent to 2.5 dinars per month.</t>
  </si>
  <si>
    <t>For the superior of a khankah founded in 1326.</t>
  </si>
  <si>
    <t>after 1326</t>
  </si>
  <si>
    <t>Clerical jobs were consolidated at the khankah founded in 1326 and each "soufi" (type of cleric) earned 30 dirhams per month. This was a very low wage.</t>
  </si>
  <si>
    <t>For preacher at Chafeites, in Cairo.</t>
  </si>
  <si>
    <t>Emir Kausun fixed this wage for the preacher of a big mosque near Djami Tulun. This was an extraordinarily high wage.</t>
  </si>
  <si>
    <t>la fin du XIII siecle/debut du XIV siecle</t>
  </si>
  <si>
    <t>1270s-1320s</t>
  </si>
  <si>
    <t>1250-1300</t>
  </si>
  <si>
    <t>Teachers' wages at end of Mamluk period. These represent minimum wages for a young single theologian.</t>
  </si>
  <si>
    <t>The sultan sold at 105</t>
  </si>
  <si>
    <t>Fin 1503</t>
  </si>
  <si>
    <t>The sultan constrained the Venetians to buy at 192</t>
  </si>
  <si>
    <t>pepper of the sultan</t>
  </si>
  <si>
    <t>la neuvieme decennie du XIV siecle</t>
  </si>
  <si>
    <t>la deuxieme moitie du XV siecle/</t>
  </si>
  <si>
    <t>debut du XVI siecle</t>
  </si>
  <si>
    <t>1450-1550</t>
  </si>
  <si>
    <t>ashrafis</t>
  </si>
  <si>
    <t>1300-1350</t>
  </si>
  <si>
    <t>dinar</t>
  </si>
  <si>
    <t>Month?? (p. 373)</t>
  </si>
  <si>
    <t>A well-known transcriber earned 1000 dirhams for a collection of books, equivalent to 50 dinar per book.</t>
  </si>
  <si>
    <t>pre-1468</t>
  </si>
  <si>
    <r>
      <t>Local</t>
    </r>
    <r>
      <rPr>
        <b/>
        <sz val="12"/>
        <rFont val="Times New Roman"/>
        <family val="1"/>
      </rPr>
      <t xml:space="preserve"> Monetary Units</t>
    </r>
  </si>
  <si>
    <r>
      <t xml:space="preserve">Note: </t>
    </r>
    <r>
      <rPr>
        <sz val="12"/>
        <rFont val="Times New Roman"/>
        <family val="1"/>
      </rPr>
      <t>(p. 380) With the wages of soldiers, we need to include the clothing and meat rations they were also given. These could add up to 8 dinars per month. Mamluks were also given horses and camels and forrage. The aulad an-nas corps ceased getting meat, and had for a long time not received horses. Mamluks also got payments called "nafakas", usually before a campaign and when a new sultan came to power. These payments increased over the course of the two Mamluk dynasties.</t>
    </r>
  </si>
  <si>
    <r>
      <t>Metric</t>
    </r>
    <r>
      <rPr>
        <b/>
        <sz val="12"/>
        <rFont val="Times New Roman"/>
        <family val="1"/>
      </rPr>
      <t xml:space="preserve"> Physical Units</t>
    </r>
  </si>
  <si>
    <t>Prices in Cairo</t>
  </si>
  <si>
    <t>butta = 1.5 waiba of wheat = 17.5 kg (p. 304).</t>
  </si>
  <si>
    <t>Hausse legere- slight high</t>
  </si>
  <si>
    <t>For cavalrymen of the aulad an-nas corps.</t>
  </si>
  <si>
    <t>For cavalrymen of the aulad an-nas corps and it seems that by this time, most didn't receive fiefs. Equivalent to 1000-2000 dirhams. Many didn't even get 3 dinars per month.</t>
  </si>
  <si>
    <t>This was the yield of the fiefs held by cavalrymen in a certain elite corps of the army. It is equivalent to 500 to 1500 dinars. At the start of the Mamluk era, the members of the royal family involved in elite sections of the army were paid a wage comparable to this corps.</t>
  </si>
  <si>
    <t>premiere moitie du XIV siecle</t>
  </si>
  <si>
    <t>This was the wage of a teacher at a school for orphans, annexed to a big "madrasa". He also received some bread and twice a year was given clothes. His total revenue was 2.48 dinars. These represent minimum wages for a young single theologian.</t>
  </si>
  <si>
    <t xml:space="preserve">Cinnamon per kintar of 812.5g </t>
  </si>
  <si>
    <t>Professors of lower rank or at lesser establishments.</t>
  </si>
  <si>
    <t>"sporta" of pepper at Alexandria = 720 livres (libbre sottili) of Venice, whereas 1 kintar fulfuli = 144  libbre sottili.(p. 324) so 1 kintar fulfuli = 45kg</t>
  </si>
  <si>
    <t>These are consistent with Allouche (p. 90): 1 kintar/quintal = 100 ratls.</t>
  </si>
  <si>
    <t>The chief Muezzin (a servant at the mosque who leads the call (adhan) to Friday service and the five daily prayers) at a royal establishment.</t>
  </si>
  <si>
    <t>The under-Muezzin at a royal establishment</t>
  </si>
  <si>
    <t>les derniers sultans mamlouks</t>
  </si>
  <si>
    <t>Aout 1456</t>
  </si>
  <si>
    <t>Dec. 1456</t>
  </si>
  <si>
    <t>Fev. 1457</t>
  </si>
  <si>
    <t>Nov. 1457</t>
  </si>
  <si>
    <t>Janv. 1458</t>
  </si>
  <si>
    <t>Juillet 1462</t>
  </si>
  <si>
    <t>Ashtor, p. 469: c. 1310, 1 ducat = 0.8 dinar.</t>
  </si>
  <si>
    <t>4 staia vénitiens (each is 70.5 kg) p. 292.</t>
  </si>
  <si>
    <t>Fev. 1433</t>
  </si>
  <si>
    <t>Avril 1433</t>
  </si>
  <si>
    <t>Aout 1434</t>
  </si>
  <si>
    <t>Mai 1440</t>
  </si>
  <si>
    <t>Avril 1444</t>
  </si>
  <si>
    <t>Fev. 1451</t>
  </si>
  <si>
    <t>Avril 1452</t>
  </si>
  <si>
    <t>Nov-Dec 1452</t>
  </si>
  <si>
    <t>Mai 1453</t>
  </si>
  <si>
    <t>Juin 1453</t>
  </si>
  <si>
    <t>Nov. 1453</t>
  </si>
  <si>
    <t>Dec. 1453</t>
  </si>
  <si>
    <t>Juin 1454</t>
  </si>
  <si>
    <t>Janv. 1455</t>
  </si>
  <si>
    <t>Fev. 1455</t>
  </si>
  <si>
    <t>Every Mamluk received this much- it came just after the invasion of Syria by the Tatars in 1299 (p. 380).</t>
  </si>
  <si>
    <t>fin de la neuvieme decennie du XIV siecle</t>
  </si>
  <si>
    <t>Barkuk gave this much to his Mamluks, as was the custom under the bahrites.</t>
  </si>
  <si>
    <t>Mintash, a rival of Barkuk, doubled the nafrakas.</t>
  </si>
  <si>
    <t>Worth 80 dinars.</t>
  </si>
  <si>
    <t>Worth about 60 dinars.</t>
  </si>
  <si>
    <t>Worth 45 dinars.</t>
  </si>
  <si>
    <t>Worth 100 dinars.</t>
  </si>
  <si>
    <t>Made up of 30 ducats and 90 mu'ayyadis.</t>
  </si>
  <si>
    <t>Emirs with 10 troops.</t>
  </si>
  <si>
    <t>Emirs with 40 troops.</t>
  </si>
  <si>
    <t>For royal Mamluks.</t>
  </si>
  <si>
    <t>1412 on</t>
  </si>
  <si>
    <t>1412-1517</t>
  </si>
  <si>
    <t>Corresponding to a monthly salary of 1.2 dinar (implying a 24-day month). This is a lower wage, recorded by the pilgrim Leonardo Frescobaldi</t>
  </si>
  <si>
    <t>Pepper Prices in Mamluk Egypt 1303-1516</t>
  </si>
  <si>
    <t>Ashtor uses the rate 1 dinar = 20 dir in his calculations at least of wages in 1348 (p. 373).</t>
  </si>
  <si>
    <t>High wages were paid in order to complete the work before the Nile flooded.</t>
  </si>
  <si>
    <t>1380s</t>
  </si>
  <si>
    <t>Low Wage</t>
  </si>
  <si>
    <t>Average Wage</t>
  </si>
  <si>
    <t>High Wage</t>
  </si>
  <si>
    <t>Usually in 10 manns (81.25g) unless specified.</t>
  </si>
  <si>
    <t>cloves were one of the most expensive spices</t>
  </si>
  <si>
    <t>Prices given for 10 manns (81.25g) from the fourteenth to the end of the fifteenth century, then in kintars of 100 manns (812.5g)</t>
  </si>
  <si>
    <t>pre-1333</t>
  </si>
  <si>
    <t>Chaplain of a royal mausoleum. It's possible that this person held more than just this job, p. 378. Theologians at the time who accumulated more than one post often sold them for thousands of dinars.</t>
  </si>
  <si>
    <t>Medecins (Doctors)</t>
  </si>
  <si>
    <t xml:space="preserve">dirham </t>
  </si>
  <si>
    <t>For a doctor practicing in a pharmacist's shop (as was the custom).</t>
  </si>
  <si>
    <t>Par tout l'epoque mamlouks</t>
  </si>
  <si>
    <t>Throughout the Mamluk era</t>
  </si>
  <si>
    <t>A Alexandrie- ducats: gold money from Italy (what is it worth in terms of Egyptian money?).</t>
  </si>
  <si>
    <t>La crue s'arrete avant le temps</t>
  </si>
  <si>
    <t>?(al-Makrizi)</t>
  </si>
  <si>
    <t>dirhams</t>
  </si>
  <si>
    <t>For most of the army.</t>
  </si>
  <si>
    <t>fin du XIII siecle</t>
  </si>
  <si>
    <t>1270s-1300</t>
  </si>
  <si>
    <t>The sultan reduced the worth of the fiefs that were given as pay to these amounts, compared to what al-Makrizi quoted.</t>
  </si>
  <si>
    <t>le regne d'al-Malik an-Nasir Muhammad</t>
  </si>
  <si>
    <t>fulus per</t>
  </si>
  <si>
    <r>
      <t>Comments:</t>
    </r>
    <r>
      <rPr>
        <sz val="12"/>
        <rFont val="Times New Roman"/>
        <family val="1"/>
      </rPr>
      <t xml:space="preserve"> We take the conversions from Ashtor's section on the monetary system (pp. 274-282), but use Allouche for the dirham conversion 1384-1401, pp. 95-6.</t>
    </r>
  </si>
  <si>
    <t>Currency Conversions, 1250-1517</t>
  </si>
  <si>
    <t>An outlier</t>
  </si>
  <si>
    <t>local-money price per kg</t>
  </si>
  <si>
    <t>Converting moneys to gold</t>
  </si>
  <si>
    <t>grams of gold per kg of flour</t>
  </si>
  <si>
    <t>Good value (cheap)</t>
  </si>
  <si>
    <t>We have taken the average of these two as my figure here (Ashtor, p. 274).</t>
  </si>
  <si>
    <t>Average wage for a professor of one of the colleges of case-law (madasa). They also often received some food and/or clothing rations.</t>
  </si>
  <si>
    <t>Acute</t>
  </si>
  <si>
    <t>Juin 1410</t>
  </si>
  <si>
    <t>For the weight of dinars in grams of gold, the figures are clear for 1250-1400 and 1425-1517. However, between 1400 and 1425, dinars of 3.5g and 4.25g circulated.</t>
  </si>
  <si>
    <t>Juillet 1411</t>
  </si>
  <si>
    <t>Oct. 1411</t>
  </si>
  <si>
    <t>Avril 1412</t>
  </si>
  <si>
    <t>Avril 1413</t>
  </si>
  <si>
    <t>Avril 1414</t>
  </si>
  <si>
    <t>Avril 1415</t>
  </si>
  <si>
    <t>Mai 1415</t>
  </si>
  <si>
    <t>Oct. 1415</t>
  </si>
  <si>
    <t>Dec. 1415</t>
  </si>
  <si>
    <t>Janv. 1416</t>
  </si>
  <si>
    <t>Fev. 1416</t>
  </si>
  <si>
    <t>Avril 1416</t>
  </si>
  <si>
    <t>Juin 1416</t>
  </si>
  <si>
    <t>Aout 1416</t>
  </si>
  <si>
    <t>Sept. 1416</t>
  </si>
  <si>
    <t>Fev. 1417</t>
  </si>
  <si>
    <t>Mars 1417</t>
  </si>
  <si>
    <t>Juin 1417</t>
  </si>
  <si>
    <t>Dec. 1417</t>
  </si>
  <si>
    <t>Mars 1418</t>
  </si>
  <si>
    <t>Fev. 1419</t>
  </si>
  <si>
    <t>Janv. 1420</t>
  </si>
  <si>
    <t>Janv. 1421</t>
  </si>
  <si>
    <t>Oct. 1425</t>
  </si>
  <si>
    <r>
      <t>Local</t>
    </r>
    <r>
      <rPr>
        <b/>
        <sz val="12"/>
        <rFont val="Times New Roman"/>
        <family val="1"/>
      </rPr>
      <t xml:space="preserve"> Physical &amp; </t>
    </r>
    <r>
      <rPr>
        <b/>
        <u val="single"/>
        <sz val="12"/>
        <rFont val="Times New Roman"/>
        <family val="1"/>
      </rPr>
      <t>Local</t>
    </r>
    <r>
      <rPr>
        <b/>
        <sz val="12"/>
        <rFont val="Times New Roman"/>
        <family val="1"/>
      </rPr>
      <t xml:space="preserve"> Monetary Units</t>
    </r>
  </si>
  <si>
    <t>Août</t>
  </si>
  <si>
    <t>Ashtor, pp. 366-7.</t>
  </si>
  <si>
    <t>A secretary of the sultan</t>
  </si>
  <si>
    <t>premiere moitie du XV siecle</t>
  </si>
  <si>
    <t>Books</t>
  </si>
  <si>
    <t>Oct. 1455</t>
  </si>
  <si>
    <t>Sept. 1403</t>
  </si>
  <si>
    <t>Print. 1404</t>
  </si>
  <si>
    <t>Mars 1404</t>
  </si>
  <si>
    <t>Aout 1404</t>
  </si>
  <si>
    <t>Mai 1405</t>
  </si>
  <si>
    <t>Juin 1405</t>
  </si>
  <si>
    <t>Oct. 1405</t>
  </si>
  <si>
    <t>le regne d'al-Malik an-Nasir Faradj</t>
  </si>
  <si>
    <t>Nafrakas (Payments to the military)</t>
  </si>
  <si>
    <t>Ashtor, p. 335.</t>
  </si>
  <si>
    <t>Incense Prices in Mamluk Egypt 1345-1510</t>
  </si>
  <si>
    <t>Alexandrian</t>
  </si>
  <si>
    <t>Persian</t>
  </si>
  <si>
    <t>Avril 1429</t>
  </si>
  <si>
    <t>Juillet 1429</t>
  </si>
  <si>
    <t>Mai 1430</t>
  </si>
  <si>
    <t>Sept. 1430</t>
  </si>
  <si>
    <t>Oct. 1430</t>
  </si>
  <si>
    <t>Nov. 1430</t>
  </si>
  <si>
    <t>Dec. 1430</t>
  </si>
  <si>
    <t>Sept. 1432</t>
  </si>
  <si>
    <t>1385-1390</t>
  </si>
  <si>
    <r>
      <t>Caution</t>
    </r>
    <r>
      <rPr>
        <sz val="12"/>
        <rFont val="Times New Roman"/>
        <family val="1"/>
      </rPr>
      <t>: Prices per kg of rice are about 60-fold</t>
    </r>
  </si>
  <si>
    <t>from kadah or from irdabb. Comparing with other</t>
  </si>
  <si>
    <t>grains suggests the kadah-based prices are too low.</t>
  </si>
  <si>
    <t>Basis</t>
  </si>
  <si>
    <t>Assuming that the weights are the same as for mace: prices are given for 10 manns from the fourteenth</t>
  </si>
  <si>
    <t>until the end of the fifteenth century, then in kintars of 100 manns.</t>
  </si>
  <si>
    <t>We have used Ashtor's figures mainly because they are more detailed and he gives a reason why he doesn't use the 13.3.</t>
  </si>
  <si>
    <t>For royal Mamluks. This was the standard value until the end of the era, although sometimes the sultans would try to reduce it- this was strongly resisted.</t>
  </si>
  <si>
    <t>Ashtor uses the rate 1 dinar = 150 dir for 1406 calculations (p. 381).</t>
  </si>
  <si>
    <r>
      <t>Note:</t>
    </r>
    <r>
      <rPr>
        <sz val="12"/>
        <rFont val="Times New Roman"/>
        <family val="1"/>
      </rPr>
      <t xml:space="preserve"> It is difficult to give average wages for each class of teacher etc, because often people held posts at various institutions, which might have different pay structures. Also, (p. 378) sometimes people didn't receive the full salary, presumably due to economic situation/lack of money in the particular institution ( there is one example for a large madrasa in Cairo. In 1279, the professor-director only got about half of the salary. His successor received only about one quarter. The next incumbent did receive the whole salary though).</t>
    </r>
  </si>
  <si>
    <t>bon marche (cheap)</t>
  </si>
  <si>
    <t>cheap excellent bread</t>
  </si>
  <si>
    <t>The sultan paid this to a lawyer (ish) of high repute. He also received 20 ratls of bread, equivalent to almost 27.5 dinars.</t>
  </si>
  <si>
    <t>milieu du XV siecle</t>
  </si>
  <si>
    <t>The official that set this wage for scholastics thought he was being generous.</t>
  </si>
  <si>
    <t>dirhams fulus</t>
  </si>
  <si>
    <t>3 din., pour les meuniers (millers) 450 d.f Dans la province 800 d.f. It was sold in Cairo to millers for 600 d.f.</t>
  </si>
  <si>
    <t>p. 289, hausse and irregular production until the governor instituted a price ceiling of 150</t>
  </si>
  <si>
    <t xml:space="preserve">very expensive, for 1 waiba = 1/6 irdabb (p.78- this is for the time of the Omayyades &amp; Abbasides. P. 79: 1 irdabb in province of Fayyum = 9 waibas = 109.6875kg(pretty much consistent with 1 waiba = 1/6 irdabb) </t>
  </si>
  <si>
    <t>1 irdabb of wheat = 69.6kg (Ashtor, p. 124).</t>
  </si>
  <si>
    <t>1 waiba - 1/6 irdabb (Ashtor, p. 124).</t>
  </si>
  <si>
    <t>XI century, wheat measured in tillis containing 67.5kg. 1 tillis = 8 waibas.</t>
  </si>
  <si>
    <t>moins de 30 dir. (less than)</t>
  </si>
  <si>
    <t>plus de 70 (more than)</t>
  </si>
  <si>
    <t>irrdab</t>
  </si>
  <si>
    <t>kadah</t>
  </si>
  <si>
    <t>different depending on whether they are computed</t>
  </si>
  <si>
    <t>Date</t>
  </si>
  <si>
    <t>as noted</t>
  </si>
  <si>
    <t>Grams of</t>
  </si>
  <si>
    <t>gold</t>
  </si>
  <si>
    <t>per dinar</t>
  </si>
  <si>
    <t>Dirhams</t>
  </si>
  <si>
    <t>per</t>
  </si>
  <si>
    <t>dir/dinar?</t>
  </si>
  <si>
    <t>haven't converted nisf</t>
  </si>
  <si>
    <t>CAUTION: Note the "less than" and</t>
  </si>
  <si>
    <t>"more than" comments in some cases.</t>
  </si>
  <si>
    <t>Middle price</t>
  </si>
  <si>
    <r>
      <t xml:space="preserve">Many more </t>
    </r>
    <r>
      <rPr>
        <b/>
        <sz val="12"/>
        <rFont val="Times New Roman"/>
        <family val="1"/>
      </rPr>
      <t>demi-dirhams</t>
    </r>
    <r>
      <rPr>
        <sz val="12"/>
        <rFont val="Times New Roman"/>
        <family val="1"/>
      </rPr>
      <t xml:space="preserve"> or </t>
    </r>
    <r>
      <rPr>
        <b/>
        <sz val="12"/>
        <rFont val="Times New Roman"/>
        <family val="1"/>
      </rPr>
      <t xml:space="preserve">nisf </t>
    </r>
    <r>
      <rPr>
        <sz val="12"/>
        <rFont val="Times New Roman"/>
        <family val="1"/>
      </rPr>
      <t>were minted after 1415. Generally, 1 dinar = 24.5 demi-dirhams. In 1498, 1 dinar = 30 demi-dirhams (p. 279).</t>
    </r>
  </si>
  <si>
    <t xml:space="preserve">4 okiyas damascenes = 0.062kg (p. 452) = 1.5 baghdad ratl (607.125g). These are inconsistent- We will assume that they put </t>
  </si>
  <si>
    <t>But we decline to convert the three nisf observations here (1471, 1484, 1496).</t>
  </si>
  <si>
    <t>Rowena Gray, with the assistance of Carrie Cooper and Peter Lindert</t>
  </si>
  <si>
    <t>1400-1520s</t>
  </si>
  <si>
    <t>Young members of the royal line. Also, they would have a fief worth 500-750 dinars per year, giving them a further monthly income in kind. (p. 379). During this century, wages of the royals compared to non-Mamluk cavalrymen diverged increasingly.</t>
  </si>
  <si>
    <t>XV siecle et debut du XVI siecle</t>
  </si>
  <si>
    <t>Barley per irdabb of 125kg (assuming is the same irdabb as for wheat)</t>
  </si>
  <si>
    <t>Beans per irdabb of 125kg (assuming this is the same irdabb as for wheat)</t>
  </si>
  <si>
    <t>plus de 300- more than 300</t>
  </si>
  <si>
    <t>Dirhams Per</t>
  </si>
  <si>
    <t>Fev. 1401</t>
  </si>
  <si>
    <t>Fev. 1402</t>
  </si>
  <si>
    <t>Fev. 1403</t>
  </si>
  <si>
    <t>Johan Söderberg. 2004. "Prices in the Medieval Near East and Europe." Paper presented to the conference "Towards a Global History of Prices and Wages",</t>
  </si>
  <si>
    <r>
      <t>Wages of Water Carriers</t>
    </r>
    <r>
      <rPr>
        <i/>
        <sz val="12"/>
        <rFont val="Times New Roman"/>
        <family val="1"/>
      </rPr>
      <t xml:space="preserve"> </t>
    </r>
    <r>
      <rPr>
        <sz val="12"/>
        <rFont val="Times New Roman"/>
        <family val="1"/>
      </rPr>
      <t>(this is what Borsch calls them- the French used in Ashtor translates as fountain/filter makers)</t>
    </r>
  </si>
  <si>
    <r>
      <t>Intellectuels</t>
    </r>
    <r>
      <rPr>
        <i/>
        <sz val="12"/>
        <rFont val="Times New Roman"/>
        <family val="1"/>
      </rPr>
      <t xml:space="preserve"> (Held jobs in the endowed institutions or wakf)</t>
    </r>
  </si>
  <si>
    <r>
      <t>Fonctionnaires Religieux</t>
    </r>
    <r>
      <rPr>
        <i/>
        <sz val="12"/>
        <rFont val="Times New Roman"/>
        <family val="1"/>
      </rPr>
      <t xml:space="preserve"> (Religious Officials)</t>
    </r>
  </si>
  <si>
    <r>
      <t>Wages of Fonctionnaires (</t>
    </r>
    <r>
      <rPr>
        <b/>
        <i/>
        <sz val="12"/>
        <rFont val="Times New Roman"/>
        <family val="1"/>
      </rPr>
      <t>Civil Servants</t>
    </r>
    <r>
      <rPr>
        <i/>
        <sz val="12"/>
        <rFont val="Times New Roman"/>
        <family val="1"/>
      </rPr>
      <t>/Officials). These type of officials were considered more lowly than religious officials and juristic scholars.</t>
    </r>
  </si>
  <si>
    <r>
      <t>Wages of Readers</t>
    </r>
    <r>
      <rPr>
        <i/>
        <sz val="12"/>
        <rFont val="Times New Roman"/>
        <family val="1"/>
      </rPr>
      <t xml:space="preserve"> (Borsch)</t>
    </r>
  </si>
  <si>
    <r>
      <t>La solde des militaires (the pay of</t>
    </r>
    <r>
      <rPr>
        <b/>
        <i/>
        <sz val="12"/>
        <rFont val="Times New Roman"/>
        <family val="1"/>
      </rPr>
      <t xml:space="preserve"> the military</t>
    </r>
    <r>
      <rPr>
        <i/>
        <sz val="12"/>
        <rFont val="Times New Roman"/>
        <family val="1"/>
      </rPr>
      <t>)</t>
    </r>
  </si>
  <si>
    <t>Where there is no specific figure given, for the Bahrite era (1250-1382) we use the general figure of 20 dirhams per dinar.</t>
  </si>
  <si>
    <t>Borsch, p. 93.</t>
  </si>
  <si>
    <t>Borsch, p. 93 agrees.</t>
  </si>
  <si>
    <t>January</t>
  </si>
  <si>
    <t>April</t>
  </si>
  <si>
    <t>Borsch cites both as averages; Ashtor: 25 = after small flood</t>
  </si>
  <si>
    <t>Spring</t>
  </si>
  <si>
    <t>Fall</t>
  </si>
  <si>
    <t>Ashtor: hausse, following a storm; Borsch cites without notation.</t>
  </si>
  <si>
    <t>insufficient flooding of the Nile; Borsch gives same figure.</t>
  </si>
  <si>
    <t>Borsch, p. 94 agrees.</t>
  </si>
  <si>
    <r>
      <t xml:space="preserve">    The </t>
    </r>
    <r>
      <rPr>
        <b/>
        <sz val="12"/>
        <rFont val="Times New Roman"/>
        <family val="1"/>
      </rPr>
      <t>monetary system</t>
    </r>
    <r>
      <rPr>
        <sz val="12"/>
        <rFont val="Times New Roman"/>
        <family val="1"/>
      </rPr>
      <t xml:space="preserve"> of Egpyt under the Mamluks:  Must carefully read Ashtor's pp.  274-282, and some of the sources cited there.</t>
    </r>
  </si>
  <si>
    <t>Was this the administrator or the calife (p. 377)?</t>
  </si>
  <si>
    <t>Per day, if 1 mo. =</t>
  </si>
  <si>
    <t>26 days, 1 yr. = 312 days.</t>
  </si>
  <si>
    <t>The amount given by sultan an-Malik an-Nasir Faradj to his two exiled brothers: equal to 5000 dirhams per day, converted with the rate 1:150 (p. 381).</t>
  </si>
  <si>
    <t>Wages in Mamluk Egypt 1303-1517</t>
  </si>
  <si>
    <t xml:space="preserve">Wage for a famous professor of one of the colleges of case-law (madasa). See p. 377- Ashtor speaks of the inequality among teachers: al-Abdari (get dates) quotes one situation where one professor earned 15 dinars in one of the many institutions he worked in, while many others were crippled with debt and unable to buy necessities. </t>
  </si>
  <si>
    <t>fin du XV siecle</t>
  </si>
  <si>
    <t>1470s-1500</t>
  </si>
  <si>
    <t>250, puis 200; Borsch = 225.</t>
  </si>
  <si>
    <t>Borsch, p. 95, agrees.</t>
  </si>
  <si>
    <t>Grams Ag</t>
  </si>
  <si>
    <t>per irdabb</t>
  </si>
  <si>
    <t>Grams Au</t>
  </si>
  <si>
    <t>per gram of gold</t>
  </si>
  <si>
    <t>grams silver</t>
  </si>
  <si>
    <t>Implied</t>
  </si>
  <si>
    <t>Jan 1300</t>
  </si>
  <si>
    <t>Feb 1300</t>
  </si>
  <si>
    <t>April 1300</t>
  </si>
  <si>
    <t>Spring 1300</t>
  </si>
  <si>
    <t>Oct 1300</t>
  </si>
  <si>
    <t>Summer 1300</t>
  </si>
  <si>
    <t>Fall 1300</t>
  </si>
  <si>
    <t>Some bimetallic ratios</t>
  </si>
  <si>
    <t>implied by Borsch, pp. 93-95.</t>
  </si>
  <si>
    <t>June 1346</t>
  </si>
  <si>
    <t>May 1346</t>
  </si>
  <si>
    <t>Sept 1346</t>
  </si>
  <si>
    <t>Jan 1440</t>
  </si>
  <si>
    <t>Feb 1440</t>
  </si>
  <si>
    <t>Mar 1440</t>
  </si>
  <si>
    <t>Ave. daily wage</t>
  </si>
  <si>
    <t>Italics = Our interpolation</t>
  </si>
  <si>
    <t>or other assumption</t>
  </si>
  <si>
    <r>
      <t>Note:</t>
    </r>
    <r>
      <rPr>
        <sz val="12"/>
        <rFont val="Times New Roman"/>
        <family val="1"/>
      </rPr>
      <t xml:space="preserve"> The Circassien Mamluks increased the nafrakas to ordinary soldiers a lot compared to the bahrites, while payments to emirs etc did not change.</t>
    </r>
  </si>
  <si>
    <t>The sultan sold to the Catalans and Genoese at this price.</t>
  </si>
  <si>
    <t>Ashtor, p. 336.</t>
  </si>
  <si>
    <t>Nutmeg Prices in Mamluk Egypt 1347-1513</t>
  </si>
  <si>
    <t>Mace Prices in Mamluk Egypt 1347-1513</t>
  </si>
  <si>
    <t>le regne des Mamlouks bahrites</t>
  </si>
  <si>
    <t>For a royal Mamluk.</t>
  </si>
  <si>
    <t>For an emir with 40 troops.</t>
  </si>
  <si>
    <t>Per Dinar*</t>
  </si>
  <si>
    <t>* versus Soderberg, 2004, p.3n:</t>
  </si>
  <si>
    <t xml:space="preserve"> "The gold dinar contained 4.25 grams of gold up to 1425 and thereafter 3.41 grams, further reduced to 3.37  grams from 1468; Bacharach 1973: 82-83, 91."</t>
  </si>
  <si>
    <r>
      <t xml:space="preserve">Many more </t>
    </r>
    <r>
      <rPr>
        <b/>
        <sz val="12"/>
        <rFont val="Times New Roman"/>
        <family val="1"/>
      </rPr>
      <t>demi-dirhams</t>
    </r>
    <r>
      <rPr>
        <sz val="12"/>
        <rFont val="Times New Roman"/>
        <family val="1"/>
      </rPr>
      <t xml:space="preserve"> or </t>
    </r>
    <r>
      <rPr>
        <b/>
        <sz val="12"/>
        <rFont val="Times New Roman"/>
        <family val="1"/>
      </rPr>
      <t xml:space="preserve">nisf </t>
    </r>
    <r>
      <rPr>
        <sz val="12"/>
        <rFont val="Times New Roman"/>
        <family val="1"/>
      </rPr>
      <t>were minted after 1415.</t>
    </r>
  </si>
  <si>
    <t>Generally, 1 dinar = 24.5 demi-dirhams. In 1498, 1 dinar = 30 demi-dirhams (p. 279).</t>
  </si>
  <si>
    <t>This was the value of the fiefs held by the royals in the army.</t>
  </si>
  <si>
    <t>However, there were also times of distress when the sultan could not pay the Mamluk soldiers their ordinary wage.</t>
  </si>
  <si>
    <t>For those officers commanding at least 10 Mamluks.</t>
  </si>
  <si>
    <t>For those officers commanding at least 40 Mamluks.</t>
  </si>
  <si>
    <t>For the Mamluks of emirs (as opposed to the royals). Apparently with the fiefs, one needs to subtract a certain percentage of the value due to the costs of collecting the wheat from the peasants. Up to 10% is the correct deduction.</t>
  </si>
  <si>
    <t xml:space="preserve">The two gold values of the dinar thus differ from 1399 on, especially for the period 1399-1424.  </t>
  </si>
  <si>
    <t xml:space="preserve"> 19-21 Aug. 2004  http://www.iisg.nl/hpw/conference.html .</t>
  </si>
  <si>
    <t>price per kg, using 125 kg per irdabb</t>
  </si>
  <si>
    <t>(see sources and notes worksheet)</t>
  </si>
  <si>
    <t>price per kg, using 70 kg per irdabb</t>
  </si>
  <si>
    <t xml:space="preserve">Metric physical units (A.) </t>
  </si>
  <si>
    <t>Metric physical units (B.)</t>
  </si>
  <si>
    <t>Metric physical units &amp; gold or silver grams (A.)</t>
  </si>
  <si>
    <t>Metric physical units &amp; gold or silver grams (B.)</t>
  </si>
  <si>
    <t>As explained in the "Sources and notes" worksheet, there is a debate over whether the irdabb equaled 125 kg (Borsch) or only 70 kg (Ashtor and Allouche).</t>
  </si>
  <si>
    <t>Wheat (froment), per irdabb</t>
  </si>
  <si>
    <t>Using 125 kg per irdabb.</t>
  </si>
  <si>
    <t>Using 70 kg per irdabb.</t>
  </si>
  <si>
    <t>We are grateful to Leigh Bettenay of the University of Western Australia for pointing out (2020 June 14) that the earlier version of this wheat worksheet had used the 125kg rate, wheraas out notes had implied we would use 70kg.</t>
  </si>
  <si>
    <t>The current version offers both alternatives.Borsch has a valid point that using the 70 kg/irdabb ratio would make the price of wheat seem unrealistically high relative to that of flour. That argues in favor of assuming 125 kg per irdab.</t>
  </si>
  <si>
    <t xml:space="preserve">Allouche's Appendix 1 (p. 87) also gives 70kg as the weight of an irdabb, agreeing with Ashtor. Our wheat worksheet presents alternative wheat prices, </t>
  </si>
  <si>
    <t>based on both the 125 kg/irdabb assumption and the 70 kg/irdabb assumption. For other grains, we present prices based on only the 125 kg assumption.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</si>
</sst>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0.000000E+00"/>
    <numFmt numFmtId="166" formatCode="0.0000000E+00"/>
    <numFmt numFmtId="167" formatCode="0.00000E+00"/>
    <numFmt numFmtId="168" formatCode="0.0000E+00"/>
    <numFmt numFmtId="169" formatCode="0.000E+00"/>
    <numFmt numFmtId="170" formatCode="0.000000"/>
    <numFmt numFmtId="171" formatCode="0.00000"/>
    <numFmt numFmtId="172" formatCode="0.0000"/>
    <numFmt numFmtId="173" formatCode="0.000"/>
    <numFmt numFmtId="174" formatCode="0.0"/>
    <numFmt numFmtId="175" formatCode="0.00000000"/>
    <numFmt numFmtId="176" formatCode="0.0000000"/>
    <numFmt numFmtId="177" formatCode="0.000000000"/>
  </numFmts>
  <fonts count="53">
    <font>
      <sz val="10"/>
      <name val="Verdana"/>
      <family val="0"/>
    </font>
    <font>
      <b/>
      <sz val="10"/>
      <name val="Verdana"/>
      <family val="0"/>
    </font>
    <font>
      <i/>
      <sz val="10"/>
      <name val="Verdana"/>
      <family val="0"/>
    </font>
    <font>
      <b/>
      <i/>
      <sz val="10"/>
      <name val="Verdana"/>
      <family val="0"/>
    </font>
    <font>
      <sz val="12"/>
      <name val="Times New Roman"/>
      <family val="1"/>
    </font>
    <font>
      <i/>
      <sz val="12"/>
      <name val="Times New Roman"/>
      <family val="1"/>
    </font>
    <font>
      <b/>
      <sz val="12"/>
      <name val="Times New Roman"/>
      <family val="1"/>
    </font>
    <font>
      <sz val="8"/>
      <name val="Verdana"/>
      <family val="2"/>
    </font>
    <font>
      <b/>
      <u val="single"/>
      <sz val="12"/>
      <name val="Times New Roman"/>
      <family val="1"/>
    </font>
    <font>
      <u val="single"/>
      <sz val="10"/>
      <color indexed="12"/>
      <name val="Verdana"/>
      <family val="2"/>
    </font>
    <font>
      <u val="single"/>
      <sz val="10"/>
      <color indexed="61"/>
      <name val="Verdana"/>
      <family val="2"/>
    </font>
    <font>
      <u val="single"/>
      <sz val="12"/>
      <name val="Times New Roman"/>
      <family val="1"/>
    </font>
    <font>
      <sz val="8"/>
      <name val="Tahoma"/>
      <family val="2"/>
    </font>
    <font>
      <b/>
      <sz val="8"/>
      <name val="Tahoma"/>
      <family val="2"/>
    </font>
    <font>
      <i/>
      <u val="single"/>
      <sz val="12"/>
      <name val="Times New Roman"/>
      <family val="1"/>
    </font>
    <font>
      <b/>
      <i/>
      <sz val="12"/>
      <name val="Times New Roman"/>
      <family val="1"/>
    </font>
    <font>
      <b/>
      <i/>
      <u val="single"/>
      <sz val="12"/>
      <name val="Times New Roman"/>
      <family val="1"/>
    </font>
    <font>
      <sz val="12"/>
      <color indexed="12"/>
      <name val="Times New Roman"/>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8"/>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rgb="FFFFB8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26">
    <xf numFmtId="0" fontId="0" fillId="0" borderId="0" xfId="0" applyAlignment="1">
      <alignment/>
    </xf>
    <xf numFmtId="0" fontId="4" fillId="0" borderId="0" xfId="0" applyFont="1" applyAlignment="1">
      <alignment/>
    </xf>
    <xf numFmtId="17" fontId="4" fillId="0" borderId="0" xfId="0" applyNumberFormat="1" applyFont="1" applyAlignment="1">
      <alignment/>
    </xf>
    <xf numFmtId="0" fontId="6" fillId="0" borderId="0" xfId="0" applyFont="1" applyAlignment="1">
      <alignment/>
    </xf>
    <xf numFmtId="2" fontId="8" fillId="0" borderId="0" xfId="0" applyNumberFormat="1" applyFont="1" applyAlignment="1">
      <alignment horizontal="left"/>
    </xf>
    <xf numFmtId="1" fontId="4" fillId="0" borderId="0" xfId="0" applyNumberFormat="1" applyFont="1" applyAlignment="1">
      <alignment horizontal="right"/>
    </xf>
    <xf numFmtId="0" fontId="4" fillId="0" borderId="0" xfId="0" applyFont="1" applyAlignment="1">
      <alignment horizontal="right"/>
    </xf>
    <xf numFmtId="0" fontId="11" fillId="0" borderId="0" xfId="0" applyFont="1" applyAlignment="1">
      <alignment/>
    </xf>
    <xf numFmtId="0" fontId="11" fillId="0" borderId="0" xfId="0" applyFont="1" applyAlignment="1">
      <alignment horizontal="right"/>
    </xf>
    <xf numFmtId="1" fontId="11" fillId="0" borderId="0" xfId="0" applyNumberFormat="1" applyFont="1" applyAlignment="1">
      <alignment horizontal="right"/>
    </xf>
    <xf numFmtId="2" fontId="11" fillId="0" borderId="0" xfId="0" applyNumberFormat="1" applyFont="1" applyAlignment="1">
      <alignment horizontal="right"/>
    </xf>
    <xf numFmtId="0" fontId="4" fillId="0" borderId="0" xfId="0" applyFont="1" applyAlignment="1">
      <alignment horizontal="center"/>
    </xf>
    <xf numFmtId="0" fontId="4" fillId="0" borderId="10" xfId="0" applyFont="1" applyBorder="1" applyAlignment="1">
      <alignment/>
    </xf>
    <xf numFmtId="0" fontId="4" fillId="0" borderId="11"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12" xfId="0" applyFont="1" applyBorder="1" applyAlignment="1">
      <alignment/>
    </xf>
    <xf numFmtId="0" fontId="4" fillId="0" borderId="13" xfId="0" applyFont="1" applyBorder="1" applyAlignment="1">
      <alignment/>
    </xf>
    <xf numFmtId="0" fontId="4" fillId="0" borderId="13" xfId="0" applyFont="1" applyBorder="1" applyAlignment="1">
      <alignment horizontal="center"/>
    </xf>
    <xf numFmtId="0" fontId="4" fillId="0" borderId="14" xfId="0" applyFont="1" applyBorder="1" applyAlignment="1">
      <alignment/>
    </xf>
    <xf numFmtId="0" fontId="6" fillId="0" borderId="0" xfId="0" applyFont="1" applyAlignment="1">
      <alignment horizontal="right"/>
    </xf>
    <xf numFmtId="0" fontId="8" fillId="0" borderId="0" xfId="0" applyFont="1" applyAlignment="1">
      <alignment/>
    </xf>
    <xf numFmtId="0" fontId="6" fillId="0" borderId="15" xfId="0" applyFont="1" applyBorder="1" applyAlignment="1">
      <alignment/>
    </xf>
    <xf numFmtId="0" fontId="4" fillId="0" borderId="16" xfId="0" applyFont="1" applyBorder="1" applyAlignment="1">
      <alignment/>
    </xf>
    <xf numFmtId="0" fontId="4" fillId="0" borderId="17" xfId="0" applyFont="1" applyBorder="1" applyAlignment="1">
      <alignment horizontal="right"/>
    </xf>
    <xf numFmtId="0" fontId="4" fillId="33" borderId="0" xfId="0" applyFont="1" applyFill="1" applyAlignment="1">
      <alignment/>
    </xf>
    <xf numFmtId="0" fontId="4" fillId="0" borderId="0" xfId="0" applyFont="1" applyFill="1" applyAlignment="1">
      <alignment/>
    </xf>
    <xf numFmtId="0" fontId="4" fillId="0" borderId="0" xfId="0" applyFont="1" applyAlignment="1">
      <alignment/>
    </xf>
    <xf numFmtId="1" fontId="4" fillId="0" borderId="0" xfId="0" applyNumberFormat="1" applyFont="1" applyAlignment="1">
      <alignment horizontal="center"/>
    </xf>
    <xf numFmtId="1" fontId="11" fillId="0" borderId="0" xfId="0" applyNumberFormat="1" applyFont="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16" fontId="4" fillId="0" borderId="0" xfId="0" applyNumberFormat="1" applyFont="1" applyAlignment="1">
      <alignment/>
    </xf>
    <xf numFmtId="0" fontId="4" fillId="34" borderId="0" xfId="0" applyFont="1" applyFill="1" applyAlignment="1">
      <alignment/>
    </xf>
    <xf numFmtId="0" fontId="6" fillId="0" borderId="0" xfId="0" applyFont="1" applyAlignment="1">
      <alignment/>
    </xf>
    <xf numFmtId="1" fontId="4" fillId="0" borderId="0" xfId="0" applyNumberFormat="1" applyFont="1" applyAlignment="1">
      <alignment horizontal="center"/>
    </xf>
    <xf numFmtId="0" fontId="4" fillId="0" borderId="0" xfId="0" applyFont="1" applyAlignment="1">
      <alignment horizontal="right"/>
    </xf>
    <xf numFmtId="1" fontId="4" fillId="0" borderId="0" xfId="0" applyNumberFormat="1" applyFont="1" applyAlignment="1">
      <alignment horizontal="right"/>
    </xf>
    <xf numFmtId="0" fontId="11" fillId="0" borderId="0" xfId="0" applyFont="1" applyAlignment="1">
      <alignment/>
    </xf>
    <xf numFmtId="0" fontId="11" fillId="0" borderId="0" xfId="0" applyFont="1" applyAlignment="1">
      <alignment horizontal="right"/>
    </xf>
    <xf numFmtId="1" fontId="11" fillId="0" borderId="0" xfId="0" applyNumberFormat="1" applyFont="1" applyAlignment="1">
      <alignment horizontal="center"/>
    </xf>
    <xf numFmtId="2" fontId="11" fillId="0" borderId="0" xfId="0" applyNumberFormat="1" applyFont="1" applyAlignment="1">
      <alignment horizontal="right"/>
    </xf>
    <xf numFmtId="1" fontId="11" fillId="0" borderId="0" xfId="0" applyNumberFormat="1" applyFont="1" applyAlignment="1">
      <alignment horizontal="right"/>
    </xf>
    <xf numFmtId="0" fontId="4" fillId="34" borderId="0" xfId="0" applyFont="1" applyFill="1" applyAlignment="1">
      <alignment/>
    </xf>
    <xf numFmtId="0" fontId="4" fillId="35" borderId="0" xfId="0" applyFont="1" applyFill="1" applyAlignment="1">
      <alignment/>
    </xf>
    <xf numFmtId="0" fontId="4" fillId="0" borderId="0" xfId="0" applyFont="1" applyFill="1" applyAlignment="1">
      <alignment/>
    </xf>
    <xf numFmtId="0" fontId="6" fillId="0" borderId="0" xfId="0" applyFont="1" applyAlignment="1">
      <alignment horizontal="right"/>
    </xf>
    <xf numFmtId="0" fontId="6" fillId="0" borderId="0" xfId="0" applyFont="1" applyAlignment="1">
      <alignment/>
    </xf>
    <xf numFmtId="0" fontId="4" fillId="0" borderId="0" xfId="0" applyFont="1" applyFill="1" applyAlignment="1">
      <alignment horizontal="center"/>
    </xf>
    <xf numFmtId="0" fontId="4" fillId="0" borderId="13" xfId="0" applyFont="1" applyFill="1" applyBorder="1" applyAlignment="1">
      <alignment/>
    </xf>
    <xf numFmtId="1" fontId="4" fillId="0" borderId="0" xfId="0" applyNumberFormat="1" applyFont="1" applyFill="1" applyAlignment="1">
      <alignment horizontal="center"/>
    </xf>
    <xf numFmtId="0" fontId="5" fillId="0" borderId="0" xfId="0" applyFont="1" applyAlignment="1">
      <alignment/>
    </xf>
    <xf numFmtId="0" fontId="4" fillId="35" borderId="0" xfId="0" applyFont="1" applyFill="1" applyAlignment="1">
      <alignment horizontal="right"/>
    </xf>
    <xf numFmtId="0" fontId="4" fillId="0" borderId="0" xfId="0" applyFont="1" applyAlignment="1">
      <alignment/>
    </xf>
    <xf numFmtId="0" fontId="11" fillId="0" borderId="0" xfId="0" applyFont="1" applyAlignment="1">
      <alignment/>
    </xf>
    <xf numFmtId="0" fontId="4" fillId="0" borderId="0" xfId="0" applyFont="1" applyFill="1" applyAlignment="1">
      <alignment/>
    </xf>
    <xf numFmtId="0" fontId="4" fillId="0" borderId="10" xfId="0" applyFont="1" applyBorder="1" applyAlignment="1">
      <alignment/>
    </xf>
    <xf numFmtId="0" fontId="4" fillId="0" borderId="13" xfId="0" applyFont="1" applyBorder="1" applyAlignment="1">
      <alignment/>
    </xf>
    <xf numFmtId="0" fontId="4" fillId="0" borderId="0" xfId="0" applyFont="1" applyFill="1" applyBorder="1" applyAlignment="1">
      <alignment/>
    </xf>
    <xf numFmtId="0" fontId="4" fillId="35" borderId="0" xfId="0" applyFont="1" applyFill="1" applyAlignment="1">
      <alignment/>
    </xf>
    <xf numFmtId="0" fontId="4" fillId="34" borderId="0" xfId="0" applyFont="1" applyFill="1" applyAlignment="1">
      <alignment/>
    </xf>
    <xf numFmtId="0" fontId="4" fillId="33" borderId="0" xfId="0" applyFont="1" applyFill="1" applyAlignment="1">
      <alignment horizontal="right"/>
    </xf>
    <xf numFmtId="0" fontId="6" fillId="33" borderId="0" xfId="0" applyFont="1" applyFill="1" applyAlignment="1">
      <alignment horizontal="right"/>
    </xf>
    <xf numFmtId="0" fontId="4" fillId="36" borderId="0" xfId="0" applyFont="1" applyFill="1" applyAlignment="1">
      <alignment/>
    </xf>
    <xf numFmtId="0" fontId="14" fillId="0" borderId="0" xfId="0" applyFont="1" applyAlignment="1">
      <alignment/>
    </xf>
    <xf numFmtId="0" fontId="4" fillId="33" borderId="0" xfId="0" applyFont="1" applyFill="1" applyAlignment="1">
      <alignment/>
    </xf>
    <xf numFmtId="0" fontId="4" fillId="33" borderId="0" xfId="0" applyFont="1" applyFill="1" applyAlignment="1">
      <alignment horizontal="center"/>
    </xf>
    <xf numFmtId="174" fontId="4" fillId="0" borderId="0" xfId="0" applyNumberFormat="1" applyFont="1" applyAlignment="1">
      <alignment/>
    </xf>
    <xf numFmtId="0" fontId="11" fillId="0" borderId="0" xfId="0" applyFont="1" applyAlignment="1">
      <alignment horizontal="right"/>
    </xf>
    <xf numFmtId="0" fontId="5" fillId="0" borderId="0" xfId="0" applyFont="1" applyAlignment="1">
      <alignment/>
    </xf>
    <xf numFmtId="0" fontId="4" fillId="0" borderId="0" xfId="0" applyFont="1" applyAlignment="1">
      <alignment horizontal="right"/>
    </xf>
    <xf numFmtId="0" fontId="15" fillId="0" borderId="0" xfId="0" applyFont="1" applyAlignment="1">
      <alignment horizontal="right"/>
    </xf>
    <xf numFmtId="0" fontId="4" fillId="0" borderId="0" xfId="0" applyFont="1" applyFill="1" applyAlignment="1">
      <alignment horizontal="right"/>
    </xf>
    <xf numFmtId="0" fontId="14" fillId="0" borderId="0" xfId="0" applyFont="1" applyAlignment="1">
      <alignment horizontal="right"/>
    </xf>
    <xf numFmtId="173" fontId="5" fillId="0" borderId="0" xfId="0" applyNumberFormat="1" applyFont="1" applyAlignment="1">
      <alignment/>
    </xf>
    <xf numFmtId="0" fontId="5" fillId="34" borderId="0" xfId="0" applyFont="1" applyFill="1" applyAlignment="1">
      <alignment/>
    </xf>
    <xf numFmtId="0" fontId="5" fillId="35" borderId="0" xfId="0" applyFont="1" applyFill="1" applyAlignment="1">
      <alignmen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4" fillId="35" borderId="0" xfId="0" applyFont="1" applyFill="1" applyAlignment="1">
      <alignment horizontal="left"/>
    </xf>
    <xf numFmtId="173" fontId="4" fillId="0" borderId="0" xfId="0" applyNumberFormat="1" applyFont="1" applyAlignment="1">
      <alignment/>
    </xf>
    <xf numFmtId="173" fontId="4" fillId="0" borderId="0" xfId="0" applyNumberFormat="1" applyFont="1" applyFill="1" applyAlignment="1">
      <alignment/>
    </xf>
    <xf numFmtId="173" fontId="4" fillId="33" borderId="0" xfId="0" applyNumberFormat="1" applyFont="1" applyFill="1" applyAlignment="1">
      <alignment/>
    </xf>
    <xf numFmtId="173" fontId="4" fillId="0" borderId="0" xfId="0" applyNumberFormat="1" applyFont="1" applyAlignment="1">
      <alignment/>
    </xf>
    <xf numFmtId="173" fontId="4" fillId="34" borderId="0" xfId="0" applyNumberFormat="1" applyFont="1" applyFill="1" applyAlignment="1">
      <alignment/>
    </xf>
    <xf numFmtId="173" fontId="4" fillId="0" borderId="0" xfId="0" applyNumberFormat="1" applyFont="1" applyFill="1" applyAlignment="1">
      <alignment/>
    </xf>
    <xf numFmtId="172" fontId="4" fillId="0" borderId="0" xfId="0" applyNumberFormat="1" applyFont="1" applyAlignment="1">
      <alignment/>
    </xf>
    <xf numFmtId="172" fontId="4" fillId="33" borderId="0" xfId="0" applyNumberFormat="1" applyFont="1" applyFill="1" applyAlignment="1">
      <alignment/>
    </xf>
    <xf numFmtId="172" fontId="4" fillId="0" borderId="0" xfId="0" applyNumberFormat="1" applyFont="1" applyAlignment="1">
      <alignment/>
    </xf>
    <xf numFmtId="172" fontId="4" fillId="0" borderId="0" xfId="0" applyNumberFormat="1" applyFont="1" applyFill="1" applyAlignment="1">
      <alignment/>
    </xf>
    <xf numFmtId="173" fontId="4" fillId="0" borderId="0" xfId="0" applyNumberFormat="1" applyFont="1" applyAlignment="1">
      <alignment/>
    </xf>
    <xf numFmtId="173" fontId="4" fillId="34" borderId="0" xfId="0" applyNumberFormat="1" applyFont="1" applyFill="1" applyAlignment="1">
      <alignment/>
    </xf>
    <xf numFmtId="0" fontId="4" fillId="0" borderId="0" xfId="0" applyFont="1" applyFill="1" applyAlignment="1">
      <alignment horizontal="right"/>
    </xf>
    <xf numFmtId="0" fontId="5" fillId="0" borderId="0" xfId="0" applyFont="1" applyAlignment="1">
      <alignment horizontal="left"/>
    </xf>
    <xf numFmtId="0" fontId="4" fillId="0" borderId="0" xfId="0" applyFont="1" applyAlignment="1">
      <alignment horizontal="left"/>
    </xf>
    <xf numFmtId="172" fontId="4" fillId="0" borderId="0" xfId="0" applyNumberFormat="1" applyFont="1" applyAlignment="1">
      <alignment/>
    </xf>
    <xf numFmtId="172" fontId="11" fillId="0" borderId="0" xfId="0" applyNumberFormat="1" applyFont="1" applyAlignment="1">
      <alignment/>
    </xf>
    <xf numFmtId="172" fontId="11" fillId="0" borderId="0" xfId="0" applyNumberFormat="1" applyFont="1" applyAlignment="1">
      <alignment/>
    </xf>
    <xf numFmtId="172" fontId="11" fillId="0" borderId="0" xfId="0" applyNumberFormat="1" applyFont="1" applyAlignment="1">
      <alignment/>
    </xf>
    <xf numFmtId="1" fontId="4" fillId="0" borderId="0" xfId="0" applyNumberFormat="1" applyFont="1" applyAlignment="1">
      <alignment/>
    </xf>
    <xf numFmtId="1" fontId="4" fillId="34" borderId="0" xfId="0" applyNumberFormat="1" applyFont="1" applyFill="1" applyAlignment="1">
      <alignment/>
    </xf>
    <xf numFmtId="1" fontId="4" fillId="33" borderId="0" xfId="0" applyNumberFormat="1" applyFont="1" applyFill="1" applyAlignment="1">
      <alignment/>
    </xf>
    <xf numFmtId="0" fontId="4" fillId="0" borderId="0" xfId="0" applyFont="1" applyFill="1" applyAlignment="1">
      <alignment horizontal="right"/>
    </xf>
    <xf numFmtId="0" fontId="4" fillId="33" borderId="0" xfId="0" applyFont="1" applyFill="1" applyAlignment="1">
      <alignment horizontal="right"/>
    </xf>
    <xf numFmtId="0" fontId="4" fillId="0" borderId="0" xfId="0" applyFont="1" applyAlignment="1">
      <alignment horizontal="left"/>
    </xf>
    <xf numFmtId="0" fontId="11" fillId="0" borderId="0" xfId="0" applyFont="1" applyAlignment="1">
      <alignment horizontal="left"/>
    </xf>
    <xf numFmtId="170" fontId="4" fillId="0" borderId="0" xfId="0" applyNumberFormat="1" applyFont="1" applyAlignment="1">
      <alignment/>
    </xf>
    <xf numFmtId="172" fontId="4" fillId="33" borderId="0" xfId="0" applyNumberFormat="1" applyFont="1" applyFill="1" applyAlignment="1">
      <alignment/>
    </xf>
    <xf numFmtId="172" fontId="8" fillId="0" borderId="0" xfId="0" applyNumberFormat="1" applyFont="1" applyAlignment="1">
      <alignment/>
    </xf>
    <xf numFmtId="172" fontId="6" fillId="0" borderId="0" xfId="0" applyNumberFormat="1" applyFont="1" applyAlignment="1">
      <alignment/>
    </xf>
    <xf numFmtId="0" fontId="4" fillId="0" borderId="10" xfId="0" applyFont="1" applyBorder="1" applyAlignment="1">
      <alignment horizontal="right"/>
    </xf>
    <xf numFmtId="173" fontId="4" fillId="0" borderId="0" xfId="0" applyNumberFormat="1" applyFont="1" applyAlignment="1">
      <alignment horizontal="right"/>
    </xf>
    <xf numFmtId="173" fontId="4" fillId="34" borderId="0" xfId="0" applyNumberFormat="1" applyFont="1" applyFill="1" applyAlignment="1">
      <alignment horizontal="right"/>
    </xf>
    <xf numFmtId="173" fontId="4" fillId="0" borderId="0" xfId="0" applyNumberFormat="1" applyFont="1" applyFill="1" applyAlignment="1">
      <alignment horizontal="right"/>
    </xf>
    <xf numFmtId="2" fontId="4" fillId="0" borderId="0" xfId="0" applyNumberFormat="1" applyFont="1" applyAlignment="1">
      <alignment/>
    </xf>
    <xf numFmtId="0" fontId="4" fillId="35" borderId="0" xfId="0" applyFont="1" applyFill="1" applyAlignment="1">
      <alignment/>
    </xf>
    <xf numFmtId="0" fontId="4" fillId="35" borderId="0" xfId="0" applyFont="1" applyFill="1" applyAlignment="1">
      <alignment horizontal="right"/>
    </xf>
    <xf numFmtId="2" fontId="6" fillId="0" borderId="0" xfId="0" applyNumberFormat="1" applyFont="1" applyAlignment="1">
      <alignment horizontal="left"/>
    </xf>
    <xf numFmtId="0" fontId="8" fillId="33" borderId="0" xfId="0" applyFont="1" applyFill="1" applyAlignment="1">
      <alignment/>
    </xf>
    <xf numFmtId="0" fontId="4" fillId="33" borderId="0" xfId="0" applyFont="1" applyFill="1" applyAlignment="1">
      <alignment/>
    </xf>
    <xf numFmtId="0" fontId="8" fillId="34" borderId="0" xfId="0" applyFont="1" applyFill="1" applyAlignment="1">
      <alignment/>
    </xf>
    <xf numFmtId="0" fontId="8" fillId="0" borderId="0" xfId="0" applyFont="1" applyFill="1" applyAlignment="1">
      <alignment/>
    </xf>
    <xf numFmtId="0" fontId="8" fillId="35" borderId="0" xfId="0" applyFont="1" applyFill="1" applyAlignment="1">
      <alignment/>
    </xf>
    <xf numFmtId="173" fontId="5" fillId="0" borderId="0" xfId="0" applyNumberFormat="1" applyFont="1" applyAlignment="1">
      <alignment horizontal="right"/>
    </xf>
    <xf numFmtId="0" fontId="4" fillId="0" borderId="0" xfId="0" applyFont="1" applyFill="1" applyAlignment="1">
      <alignment horizontal="left"/>
    </xf>
    <xf numFmtId="172" fontId="4" fillId="0" borderId="0" xfId="0" applyNumberFormat="1" applyFont="1" applyAlignment="1">
      <alignment horizontal="right"/>
    </xf>
    <xf numFmtId="172" fontId="11" fillId="0" borderId="0" xfId="0" applyNumberFormat="1" applyFont="1" applyAlignment="1">
      <alignment horizontal="right"/>
    </xf>
    <xf numFmtId="0" fontId="4" fillId="0" borderId="10" xfId="0" applyFont="1" applyBorder="1" applyAlignment="1">
      <alignment horizontal="right"/>
    </xf>
    <xf numFmtId="0" fontId="6" fillId="0" borderId="10" xfId="0" applyFont="1" applyBorder="1" applyAlignment="1">
      <alignment horizontal="right"/>
    </xf>
    <xf numFmtId="0" fontId="4" fillId="0" borderId="13" xfId="0" applyFont="1" applyBorder="1" applyAlignment="1">
      <alignment horizontal="right"/>
    </xf>
    <xf numFmtId="0" fontId="4" fillId="0" borderId="0" xfId="0" applyFont="1" applyFill="1" applyBorder="1" applyAlignment="1">
      <alignment horizontal="right"/>
    </xf>
    <xf numFmtId="2" fontId="4" fillId="0" borderId="0" xfId="0" applyNumberFormat="1" applyFont="1" applyFill="1" applyAlignment="1">
      <alignment horizontal="left"/>
    </xf>
    <xf numFmtId="0" fontId="4" fillId="37" borderId="0" xfId="0" applyFont="1" applyFill="1" applyAlignment="1">
      <alignment/>
    </xf>
    <xf numFmtId="172" fontId="4" fillId="37" borderId="0" xfId="0" applyNumberFormat="1" applyFont="1" applyFill="1" applyAlignment="1">
      <alignment/>
    </xf>
    <xf numFmtId="0" fontId="4" fillId="37" borderId="10" xfId="0" applyFont="1" applyFill="1" applyBorder="1" applyAlignment="1">
      <alignment/>
    </xf>
    <xf numFmtId="0" fontId="4" fillId="37" borderId="11" xfId="0" applyFont="1" applyFill="1" applyBorder="1" applyAlignment="1">
      <alignment/>
    </xf>
    <xf numFmtId="0" fontId="4" fillId="37" borderId="18" xfId="0" applyFont="1" applyFill="1" applyBorder="1" applyAlignment="1">
      <alignment/>
    </xf>
    <xf numFmtId="0" fontId="4" fillId="37" borderId="0" xfId="0" applyFont="1" applyFill="1" applyBorder="1" applyAlignment="1">
      <alignment/>
    </xf>
    <xf numFmtId="0" fontId="4" fillId="37" borderId="12" xfId="0" applyFont="1" applyFill="1" applyBorder="1" applyAlignment="1">
      <alignment/>
    </xf>
    <xf numFmtId="0" fontId="4" fillId="37" borderId="19" xfId="0" applyFont="1" applyFill="1" applyBorder="1" applyAlignment="1">
      <alignment/>
    </xf>
    <xf numFmtId="0" fontId="4" fillId="37" borderId="13" xfId="0" applyFont="1" applyFill="1" applyBorder="1" applyAlignment="1">
      <alignment/>
    </xf>
    <xf numFmtId="0" fontId="4" fillId="37" borderId="14" xfId="0" applyFont="1" applyFill="1" applyBorder="1" applyAlignment="1">
      <alignment/>
    </xf>
    <xf numFmtId="0" fontId="6" fillId="37" borderId="20" xfId="0" applyFont="1" applyFill="1" applyBorder="1" applyAlignment="1">
      <alignment/>
    </xf>
    <xf numFmtId="0" fontId="4" fillId="0" borderId="0" xfId="0" applyFont="1" applyBorder="1" applyAlignment="1">
      <alignment/>
    </xf>
    <xf numFmtId="173" fontId="4" fillId="0" borderId="0" xfId="0" applyNumberFormat="1" applyFont="1" applyFill="1" applyAlignment="1">
      <alignment/>
    </xf>
    <xf numFmtId="2" fontId="4" fillId="0" borderId="0" xfId="0" applyNumberFormat="1" applyFont="1" applyFill="1" applyAlignment="1">
      <alignment/>
    </xf>
    <xf numFmtId="174" fontId="4" fillId="0" borderId="0" xfId="0" applyNumberFormat="1" applyFont="1" applyFill="1" applyAlignment="1">
      <alignment/>
    </xf>
    <xf numFmtId="1" fontId="4" fillId="0" borderId="0" xfId="0" applyNumberFormat="1" applyFont="1" applyFill="1" applyAlignment="1">
      <alignment/>
    </xf>
    <xf numFmtId="172" fontId="4" fillId="0" borderId="0" xfId="0" applyNumberFormat="1" applyFont="1" applyFill="1" applyAlignment="1">
      <alignment/>
    </xf>
    <xf numFmtId="172" fontId="5" fillId="0" borderId="0" xfId="0" applyNumberFormat="1" applyFont="1" applyAlignment="1">
      <alignment/>
    </xf>
    <xf numFmtId="173" fontId="4" fillId="0" borderId="13" xfId="0" applyNumberFormat="1" applyFont="1" applyBorder="1" applyAlignment="1">
      <alignment/>
    </xf>
    <xf numFmtId="0" fontId="4" fillId="0" borderId="13" xfId="0" applyFont="1" applyBorder="1" applyAlignment="1">
      <alignment horizontal="right"/>
    </xf>
    <xf numFmtId="172" fontId="4" fillId="0" borderId="13" xfId="0" applyNumberFormat="1" applyFont="1" applyBorder="1" applyAlignment="1">
      <alignment/>
    </xf>
    <xf numFmtId="173" fontId="6" fillId="0" borderId="0" xfId="0" applyNumberFormat="1" applyFont="1" applyBorder="1" applyAlignment="1">
      <alignment horizontal="right"/>
    </xf>
    <xf numFmtId="175" fontId="4" fillId="0" borderId="0" xfId="0" applyNumberFormat="1" applyFont="1" applyAlignment="1">
      <alignment/>
    </xf>
    <xf numFmtId="172" fontId="5" fillId="0" borderId="0" xfId="0" applyNumberFormat="1" applyFont="1" applyAlignment="1">
      <alignment horizontal="right"/>
    </xf>
    <xf numFmtId="172" fontId="4" fillId="0" borderId="13" xfId="0" applyNumberFormat="1" applyFont="1" applyBorder="1" applyAlignment="1">
      <alignment/>
    </xf>
    <xf numFmtId="0" fontId="5" fillId="0" borderId="0" xfId="0" applyFont="1" applyAlignment="1">
      <alignment horizontal="right"/>
    </xf>
    <xf numFmtId="173" fontId="4" fillId="0" borderId="13" xfId="0" applyNumberFormat="1" applyFont="1" applyBorder="1" applyAlignment="1">
      <alignment/>
    </xf>
    <xf numFmtId="173" fontId="5" fillId="0" borderId="13" xfId="0" applyNumberFormat="1" applyFont="1" applyBorder="1" applyAlignment="1">
      <alignment horizontal="right"/>
    </xf>
    <xf numFmtId="173" fontId="4" fillId="0" borderId="13" xfId="0" applyNumberFormat="1" applyFont="1" applyBorder="1" applyAlignment="1">
      <alignment horizontal="right"/>
    </xf>
    <xf numFmtId="0" fontId="4" fillId="0" borderId="0" xfId="0" applyFont="1" applyBorder="1" applyAlignment="1">
      <alignment horizontal="right"/>
    </xf>
    <xf numFmtId="0" fontId="15" fillId="0" borderId="0" xfId="0" applyFont="1" applyAlignment="1">
      <alignment/>
    </xf>
    <xf numFmtId="0" fontId="4" fillId="0" borderId="20" xfId="0" applyFont="1" applyBorder="1" applyAlignment="1">
      <alignment horizontal="right"/>
    </xf>
    <xf numFmtId="0" fontId="4" fillId="0" borderId="18" xfId="0" applyFont="1" applyBorder="1" applyAlignment="1">
      <alignment horizontal="right"/>
    </xf>
    <xf numFmtId="0" fontId="4" fillId="0" borderId="19" xfId="0" applyFont="1" applyBorder="1" applyAlignment="1">
      <alignment horizontal="right"/>
    </xf>
    <xf numFmtId="16" fontId="4" fillId="0" borderId="0" xfId="0" applyNumberFormat="1" applyFont="1" applyAlignment="1">
      <alignment horizontal="right"/>
    </xf>
    <xf numFmtId="0" fontId="4" fillId="0" borderId="13" xfId="0" applyFont="1" applyBorder="1" applyAlignment="1">
      <alignment horizontal="right"/>
    </xf>
    <xf numFmtId="16" fontId="4" fillId="0" borderId="0" xfId="0" applyNumberFormat="1" applyFont="1" applyAlignment="1">
      <alignment horizontal="right"/>
    </xf>
    <xf numFmtId="0" fontId="5" fillId="0" borderId="13" xfId="0" applyFont="1" applyBorder="1" applyAlignment="1">
      <alignment/>
    </xf>
    <xf numFmtId="173" fontId="5" fillId="0" borderId="13" xfId="0" applyNumberFormat="1" applyFont="1" applyBorder="1" applyAlignment="1">
      <alignment/>
    </xf>
    <xf numFmtId="171" fontId="4" fillId="0" borderId="0" xfId="0" applyNumberFormat="1" applyFont="1" applyAlignment="1">
      <alignment/>
    </xf>
    <xf numFmtId="2" fontId="4" fillId="0" borderId="0" xfId="0" applyNumberFormat="1" applyFont="1" applyAlignment="1">
      <alignment/>
    </xf>
    <xf numFmtId="2" fontId="4" fillId="0" borderId="0" xfId="0" applyNumberFormat="1" applyFont="1" applyAlignment="1">
      <alignment/>
    </xf>
    <xf numFmtId="2" fontId="4" fillId="0" borderId="0" xfId="0" applyNumberFormat="1" applyFont="1" applyAlignment="1">
      <alignment horizontal="right"/>
    </xf>
    <xf numFmtId="2" fontId="17" fillId="0" borderId="0" xfId="0" applyNumberFormat="1" applyFont="1" applyAlignment="1">
      <alignment/>
    </xf>
    <xf numFmtId="0" fontId="17" fillId="0" borderId="20" xfId="0" applyFont="1" applyBorder="1" applyAlignment="1">
      <alignment/>
    </xf>
    <xf numFmtId="172" fontId="17" fillId="0" borderId="10" xfId="0" applyNumberFormat="1" applyFont="1" applyBorder="1" applyAlignment="1">
      <alignment/>
    </xf>
    <xf numFmtId="2" fontId="17" fillId="0" borderId="11" xfId="0" applyNumberFormat="1" applyFont="1" applyBorder="1" applyAlignment="1">
      <alignment/>
    </xf>
    <xf numFmtId="0" fontId="17" fillId="0" borderId="18" xfId="0" applyFont="1" applyBorder="1" applyAlignment="1">
      <alignment/>
    </xf>
    <xf numFmtId="172" fontId="17" fillId="0" borderId="0" xfId="0" applyNumberFormat="1" applyFont="1" applyBorder="1" applyAlignment="1">
      <alignment/>
    </xf>
    <xf numFmtId="2" fontId="17" fillId="0" borderId="12" xfId="0" applyNumberFormat="1" applyFont="1" applyBorder="1" applyAlignment="1">
      <alignment/>
    </xf>
    <xf numFmtId="0" fontId="17" fillId="0" borderId="19" xfId="0" applyFont="1" applyBorder="1" applyAlignment="1">
      <alignment/>
    </xf>
    <xf numFmtId="172" fontId="17" fillId="0" borderId="13" xfId="0" applyNumberFormat="1" applyFont="1" applyBorder="1" applyAlignment="1">
      <alignment/>
    </xf>
    <xf numFmtId="2" fontId="17" fillId="0" borderId="14" xfId="0" applyNumberFormat="1" applyFont="1" applyBorder="1" applyAlignment="1">
      <alignment/>
    </xf>
    <xf numFmtId="172" fontId="4" fillId="0" borderId="0" xfId="0" applyNumberFormat="1" applyFont="1" applyBorder="1" applyAlignment="1">
      <alignment/>
    </xf>
    <xf numFmtId="172" fontId="17" fillId="0" borderId="0" xfId="0" applyNumberFormat="1" applyFont="1" applyAlignment="1">
      <alignment horizontal="right"/>
    </xf>
    <xf numFmtId="0" fontId="1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14" fillId="0" borderId="0" xfId="0" applyFont="1" applyBorder="1" applyAlignment="1">
      <alignment horizontal="right"/>
    </xf>
    <xf numFmtId="0" fontId="14" fillId="0" borderId="0" xfId="0" applyFont="1" applyBorder="1" applyAlignment="1">
      <alignment/>
    </xf>
    <xf numFmtId="0" fontId="11" fillId="0" borderId="0" xfId="0" applyFont="1" applyBorder="1" applyAlignment="1">
      <alignment/>
    </xf>
    <xf numFmtId="0" fontId="4" fillId="0" borderId="0" xfId="0" applyFont="1" applyBorder="1" applyAlignment="1">
      <alignment horizontal="left"/>
    </xf>
    <xf numFmtId="2" fontId="4" fillId="0" borderId="0" xfId="0" applyNumberFormat="1" applyFont="1" applyBorder="1" applyAlignment="1">
      <alignment/>
    </xf>
    <xf numFmtId="1" fontId="4" fillId="0" borderId="0" xfId="0" applyNumberFormat="1" applyFont="1" applyAlignment="1">
      <alignment/>
    </xf>
    <xf numFmtId="0" fontId="6" fillId="0" borderId="0" xfId="0" applyFont="1" applyAlignment="1">
      <alignment horizontal="left"/>
    </xf>
    <xf numFmtId="0" fontId="4" fillId="7" borderId="0" xfId="0" applyFont="1" applyFill="1" applyAlignment="1">
      <alignment horizontal="right"/>
    </xf>
    <xf numFmtId="0" fontId="4" fillId="7" borderId="10" xfId="0" applyFont="1" applyFill="1" applyBorder="1" applyAlignment="1">
      <alignment horizontal="right"/>
    </xf>
    <xf numFmtId="0" fontId="4" fillId="7" borderId="0" xfId="0" applyFont="1" applyFill="1" applyBorder="1" applyAlignment="1">
      <alignment horizontal="right"/>
    </xf>
    <xf numFmtId="0" fontId="4" fillId="7" borderId="13" xfId="0" applyFont="1" applyFill="1" applyBorder="1" applyAlignment="1">
      <alignment horizontal="right"/>
    </xf>
    <xf numFmtId="0" fontId="4" fillId="7" borderId="0" xfId="0" applyFont="1" applyFill="1" applyAlignment="1">
      <alignment horizontal="right"/>
    </xf>
    <xf numFmtId="0" fontId="4" fillId="7" borderId="0" xfId="0" applyFont="1" applyFill="1" applyAlignment="1">
      <alignment/>
    </xf>
    <xf numFmtId="0" fontId="4" fillId="38" borderId="0" xfId="0" applyFont="1" applyFill="1" applyAlignment="1">
      <alignment/>
    </xf>
    <xf numFmtId="0" fontId="4" fillId="38" borderId="0" xfId="0" applyFont="1" applyFill="1" applyAlignment="1">
      <alignment horizontal="righ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6" fillId="0" borderId="20" xfId="0" applyFont="1" applyBorder="1" applyAlignment="1">
      <alignment/>
    </xf>
    <xf numFmtId="0" fontId="4" fillId="0" borderId="19" xfId="0" applyFont="1" applyBorder="1" applyAlignment="1">
      <alignment/>
    </xf>
    <xf numFmtId="0" fontId="4" fillId="0" borderId="22" xfId="0" applyFont="1" applyBorder="1" applyAlignment="1">
      <alignment horizontal="right"/>
    </xf>
    <xf numFmtId="0" fontId="4" fillId="5" borderId="0" xfId="0" applyFont="1" applyFill="1" applyAlignment="1">
      <alignment/>
    </xf>
    <xf numFmtId="173" fontId="4" fillId="5" borderId="0" xfId="0" applyNumberFormat="1" applyFont="1" applyFill="1" applyAlignment="1">
      <alignment/>
    </xf>
    <xf numFmtId="0" fontId="4" fillId="39" borderId="0" xfId="0" applyFont="1" applyFill="1" applyAlignment="1">
      <alignment/>
    </xf>
    <xf numFmtId="0" fontId="5" fillId="39" borderId="0" xfId="0" applyFont="1" applyFill="1" applyAlignment="1">
      <alignment/>
    </xf>
    <xf numFmtId="0" fontId="4" fillId="0" borderId="0" xfId="0" applyFont="1" applyFill="1" applyBorder="1" applyAlignment="1">
      <alignment/>
    </xf>
    <xf numFmtId="0" fontId="11" fillId="0" borderId="0" xfId="0" applyFont="1" applyFill="1" applyAlignment="1">
      <alignment horizontal="right"/>
    </xf>
    <xf numFmtId="172" fontId="4" fillId="0" borderId="0" xfId="0" applyNumberFormat="1" applyFont="1" applyAlignment="1">
      <alignment horizontal="right"/>
    </xf>
    <xf numFmtId="171" fontId="4" fillId="0" borderId="0" xfId="0" applyNumberFormat="1" applyFont="1" applyAlignment="1">
      <alignment horizontal="right"/>
    </xf>
    <xf numFmtId="0" fontId="4" fillId="5" borderId="0" xfId="0" applyFont="1" applyFill="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7.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8.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G132"/>
  <sheetViews>
    <sheetView zoomScale="125" zoomScaleNormal="125" zoomScalePageLayoutView="0" workbookViewId="0" topLeftCell="A1">
      <selection activeCell="B24" sqref="B24"/>
    </sheetView>
  </sheetViews>
  <sheetFormatPr defaultColWidth="10.625" defaultRowHeight="12.75"/>
  <cols>
    <col min="1" max="1" width="5.50390625" style="1" customWidth="1"/>
    <col min="2" max="16384" width="10.625" style="1" customWidth="1"/>
  </cols>
  <sheetData>
    <row r="1" ht="15.75">
      <c r="A1" s="1" t="s">
        <v>1285</v>
      </c>
    </row>
    <row r="2" spans="1:2" ht="15.75">
      <c r="A2" s="2" t="s">
        <v>48</v>
      </c>
      <c r="B2" s="33"/>
    </row>
    <row r="4" ht="15.75">
      <c r="A4" s="7" t="s">
        <v>92</v>
      </c>
    </row>
    <row r="5" ht="15.75">
      <c r="A5" s="1" t="s">
        <v>550</v>
      </c>
    </row>
    <row r="6" ht="15.75">
      <c r="A6" s="1" t="s">
        <v>91</v>
      </c>
    </row>
    <row r="7" ht="15.75">
      <c r="A7" s="1" t="s">
        <v>351</v>
      </c>
    </row>
    <row r="8" ht="15.75">
      <c r="A8" s="1" t="s">
        <v>350</v>
      </c>
    </row>
    <row r="9" spans="1:2" ht="15.75">
      <c r="A9" s="100" t="s">
        <v>1296</v>
      </c>
      <c r="B9" s="100"/>
    </row>
    <row r="10" spans="1:2" ht="15.75">
      <c r="A10" s="100"/>
      <c r="B10" s="100" t="s">
        <v>1368</v>
      </c>
    </row>
    <row r="11" ht="15.75">
      <c r="A11" s="1" t="s">
        <v>457</v>
      </c>
    </row>
    <row r="12" ht="15.75">
      <c r="A12" s="1" t="s">
        <v>389</v>
      </c>
    </row>
    <row r="14" ht="15.75">
      <c r="A14" s="7" t="s">
        <v>448</v>
      </c>
    </row>
    <row r="15" ht="15.75">
      <c r="A15" s="52" t="s">
        <v>93</v>
      </c>
    </row>
    <row r="16" ht="15.75">
      <c r="A16" s="1" t="s">
        <v>406</v>
      </c>
    </row>
    <row r="17" ht="15.75">
      <c r="B17" s="1" t="s">
        <v>40</v>
      </c>
    </row>
    <row r="18" ht="15.75">
      <c r="B18" s="1" t="s">
        <v>755</v>
      </c>
    </row>
    <row r="19" ht="15.75">
      <c r="B19" s="1" t="s">
        <v>41</v>
      </c>
    </row>
    <row r="20" ht="15.75">
      <c r="B20" s="1" t="s">
        <v>1052</v>
      </c>
    </row>
    <row r="21" ht="15.75" hidden="1"/>
    <row r="22" ht="15.75">
      <c r="B22" s="1" t="s">
        <v>1382</v>
      </c>
    </row>
    <row r="23" ht="15.75">
      <c r="B23" s="1" t="s">
        <v>1383</v>
      </c>
    </row>
    <row r="25" ht="15.75">
      <c r="A25" s="1" t="s">
        <v>1063</v>
      </c>
    </row>
    <row r="26" ht="15.75">
      <c r="A26" s="1" t="s">
        <v>1099</v>
      </c>
    </row>
    <row r="27" ht="15.75">
      <c r="A27" s="1" t="s">
        <v>269</v>
      </c>
    </row>
    <row r="29" ht="15.75">
      <c r="A29" s="1" t="s">
        <v>1068</v>
      </c>
    </row>
    <row r="30" ht="15.75">
      <c r="A30" s="1" t="s">
        <v>94</v>
      </c>
    </row>
    <row r="31" ht="15.75">
      <c r="A31" s="1" t="s">
        <v>1283</v>
      </c>
    </row>
    <row r="32" ht="15.75">
      <c r="A32" s="1" t="s">
        <v>229</v>
      </c>
    </row>
    <row r="33" ht="15.75">
      <c r="A33" s="1" t="s">
        <v>991</v>
      </c>
    </row>
    <row r="35" ht="15.75">
      <c r="A35" s="1" t="s">
        <v>1108</v>
      </c>
    </row>
    <row r="36" ht="15.75">
      <c r="A36" s="1" t="s">
        <v>509</v>
      </c>
    </row>
    <row r="37" ht="15.75">
      <c r="A37" s="1" t="s">
        <v>992</v>
      </c>
    </row>
    <row r="39" ht="15.75">
      <c r="A39" s="1" t="s">
        <v>396</v>
      </c>
    </row>
    <row r="40" ht="15.75">
      <c r="A40" s="1" t="s">
        <v>1034</v>
      </c>
    </row>
    <row r="41" ht="15.75">
      <c r="A41" s="1" t="s">
        <v>1159</v>
      </c>
    </row>
    <row r="43" ht="15.75">
      <c r="A43" s="1" t="s">
        <v>313</v>
      </c>
    </row>
    <row r="44" ht="15.75">
      <c r="A44" s="1" t="s">
        <v>317</v>
      </c>
    </row>
    <row r="45" ht="15.75">
      <c r="A45" s="1" t="s">
        <v>1109</v>
      </c>
    </row>
    <row r="46" ht="15.75">
      <c r="A46" s="1" t="s">
        <v>467</v>
      </c>
    </row>
    <row r="47" ht="15.75">
      <c r="A47" s="1" t="s">
        <v>188</v>
      </c>
    </row>
    <row r="48" ht="15.75" hidden="1">
      <c r="A48" s="1" t="s">
        <v>466</v>
      </c>
    </row>
    <row r="49" ht="15.75">
      <c r="A49" s="1" t="s">
        <v>906</v>
      </c>
    </row>
    <row r="51" ht="15.75">
      <c r="A51" s="1" t="s">
        <v>907</v>
      </c>
    </row>
    <row r="52" ht="15.75">
      <c r="A52" s="26" t="s">
        <v>100</v>
      </c>
    </row>
    <row r="53" spans="1:7" ht="15.75">
      <c r="A53" s="26" t="s">
        <v>908</v>
      </c>
      <c r="D53" s="26"/>
      <c r="E53" s="26"/>
      <c r="F53" s="26"/>
      <c r="G53" s="26"/>
    </row>
    <row r="54" spans="1:7" ht="15.75">
      <c r="A54" s="26" t="s">
        <v>1120</v>
      </c>
      <c r="D54" s="26"/>
      <c r="E54" s="26"/>
      <c r="F54" s="26"/>
      <c r="G54" s="26"/>
    </row>
    <row r="55" spans="1:7" ht="15.75">
      <c r="A55" s="26" t="s">
        <v>111</v>
      </c>
      <c r="D55" s="26"/>
      <c r="E55" s="26"/>
      <c r="F55" s="26"/>
      <c r="G55" s="26"/>
    </row>
    <row r="56" spans="1:7" ht="15.75">
      <c r="A56" s="26"/>
      <c r="D56" s="26"/>
      <c r="E56" s="26"/>
      <c r="F56" s="26"/>
      <c r="G56" s="26"/>
    </row>
    <row r="57" spans="1:7" ht="15.75">
      <c r="A57" s="26" t="s">
        <v>465</v>
      </c>
      <c r="D57" s="26"/>
      <c r="E57" s="26"/>
      <c r="F57" s="26"/>
      <c r="G57" s="26"/>
    </row>
    <row r="58" spans="1:7" ht="15.75">
      <c r="A58" s="26"/>
      <c r="D58" s="26"/>
      <c r="E58" s="26"/>
      <c r="F58" s="26"/>
      <c r="G58" s="26"/>
    </row>
    <row r="59" ht="15.75">
      <c r="A59" s="52" t="s">
        <v>101</v>
      </c>
    </row>
    <row r="60" ht="15.75">
      <c r="A60" s="1" t="s">
        <v>1152</v>
      </c>
    </row>
    <row r="61" ht="15.75">
      <c r="A61" s="1" t="s">
        <v>1251</v>
      </c>
    </row>
    <row r="62" ht="15.75">
      <c r="A62" s="1" t="s">
        <v>1314</v>
      </c>
    </row>
    <row r="63" ht="15.75">
      <c r="A63" s="1" t="s">
        <v>458</v>
      </c>
    </row>
    <row r="64" ht="15.75">
      <c r="A64" s="1" t="s">
        <v>368</v>
      </c>
    </row>
    <row r="65" ht="15.75">
      <c r="A65" s="1" t="s">
        <v>793</v>
      </c>
    </row>
    <row r="66" ht="15.75">
      <c r="A66" s="1" t="s">
        <v>55</v>
      </c>
    </row>
    <row r="67" ht="15.75">
      <c r="A67" s="1" t="s">
        <v>128</v>
      </c>
    </row>
    <row r="68" ht="15.75">
      <c r="A68" s="48" t="s">
        <v>1249</v>
      </c>
    </row>
    <row r="69" ht="15.75">
      <c r="A69" s="1" t="s">
        <v>52</v>
      </c>
    </row>
    <row r="70" ht="15.75">
      <c r="A70" s="1" t="s">
        <v>42</v>
      </c>
    </row>
    <row r="71" ht="15.75">
      <c r="A71" s="1" t="s">
        <v>454</v>
      </c>
    </row>
    <row r="72" ht="15.75">
      <c r="A72" s="1" t="s">
        <v>43</v>
      </c>
    </row>
    <row r="73" ht="15.75">
      <c r="A73" s="1" t="s">
        <v>601</v>
      </c>
    </row>
    <row r="74" ht="15.75">
      <c r="A74" s="1" t="s">
        <v>602</v>
      </c>
    </row>
    <row r="75" ht="15.75">
      <c r="A75" s="1" t="s">
        <v>242</v>
      </c>
    </row>
    <row r="77" ht="15.75">
      <c r="A77" s="1" t="s">
        <v>117</v>
      </c>
    </row>
    <row r="78" ht="15.75">
      <c r="A78" s="1" t="s">
        <v>113</v>
      </c>
    </row>
    <row r="79" ht="15.75">
      <c r="A79" s="1" t="s">
        <v>31</v>
      </c>
    </row>
    <row r="80" ht="15.75">
      <c r="A80" s="1" t="s">
        <v>69</v>
      </c>
    </row>
    <row r="81" ht="15.75">
      <c r="A81" s="1" t="s">
        <v>178</v>
      </c>
    </row>
    <row r="82" ht="15.75" hidden="1">
      <c r="A82" s="1" t="s">
        <v>56</v>
      </c>
    </row>
    <row r="83" ht="15.75" hidden="1">
      <c r="A83" s="48" t="s">
        <v>369</v>
      </c>
    </row>
    <row r="84" ht="15.75">
      <c r="A84" s="48" t="s">
        <v>32</v>
      </c>
    </row>
    <row r="85" ht="15.75">
      <c r="A85" s="54" t="s">
        <v>910</v>
      </c>
    </row>
    <row r="86" ht="15.75">
      <c r="A86" s="54" t="s">
        <v>1053</v>
      </c>
    </row>
    <row r="87" ht="15.75">
      <c r="A87" s="54" t="s">
        <v>1119</v>
      </c>
    </row>
    <row r="88" ht="15.75">
      <c r="A88" s="54" t="s">
        <v>456</v>
      </c>
    </row>
    <row r="90" ht="15.75">
      <c r="A90" s="52" t="s">
        <v>238</v>
      </c>
    </row>
    <row r="91" ht="15.75">
      <c r="A91" s="1" t="s">
        <v>239</v>
      </c>
    </row>
    <row r="92" ht="15.75">
      <c r="A92" s="1" t="s">
        <v>240</v>
      </c>
    </row>
    <row r="93" ht="15.75">
      <c r="A93" s="1" t="s">
        <v>241</v>
      </c>
    </row>
    <row r="95" ht="15.75">
      <c r="A95" s="7" t="s">
        <v>379</v>
      </c>
    </row>
    <row r="96" ht="15.75">
      <c r="A96" s="1" t="s">
        <v>508</v>
      </c>
    </row>
    <row r="98" ht="15.75">
      <c r="A98" s="7" t="s">
        <v>504</v>
      </c>
    </row>
    <row r="99" ht="15.75">
      <c r="A99" s="1" t="s">
        <v>507</v>
      </c>
    </row>
    <row r="100" ht="15.75">
      <c r="A100" s="1" t="s">
        <v>932</v>
      </c>
    </row>
    <row r="101" ht="15.75">
      <c r="A101" s="1" t="s">
        <v>933</v>
      </c>
    </row>
    <row r="102" ht="15.75">
      <c r="A102" s="1" t="s">
        <v>1262</v>
      </c>
    </row>
    <row r="103" ht="15.75">
      <c r="A103" s="1" t="s">
        <v>1263</v>
      </c>
    </row>
    <row r="104" ht="15.75">
      <c r="A104" s="1" t="s">
        <v>1264</v>
      </c>
    </row>
    <row r="105" ht="15.75">
      <c r="A105" s="1" t="s">
        <v>53</v>
      </c>
    </row>
    <row r="107" ht="15.75">
      <c r="A107" s="7" t="s">
        <v>470</v>
      </c>
    </row>
    <row r="108" ht="15.75">
      <c r="A108" s="1" t="s">
        <v>373</v>
      </c>
    </row>
    <row r="109" ht="15.75">
      <c r="A109" s="1" t="s">
        <v>285</v>
      </c>
    </row>
    <row r="110" ht="15.75">
      <c r="A110" s="1" t="s">
        <v>420</v>
      </c>
    </row>
    <row r="111" ht="15.75">
      <c r="A111" s="1" t="s">
        <v>286</v>
      </c>
    </row>
    <row r="112" ht="15.75">
      <c r="A112" s="1" t="s">
        <v>425</v>
      </c>
    </row>
    <row r="113" ht="15.75">
      <c r="A113" s="1" t="s">
        <v>549</v>
      </c>
    </row>
    <row r="114" ht="15.75">
      <c r="A114" s="1" t="s">
        <v>287</v>
      </c>
    </row>
    <row r="115" ht="15.75">
      <c r="A115" s="1" t="s">
        <v>385</v>
      </c>
    </row>
    <row r="116" ht="15.75">
      <c r="A116" s="1" t="s">
        <v>468</v>
      </c>
    </row>
    <row r="117" ht="15.75">
      <c r="A117" s="1" t="s">
        <v>469</v>
      </c>
    </row>
    <row r="118" ht="15.75">
      <c r="A118" s="1" t="s">
        <v>494</v>
      </c>
    </row>
    <row r="119" ht="15.75">
      <c r="A119" s="1" t="s">
        <v>386</v>
      </c>
    </row>
    <row r="122" ht="15.75">
      <c r="A122" s="21" t="s">
        <v>698</v>
      </c>
    </row>
    <row r="123" ht="15.75">
      <c r="A123" s="1" t="s">
        <v>552</v>
      </c>
    </row>
    <row r="125" ht="15.75">
      <c r="A125" s="1" t="s">
        <v>553</v>
      </c>
    </row>
    <row r="126" ht="15.75">
      <c r="A126" s="1" t="s">
        <v>554</v>
      </c>
    </row>
    <row r="127" ht="15.75">
      <c r="A127" s="1" t="s">
        <v>555</v>
      </c>
    </row>
    <row r="128" ht="15.75">
      <c r="A128" s="1" t="s">
        <v>556</v>
      </c>
    </row>
    <row r="129" ht="15.75">
      <c r="A129" s="1" t="s">
        <v>471</v>
      </c>
    </row>
    <row r="130" ht="15.75">
      <c r="A130" s="1" t="s">
        <v>472</v>
      </c>
    </row>
    <row r="131" ht="15.75">
      <c r="A131" s="1" t="s">
        <v>473</v>
      </c>
    </row>
    <row r="132" ht="15.75">
      <c r="A132" s="1" t="s">
        <v>474</v>
      </c>
    </row>
  </sheetData>
  <sheetProtection/>
  <printOptions/>
  <pageMargins left="0.75" right="0.75" top="1" bottom="1" header="0.5" footer="0.5"/>
  <pageSetup orientation="landscape"/>
</worksheet>
</file>

<file path=xl/worksheets/sheet10.xml><?xml version="1.0" encoding="utf-8"?>
<worksheet xmlns="http://schemas.openxmlformats.org/spreadsheetml/2006/main" xmlns:r="http://schemas.openxmlformats.org/officeDocument/2006/relationships">
  <dimension ref="A1:Y131"/>
  <sheetViews>
    <sheetView zoomScalePageLayoutView="0" workbookViewId="0" topLeftCell="A1">
      <pane xSplit="5800" ySplit="4760" topLeftCell="M109" activePane="topRight" state="split"/>
      <selection pane="topLeft" activeCell="A9" sqref="A9:C129"/>
      <selection pane="topRight" activeCell="N6" sqref="N6"/>
      <selection pane="bottomLeft" activeCell="A115" sqref="A115:IV117"/>
      <selection pane="bottomRight" activeCell="AA111" sqref="AA111"/>
    </sheetView>
  </sheetViews>
  <sheetFormatPr defaultColWidth="9.00390625" defaultRowHeight="12.75"/>
  <cols>
    <col min="1" max="1" width="12.50390625" style="54" customWidth="1"/>
    <col min="2" max="3" width="9.00390625" style="54" customWidth="1"/>
    <col min="4" max="4" width="12.875" style="54" customWidth="1"/>
    <col min="5" max="5" width="9.00390625" style="54" customWidth="1"/>
    <col min="6" max="6" width="12.00390625" style="54" customWidth="1"/>
    <col min="7" max="7" width="9.00390625" style="54" customWidth="1"/>
    <col min="8" max="8" width="31.375" style="54" customWidth="1"/>
    <col min="9" max="9" width="8.50390625" style="54" customWidth="1"/>
    <col min="10" max="10" width="11.875" style="54" customWidth="1"/>
    <col min="11" max="11" width="7.125" style="54" customWidth="1"/>
    <col min="12" max="12" width="3.625" style="54" customWidth="1"/>
    <col min="13" max="13" width="8.50390625" style="54" customWidth="1"/>
    <col min="14" max="14" width="11.50390625" style="54" customWidth="1"/>
    <col min="15" max="15" width="11.375" style="54" customWidth="1"/>
    <col min="16" max="16" width="11.50390625" style="54" customWidth="1"/>
    <col min="17" max="17" width="3.625" style="54" customWidth="1"/>
    <col min="18" max="18" width="9.00390625" style="54" customWidth="1"/>
    <col min="19" max="19" width="9.875" style="54" customWidth="1"/>
    <col min="20" max="22" width="9.00390625" style="54" customWidth="1"/>
    <col min="23" max="23" width="9.00390625" style="101" customWidth="1"/>
    <col min="24" max="24" width="9.00390625" style="120" customWidth="1"/>
    <col min="25" max="16384" width="9.00390625" style="54" customWidth="1"/>
  </cols>
  <sheetData>
    <row r="1" ht="15.75">
      <c r="B1" s="48" t="s">
        <v>370</v>
      </c>
    </row>
    <row r="3" spans="2:24" ht="15.75">
      <c r="B3" s="54" t="s">
        <v>366</v>
      </c>
      <c r="V3" s="182" t="s">
        <v>1</v>
      </c>
      <c r="W3" s="183"/>
      <c r="X3" s="184"/>
    </row>
    <row r="4" spans="22:24" ht="15.75">
      <c r="V4" s="185" t="s">
        <v>2</v>
      </c>
      <c r="W4" s="186"/>
      <c r="X4" s="187"/>
    </row>
    <row r="5" spans="2:24" ht="15.75">
      <c r="B5" s="4" t="s">
        <v>1214</v>
      </c>
      <c r="H5" s="64" t="s">
        <v>1279</v>
      </c>
      <c r="I5" s="21" t="s">
        <v>1097</v>
      </c>
      <c r="R5" s="35" t="s">
        <v>280</v>
      </c>
      <c r="S5" s="27"/>
      <c r="T5" s="27"/>
      <c r="V5" s="185" t="s">
        <v>3</v>
      </c>
      <c r="W5" s="186"/>
      <c r="X5" s="187"/>
    </row>
    <row r="6" spans="8:24" ht="15.75">
      <c r="H6" s="64" t="s">
        <v>1280</v>
      </c>
      <c r="M6" s="1"/>
      <c r="N6" s="3" t="s">
        <v>1182</v>
      </c>
      <c r="O6" s="1"/>
      <c r="P6" s="1"/>
      <c r="R6" s="27" t="s">
        <v>76</v>
      </c>
      <c r="S6" s="27"/>
      <c r="T6" s="27"/>
      <c r="V6" s="188" t="s">
        <v>4</v>
      </c>
      <c r="W6" s="189"/>
      <c r="X6" s="190"/>
    </row>
    <row r="7" spans="2:24" ht="15.75">
      <c r="B7" s="54" t="s">
        <v>1290</v>
      </c>
      <c r="M7" s="1"/>
      <c r="N7" s="1"/>
      <c r="O7" s="1"/>
      <c r="P7" s="1"/>
      <c r="R7" s="27"/>
      <c r="S7" s="27"/>
      <c r="T7" s="27"/>
      <c r="W7" s="131" t="s">
        <v>95</v>
      </c>
      <c r="X7" s="180" t="s">
        <v>97</v>
      </c>
    </row>
    <row r="8" spans="5:24" ht="15.75">
      <c r="E8" s="6" t="s">
        <v>216</v>
      </c>
      <c r="F8" s="6" t="s">
        <v>258</v>
      </c>
      <c r="G8" s="6" t="s">
        <v>217</v>
      </c>
      <c r="I8" s="6" t="s">
        <v>216</v>
      </c>
      <c r="J8" s="6" t="s">
        <v>258</v>
      </c>
      <c r="K8" s="6" t="s">
        <v>217</v>
      </c>
      <c r="M8" s="6"/>
      <c r="N8" s="6" t="s">
        <v>58</v>
      </c>
      <c r="O8" s="71" t="s">
        <v>1292</v>
      </c>
      <c r="P8" s="71" t="s">
        <v>54</v>
      </c>
      <c r="R8" s="1" t="s">
        <v>58</v>
      </c>
      <c r="S8" s="27"/>
      <c r="T8" s="27"/>
      <c r="W8" s="131" t="s">
        <v>96</v>
      </c>
      <c r="X8" s="180" t="s">
        <v>98</v>
      </c>
    </row>
    <row r="9" spans="1:25" s="55" customFormat="1" ht="15.75">
      <c r="A9" s="69" t="s">
        <v>853</v>
      </c>
      <c r="B9" s="69" t="s">
        <v>391</v>
      </c>
      <c r="C9" s="69" t="s">
        <v>392</v>
      </c>
      <c r="D9" s="55" t="s">
        <v>854</v>
      </c>
      <c r="E9" s="10" t="s">
        <v>105</v>
      </c>
      <c r="F9" s="8" t="s">
        <v>732</v>
      </c>
      <c r="G9" s="8" t="s">
        <v>105</v>
      </c>
      <c r="H9" s="55" t="s">
        <v>734</v>
      </c>
      <c r="I9" s="10" t="s">
        <v>105</v>
      </c>
      <c r="J9" s="8" t="s">
        <v>732</v>
      </c>
      <c r="K9" s="8" t="s">
        <v>105</v>
      </c>
      <c r="M9" s="8" t="s">
        <v>392</v>
      </c>
      <c r="N9" s="8" t="s">
        <v>59</v>
      </c>
      <c r="O9" s="8" t="s">
        <v>292</v>
      </c>
      <c r="P9" s="8" t="s">
        <v>59</v>
      </c>
      <c r="R9" s="42" t="s">
        <v>731</v>
      </c>
      <c r="S9" s="40" t="s">
        <v>1281</v>
      </c>
      <c r="T9" s="40" t="s">
        <v>733</v>
      </c>
      <c r="V9" s="69" t="s">
        <v>392</v>
      </c>
      <c r="W9" s="132" t="s">
        <v>446</v>
      </c>
      <c r="X9" s="10" t="s">
        <v>446</v>
      </c>
      <c r="Y9" s="54"/>
    </row>
    <row r="10" spans="1:25" ht="15.75">
      <c r="A10" s="71">
        <v>1277</v>
      </c>
      <c r="B10" s="71"/>
      <c r="C10" s="71">
        <v>1277</v>
      </c>
      <c r="D10" s="54" t="s">
        <v>61</v>
      </c>
      <c r="F10" s="54">
        <v>2</v>
      </c>
      <c r="J10" s="54">
        <f>(F10/125)</f>
        <v>0.016</v>
      </c>
      <c r="M10" s="6">
        <v>1277</v>
      </c>
      <c r="N10" s="1">
        <v>4.25</v>
      </c>
      <c r="O10" s="1">
        <v>28.5</v>
      </c>
      <c r="P10" s="1"/>
      <c r="S10" s="101">
        <f>$N10*J10/$O10</f>
        <v>0.002385964912280702</v>
      </c>
      <c r="V10" s="6">
        <v>1277</v>
      </c>
      <c r="Y10" s="55"/>
    </row>
    <row r="11" spans="1:22" ht="15.75">
      <c r="A11" s="71" t="s">
        <v>137</v>
      </c>
      <c r="B11" s="71"/>
      <c r="C11" s="71" t="s">
        <v>137</v>
      </c>
      <c r="D11" s="54" t="s">
        <v>61</v>
      </c>
      <c r="F11" s="54">
        <v>3.5</v>
      </c>
      <c r="J11" s="54">
        <f>(F11/125)</f>
        <v>0.028</v>
      </c>
      <c r="M11" s="6">
        <v>1278</v>
      </c>
      <c r="N11" s="1">
        <v>4.25</v>
      </c>
      <c r="O11" s="1">
        <v>25.5</v>
      </c>
      <c r="P11" s="1"/>
      <c r="S11" s="101">
        <f aca="true" t="shared" si="0" ref="S11:S39">$N11*J11/$O11</f>
        <v>0.004666666666666667</v>
      </c>
      <c r="V11" s="6">
        <v>1278</v>
      </c>
    </row>
    <row r="12" spans="1:24" ht="15.75">
      <c r="A12" s="71" t="s">
        <v>138</v>
      </c>
      <c r="B12" s="71"/>
      <c r="C12" s="71" t="s">
        <v>138</v>
      </c>
      <c r="D12" s="54" t="s">
        <v>61</v>
      </c>
      <c r="F12" s="54">
        <v>4</v>
      </c>
      <c r="J12" s="54">
        <f>(F12/125)</f>
        <v>0.032</v>
      </c>
      <c r="M12" s="6">
        <v>1279</v>
      </c>
      <c r="N12" s="1">
        <v>4.25</v>
      </c>
      <c r="O12" s="1">
        <v>25.5</v>
      </c>
      <c r="P12" s="1"/>
      <c r="S12" s="101">
        <f t="shared" si="0"/>
        <v>0.005333333333333334</v>
      </c>
      <c r="V12" s="6">
        <v>1278</v>
      </c>
      <c r="W12" s="101">
        <v>0.005333333333333334</v>
      </c>
      <c r="X12" s="120">
        <f>S12/W12</f>
        <v>1</v>
      </c>
    </row>
    <row r="13" spans="1:22" ht="15.75">
      <c r="A13" s="71">
        <v>1295</v>
      </c>
      <c r="B13" s="71"/>
      <c r="C13" s="71">
        <v>1295</v>
      </c>
      <c r="D13" s="54" t="s">
        <v>61</v>
      </c>
      <c r="F13" s="54">
        <v>50</v>
      </c>
      <c r="J13" s="54">
        <v>0.4</v>
      </c>
      <c r="M13" s="6">
        <v>1294</v>
      </c>
      <c r="N13" s="1">
        <v>4.25</v>
      </c>
      <c r="O13" s="1">
        <v>25.5</v>
      </c>
      <c r="P13" s="1"/>
      <c r="S13" s="101">
        <f t="shared" si="0"/>
        <v>0.06666666666666668</v>
      </c>
      <c r="V13" s="6"/>
    </row>
    <row r="14" spans="1:24" ht="15.75">
      <c r="A14" s="71" t="s">
        <v>371</v>
      </c>
      <c r="B14" s="71"/>
      <c r="C14" s="71">
        <v>1296</v>
      </c>
      <c r="D14" s="54" t="s">
        <v>61</v>
      </c>
      <c r="F14" s="54">
        <v>95</v>
      </c>
      <c r="J14" s="54">
        <v>0.76</v>
      </c>
      <c r="M14" s="6">
        <v>1296</v>
      </c>
      <c r="N14" s="1">
        <v>4.25</v>
      </c>
      <c r="O14" s="1">
        <v>25.5</v>
      </c>
      <c r="P14" s="1"/>
      <c r="S14" s="101">
        <f t="shared" si="0"/>
        <v>0.12666666666666668</v>
      </c>
      <c r="V14" s="6" t="s">
        <v>99</v>
      </c>
      <c r="W14" s="101">
        <v>0.03333333333333334</v>
      </c>
      <c r="X14" s="120">
        <f>S14/W14</f>
        <v>3.7999999999999994</v>
      </c>
    </row>
    <row r="15" spans="1:24" ht="15.75">
      <c r="A15" s="71" t="s">
        <v>371</v>
      </c>
      <c r="B15" s="71"/>
      <c r="C15" s="71">
        <v>1296</v>
      </c>
      <c r="D15" s="54" t="s">
        <v>61</v>
      </c>
      <c r="F15" s="54">
        <v>110</v>
      </c>
      <c r="J15" s="54">
        <v>0.88</v>
      </c>
      <c r="M15" s="6">
        <v>1296</v>
      </c>
      <c r="N15" s="1">
        <v>4.25</v>
      </c>
      <c r="O15" s="1">
        <v>25.5</v>
      </c>
      <c r="P15" s="1"/>
      <c r="S15" s="101">
        <f t="shared" si="0"/>
        <v>0.14666666666666667</v>
      </c>
      <c r="V15" s="6" t="s">
        <v>0</v>
      </c>
      <c r="W15" s="101">
        <v>0.04</v>
      </c>
      <c r="X15" s="120">
        <f>S15/W15</f>
        <v>3.6666666666666665</v>
      </c>
    </row>
    <row r="16" spans="1:22" ht="15.75">
      <c r="A16" s="71" t="s">
        <v>371</v>
      </c>
      <c r="B16" s="71"/>
      <c r="C16" s="71">
        <v>1296</v>
      </c>
      <c r="D16" s="54" t="s">
        <v>61</v>
      </c>
      <c r="F16" s="54">
        <v>85</v>
      </c>
      <c r="J16" s="54">
        <v>0.68</v>
      </c>
      <c r="M16" s="6">
        <v>1296</v>
      </c>
      <c r="N16" s="1">
        <v>4.25</v>
      </c>
      <c r="O16" s="1">
        <v>25.5</v>
      </c>
      <c r="P16" s="1"/>
      <c r="S16" s="101">
        <f t="shared" si="0"/>
        <v>0.11333333333333334</v>
      </c>
      <c r="V16" s="6"/>
    </row>
    <row r="17" spans="1:24" ht="15.75">
      <c r="A17" s="71" t="s">
        <v>774</v>
      </c>
      <c r="B17" s="71">
        <v>1</v>
      </c>
      <c r="C17" s="71">
        <v>1300</v>
      </c>
      <c r="D17" s="54" t="s">
        <v>61</v>
      </c>
      <c r="F17" s="54">
        <v>7</v>
      </c>
      <c r="J17" s="54">
        <v>0.056</v>
      </c>
      <c r="M17" s="6">
        <v>1300</v>
      </c>
      <c r="N17" s="1">
        <v>4.25</v>
      </c>
      <c r="O17" s="1">
        <v>17</v>
      </c>
      <c r="P17" s="1"/>
      <c r="S17" s="101">
        <f t="shared" si="0"/>
        <v>0.014</v>
      </c>
      <c r="V17" s="6">
        <v>1300</v>
      </c>
      <c r="W17" s="101">
        <v>0.02</v>
      </c>
      <c r="X17" s="120">
        <f>S17/W17</f>
        <v>0.7</v>
      </c>
    </row>
    <row r="18" spans="1:22" ht="15.75">
      <c r="A18" s="71" t="s">
        <v>144</v>
      </c>
      <c r="B18" s="71"/>
      <c r="C18" s="71">
        <v>1309</v>
      </c>
      <c r="D18" s="54" t="s">
        <v>61</v>
      </c>
      <c r="F18" s="54">
        <v>20</v>
      </c>
      <c r="J18" s="54">
        <v>0.16</v>
      </c>
      <c r="M18" s="6">
        <v>1309</v>
      </c>
      <c r="N18" s="1">
        <v>4.25</v>
      </c>
      <c r="O18" s="1">
        <v>17</v>
      </c>
      <c r="P18" s="1"/>
      <c r="S18" s="101">
        <f t="shared" si="0"/>
        <v>0.04</v>
      </c>
      <c r="V18" s="6"/>
    </row>
    <row r="19" spans="1:22" ht="15.75">
      <c r="A19" s="71">
        <v>1326</v>
      </c>
      <c r="B19" s="71"/>
      <c r="C19" s="71">
        <v>1326</v>
      </c>
      <c r="D19" s="54" t="s">
        <v>61</v>
      </c>
      <c r="F19" s="54">
        <v>5.5</v>
      </c>
      <c r="J19" s="54">
        <v>0.044</v>
      </c>
      <c r="M19" s="6">
        <v>1326</v>
      </c>
      <c r="N19" s="1">
        <v>4.25</v>
      </c>
      <c r="O19" s="1">
        <v>20</v>
      </c>
      <c r="P19" s="1"/>
      <c r="S19" s="101">
        <f t="shared" si="0"/>
        <v>0.00935</v>
      </c>
      <c r="V19" s="6"/>
    </row>
    <row r="20" spans="1:24" ht="15.75">
      <c r="A20" s="71">
        <v>1326</v>
      </c>
      <c r="B20" s="71"/>
      <c r="C20" s="71">
        <v>1326</v>
      </c>
      <c r="D20" s="54" t="s">
        <v>61</v>
      </c>
      <c r="F20" s="54">
        <v>3.5</v>
      </c>
      <c r="J20" s="54">
        <v>0.028</v>
      </c>
      <c r="M20" s="6">
        <v>1326</v>
      </c>
      <c r="N20" s="1">
        <v>4.25</v>
      </c>
      <c r="O20" s="1">
        <v>20</v>
      </c>
      <c r="P20" s="1"/>
      <c r="S20" s="101">
        <f t="shared" si="0"/>
        <v>0.00595</v>
      </c>
      <c r="V20" s="6">
        <v>1326</v>
      </c>
      <c r="W20" s="101">
        <v>0.0068000000000000005</v>
      </c>
      <c r="X20" s="120">
        <f>S20/W20</f>
        <v>0.875</v>
      </c>
    </row>
    <row r="21" spans="1:19" ht="15.75">
      <c r="A21" s="71">
        <v>1326</v>
      </c>
      <c r="B21" s="71"/>
      <c r="C21" s="71">
        <v>1326</v>
      </c>
      <c r="D21" s="54" t="s">
        <v>61</v>
      </c>
      <c r="F21" s="54">
        <v>4</v>
      </c>
      <c r="J21" s="54">
        <v>0.032</v>
      </c>
      <c r="M21" s="6">
        <v>1326</v>
      </c>
      <c r="N21" s="1">
        <v>4.25</v>
      </c>
      <c r="O21" s="1">
        <v>20</v>
      </c>
      <c r="P21" s="1"/>
      <c r="S21" s="101">
        <f t="shared" si="0"/>
        <v>0.0068000000000000005</v>
      </c>
    </row>
    <row r="22" spans="1:19" ht="15.75">
      <c r="A22" s="71" t="s">
        <v>607</v>
      </c>
      <c r="B22" s="71">
        <v>2</v>
      </c>
      <c r="C22" s="71">
        <v>1336</v>
      </c>
      <c r="D22" s="54" t="s">
        <v>61</v>
      </c>
      <c r="F22" s="54">
        <v>50</v>
      </c>
      <c r="J22" s="54">
        <v>0.4</v>
      </c>
      <c r="M22" s="6">
        <v>1336</v>
      </c>
      <c r="N22" s="1">
        <v>4.25</v>
      </c>
      <c r="O22" s="1">
        <v>20</v>
      </c>
      <c r="P22" s="1"/>
      <c r="S22" s="101">
        <f t="shared" si="0"/>
        <v>0.085</v>
      </c>
    </row>
    <row r="23" spans="1:19" ht="15.75">
      <c r="A23" s="71" t="s">
        <v>357</v>
      </c>
      <c r="B23" s="71">
        <v>12</v>
      </c>
      <c r="C23" s="71">
        <v>1336</v>
      </c>
      <c r="D23" s="54" t="s">
        <v>61</v>
      </c>
      <c r="F23" s="54">
        <v>32</v>
      </c>
      <c r="J23" s="54">
        <v>0.256</v>
      </c>
      <c r="M23" s="6">
        <v>1336</v>
      </c>
      <c r="N23" s="1">
        <v>4.25</v>
      </c>
      <c r="O23" s="1">
        <v>20</v>
      </c>
      <c r="P23" s="1"/>
      <c r="S23" s="101">
        <f t="shared" si="0"/>
        <v>0.054400000000000004</v>
      </c>
    </row>
    <row r="24" spans="1:19" ht="15.75">
      <c r="A24" s="71" t="s">
        <v>686</v>
      </c>
      <c r="B24" s="71"/>
      <c r="C24" s="71">
        <v>1337</v>
      </c>
      <c r="D24" s="54" t="s">
        <v>61</v>
      </c>
      <c r="F24" s="54">
        <v>6</v>
      </c>
      <c r="J24" s="54">
        <v>0.048</v>
      </c>
      <c r="M24" s="6">
        <v>1337</v>
      </c>
      <c r="N24" s="1">
        <v>4.25</v>
      </c>
      <c r="O24" s="1">
        <v>20</v>
      </c>
      <c r="P24" s="1"/>
      <c r="S24" s="101">
        <f t="shared" si="0"/>
        <v>0.0102</v>
      </c>
    </row>
    <row r="25" spans="1:19" ht="15.75">
      <c r="A25" s="71" t="s">
        <v>964</v>
      </c>
      <c r="B25" s="71">
        <v>5</v>
      </c>
      <c r="C25" s="71">
        <v>1346</v>
      </c>
      <c r="D25" s="54" t="s">
        <v>61</v>
      </c>
      <c r="F25" s="54">
        <v>22</v>
      </c>
      <c r="J25" s="54">
        <v>0.176</v>
      </c>
      <c r="M25" s="6">
        <v>1346</v>
      </c>
      <c r="N25" s="1">
        <v>4.25</v>
      </c>
      <c r="O25" s="1">
        <v>20</v>
      </c>
      <c r="P25" s="1"/>
      <c r="S25" s="101">
        <f t="shared" si="0"/>
        <v>0.0374</v>
      </c>
    </row>
    <row r="26" spans="1:19" ht="15.75">
      <c r="A26" s="71" t="s">
        <v>882</v>
      </c>
      <c r="B26" s="71" t="s">
        <v>703</v>
      </c>
      <c r="C26" s="71">
        <v>1373</v>
      </c>
      <c r="D26" s="54" t="s">
        <v>61</v>
      </c>
      <c r="F26" s="54">
        <v>25</v>
      </c>
      <c r="J26" s="54">
        <v>0.2</v>
      </c>
      <c r="M26" s="6">
        <v>1373</v>
      </c>
      <c r="N26" s="1">
        <v>4.25</v>
      </c>
      <c r="O26" s="1">
        <v>20</v>
      </c>
      <c r="P26" s="1"/>
      <c r="S26" s="101">
        <f t="shared" si="0"/>
        <v>0.0425</v>
      </c>
    </row>
    <row r="27" spans="1:19" ht="15.75">
      <c r="A27" s="71" t="s">
        <v>613</v>
      </c>
      <c r="B27" s="71">
        <v>8</v>
      </c>
      <c r="C27" s="71">
        <v>1374</v>
      </c>
      <c r="D27" s="54" t="s">
        <v>61</v>
      </c>
      <c r="F27" s="54">
        <v>50</v>
      </c>
      <c r="J27" s="54">
        <v>0.4</v>
      </c>
      <c r="M27" s="6">
        <v>1374</v>
      </c>
      <c r="N27" s="1">
        <v>4.25</v>
      </c>
      <c r="O27" s="1">
        <v>20</v>
      </c>
      <c r="P27" s="1"/>
      <c r="S27" s="101">
        <f t="shared" si="0"/>
        <v>0.085</v>
      </c>
    </row>
    <row r="28" spans="1:19" ht="15.75">
      <c r="A28" s="71" t="s">
        <v>571</v>
      </c>
      <c r="B28" s="71">
        <v>11</v>
      </c>
      <c r="C28" s="71">
        <v>1374</v>
      </c>
      <c r="D28" s="54" t="s">
        <v>61</v>
      </c>
      <c r="F28" s="54">
        <v>55</v>
      </c>
      <c r="J28" s="54">
        <v>0.44</v>
      </c>
      <c r="M28" s="6">
        <v>1374</v>
      </c>
      <c r="N28" s="1">
        <v>4.25</v>
      </c>
      <c r="O28" s="1">
        <v>20</v>
      </c>
      <c r="P28" s="1"/>
      <c r="S28" s="101">
        <f t="shared" si="0"/>
        <v>0.0935</v>
      </c>
    </row>
    <row r="29" spans="1:19" ht="15.75">
      <c r="A29" s="71" t="s">
        <v>372</v>
      </c>
      <c r="B29" s="71"/>
      <c r="C29" s="71" t="s">
        <v>146</v>
      </c>
      <c r="D29" s="54" t="s">
        <v>61</v>
      </c>
      <c r="F29" s="54">
        <v>80</v>
      </c>
      <c r="J29" s="54">
        <v>0.64</v>
      </c>
      <c r="M29" s="6">
        <v>1375</v>
      </c>
      <c r="N29" s="1">
        <v>4.25</v>
      </c>
      <c r="O29" s="1">
        <v>24</v>
      </c>
      <c r="P29" s="1"/>
      <c r="S29" s="101">
        <f t="shared" si="0"/>
        <v>0.11333333333333334</v>
      </c>
    </row>
    <row r="30" spans="1:19" ht="15.75">
      <c r="A30" s="71" t="s">
        <v>774</v>
      </c>
      <c r="B30" s="71">
        <v>1</v>
      </c>
      <c r="C30" s="71">
        <v>1375</v>
      </c>
      <c r="D30" s="54" t="s">
        <v>61</v>
      </c>
      <c r="F30" s="54">
        <v>90</v>
      </c>
      <c r="J30" s="54">
        <v>0.72</v>
      </c>
      <c r="M30" s="6">
        <v>1375</v>
      </c>
      <c r="N30" s="1">
        <v>4.25</v>
      </c>
      <c r="O30" s="1">
        <v>24</v>
      </c>
      <c r="P30" s="1"/>
      <c r="S30" s="101">
        <f t="shared" si="0"/>
        <v>0.1275</v>
      </c>
    </row>
    <row r="31" spans="1:19" ht="15.75">
      <c r="A31" s="71" t="s">
        <v>769</v>
      </c>
      <c r="B31" s="71">
        <v>4</v>
      </c>
      <c r="C31" s="71">
        <v>1375</v>
      </c>
      <c r="D31" s="54" t="s">
        <v>61</v>
      </c>
      <c r="F31" s="54">
        <v>20</v>
      </c>
      <c r="H31" s="54" t="s">
        <v>244</v>
      </c>
      <c r="J31" s="54">
        <v>0.16</v>
      </c>
      <c r="M31" s="6">
        <v>1375</v>
      </c>
      <c r="N31" s="1">
        <v>4.25</v>
      </c>
      <c r="O31" s="1">
        <v>24</v>
      </c>
      <c r="P31" s="1"/>
      <c r="S31" s="101">
        <f t="shared" si="0"/>
        <v>0.028333333333333335</v>
      </c>
    </row>
    <row r="32" spans="1:24" ht="15.75">
      <c r="A32" s="71" t="s">
        <v>276</v>
      </c>
      <c r="B32" s="71">
        <v>4</v>
      </c>
      <c r="C32" s="71">
        <v>1382</v>
      </c>
      <c r="D32" s="54" t="s">
        <v>61</v>
      </c>
      <c r="F32" s="54">
        <v>22</v>
      </c>
      <c r="J32" s="54">
        <v>0.176</v>
      </c>
      <c r="M32" s="6">
        <v>1382</v>
      </c>
      <c r="N32" s="1">
        <v>4.25</v>
      </c>
      <c r="O32" s="1">
        <v>20</v>
      </c>
      <c r="P32" s="1">
        <v>25</v>
      </c>
      <c r="S32" s="101">
        <f t="shared" si="0"/>
        <v>0.0374</v>
      </c>
      <c r="V32" s="6">
        <v>1382</v>
      </c>
      <c r="W32" s="101">
        <v>0.085</v>
      </c>
      <c r="X32" s="120">
        <f>S32/W32</f>
        <v>0.44</v>
      </c>
    </row>
    <row r="33" spans="1:24" ht="15.75">
      <c r="A33" s="71" t="s">
        <v>277</v>
      </c>
      <c r="B33" s="71">
        <v>9</v>
      </c>
      <c r="C33" s="71">
        <v>1394</v>
      </c>
      <c r="D33" s="54" t="s">
        <v>61</v>
      </c>
      <c r="F33" s="54">
        <v>20</v>
      </c>
      <c r="J33" s="54">
        <v>0.16</v>
      </c>
      <c r="M33" s="6">
        <v>1394</v>
      </c>
      <c r="N33" s="1">
        <v>4.25</v>
      </c>
      <c r="O33" s="1">
        <v>25.75</v>
      </c>
      <c r="P33" s="1">
        <v>25</v>
      </c>
      <c r="S33" s="101">
        <f t="shared" si="0"/>
        <v>0.026407766990291265</v>
      </c>
      <c r="V33" s="6">
        <v>1382</v>
      </c>
      <c r="W33" s="101">
        <v>0.0374</v>
      </c>
      <c r="X33" s="120">
        <f>S32/W33</f>
        <v>1</v>
      </c>
    </row>
    <row r="34" spans="1:22" ht="15.75">
      <c r="A34" s="71" t="s">
        <v>357</v>
      </c>
      <c r="B34" s="71">
        <v>12</v>
      </c>
      <c r="C34" s="71">
        <v>1394</v>
      </c>
      <c r="D34" s="54" t="s">
        <v>61</v>
      </c>
      <c r="F34" s="54">
        <v>40</v>
      </c>
      <c r="J34" s="54">
        <v>0.32</v>
      </c>
      <c r="M34" s="6">
        <v>1394</v>
      </c>
      <c r="N34" s="1">
        <v>4.25</v>
      </c>
      <c r="O34" s="1">
        <v>25.75</v>
      </c>
      <c r="P34" s="1">
        <v>25</v>
      </c>
      <c r="S34" s="101">
        <f t="shared" si="0"/>
        <v>0.05281553398058253</v>
      </c>
      <c r="V34" s="6"/>
    </row>
    <row r="35" spans="1:24" ht="15.75">
      <c r="A35" s="71" t="s">
        <v>946</v>
      </c>
      <c r="B35" s="71">
        <v>1</v>
      </c>
      <c r="C35" s="71">
        <v>1395</v>
      </c>
      <c r="D35" s="54" t="s">
        <v>61</v>
      </c>
      <c r="F35" s="54">
        <v>33</v>
      </c>
      <c r="J35" s="54">
        <v>0.264</v>
      </c>
      <c r="M35" s="6">
        <v>1395</v>
      </c>
      <c r="N35" s="1">
        <v>4.25</v>
      </c>
      <c r="O35" s="1">
        <v>25</v>
      </c>
      <c r="P35" s="1">
        <v>25</v>
      </c>
      <c r="S35" s="101">
        <f t="shared" si="0"/>
        <v>0.04488</v>
      </c>
      <c r="V35" s="6">
        <v>1395</v>
      </c>
      <c r="W35" s="101">
        <v>0.04488</v>
      </c>
      <c r="X35" s="120">
        <f>S34/W35</f>
        <v>1.1768167107972933</v>
      </c>
    </row>
    <row r="36" spans="1:24" ht="15.75">
      <c r="A36" s="71" t="s">
        <v>277</v>
      </c>
      <c r="B36" s="71">
        <v>9</v>
      </c>
      <c r="C36" s="71">
        <v>1395</v>
      </c>
      <c r="D36" s="54" t="s">
        <v>61</v>
      </c>
      <c r="F36" s="54">
        <v>54</v>
      </c>
      <c r="J36" s="54">
        <v>0.432</v>
      </c>
      <c r="M36" s="6">
        <v>1395</v>
      </c>
      <c r="N36" s="1">
        <v>4.25</v>
      </c>
      <c r="O36" s="1">
        <v>25</v>
      </c>
      <c r="P36" s="1">
        <v>25</v>
      </c>
      <c r="S36" s="101">
        <f t="shared" si="0"/>
        <v>0.07344</v>
      </c>
      <c r="V36" s="6">
        <v>1395</v>
      </c>
      <c r="W36" s="101">
        <v>0.068</v>
      </c>
      <c r="X36" s="120">
        <f>S35/W36</f>
        <v>0.66</v>
      </c>
    </row>
    <row r="37" spans="1:24" ht="15.75">
      <c r="A37" s="71" t="s">
        <v>152</v>
      </c>
      <c r="B37" s="71">
        <v>10</v>
      </c>
      <c r="C37" s="71">
        <v>1395</v>
      </c>
      <c r="D37" s="54" t="s">
        <v>61</v>
      </c>
      <c r="F37" s="54">
        <v>50</v>
      </c>
      <c r="J37" s="54">
        <v>0.4</v>
      </c>
      <c r="M37" s="6">
        <v>1395</v>
      </c>
      <c r="N37" s="1">
        <v>4.25</v>
      </c>
      <c r="O37" s="1">
        <v>25</v>
      </c>
      <c r="P37" s="1">
        <v>25</v>
      </c>
      <c r="S37" s="101">
        <f t="shared" si="0"/>
        <v>0.068</v>
      </c>
      <c r="V37" s="6">
        <v>1395</v>
      </c>
      <c r="W37" s="101">
        <v>0.068</v>
      </c>
      <c r="X37" s="120">
        <f>S36/W37</f>
        <v>1.08</v>
      </c>
    </row>
    <row r="38" spans="1:24" ht="15.75">
      <c r="A38" s="71" t="s">
        <v>154</v>
      </c>
      <c r="B38" s="71">
        <v>3</v>
      </c>
      <c r="C38" s="71">
        <v>1396</v>
      </c>
      <c r="D38" s="54" t="s">
        <v>61</v>
      </c>
      <c r="F38" s="54">
        <v>30</v>
      </c>
      <c r="J38" s="54">
        <v>0.24</v>
      </c>
      <c r="M38" s="6">
        <v>1396</v>
      </c>
      <c r="N38" s="1">
        <v>4.25</v>
      </c>
      <c r="O38" s="1">
        <v>25</v>
      </c>
      <c r="P38" s="1">
        <v>25</v>
      </c>
      <c r="S38" s="101">
        <f t="shared" si="0"/>
        <v>0.0408</v>
      </c>
      <c r="V38" s="6">
        <v>1396</v>
      </c>
      <c r="W38" s="101">
        <v>0.0408</v>
      </c>
      <c r="X38" s="120">
        <f>S38/W38</f>
        <v>1</v>
      </c>
    </row>
    <row r="39" spans="1:24" ht="15.75">
      <c r="A39" s="71" t="s">
        <v>157</v>
      </c>
      <c r="B39" s="71"/>
      <c r="C39" s="71">
        <v>1400</v>
      </c>
      <c r="D39" s="54" t="s">
        <v>61</v>
      </c>
      <c r="F39" s="54">
        <v>27</v>
      </c>
      <c r="J39" s="54">
        <v>0.216</v>
      </c>
      <c r="M39" s="6">
        <v>1400</v>
      </c>
      <c r="N39" s="1">
        <v>3.875</v>
      </c>
      <c r="O39" s="92">
        <v>33.888</v>
      </c>
      <c r="P39" s="54">
        <v>25</v>
      </c>
      <c r="S39" s="101">
        <f t="shared" si="0"/>
        <v>0.024699008498583568</v>
      </c>
      <c r="V39" s="6">
        <v>1400</v>
      </c>
      <c r="W39" s="101">
        <v>0.02286945231350331</v>
      </c>
      <c r="X39" s="120">
        <f>S39/W39</f>
        <v>1.0799999999999998</v>
      </c>
    </row>
    <row r="40" spans="1:22" ht="15.75">
      <c r="A40" s="71" t="s">
        <v>158</v>
      </c>
      <c r="B40" s="71"/>
      <c r="C40" s="71">
        <v>1403</v>
      </c>
      <c r="D40" s="54" t="s">
        <v>619</v>
      </c>
      <c r="F40" s="54">
        <v>50</v>
      </c>
      <c r="J40" s="54">
        <v>0.4</v>
      </c>
      <c r="M40" s="6" t="s">
        <v>1295</v>
      </c>
      <c r="N40" s="1">
        <v>3.875</v>
      </c>
      <c r="O40" s="92"/>
      <c r="P40" s="54">
        <v>60</v>
      </c>
      <c r="S40" s="101">
        <f aca="true" t="shared" si="1" ref="S40:S69">$N40*J40/$P40</f>
        <v>0.025833333333333333</v>
      </c>
      <c r="V40" s="6"/>
    </row>
    <row r="41" spans="1:24" ht="15.75">
      <c r="A41" s="71" t="s">
        <v>607</v>
      </c>
      <c r="B41" s="71">
        <v>2</v>
      </c>
      <c r="C41" s="71">
        <v>1403</v>
      </c>
      <c r="D41" s="54" t="s">
        <v>619</v>
      </c>
      <c r="F41" s="54">
        <v>90</v>
      </c>
      <c r="J41" s="54">
        <v>0.72</v>
      </c>
      <c r="M41" s="6" t="s">
        <v>1295</v>
      </c>
      <c r="N41" s="1">
        <v>3.875</v>
      </c>
      <c r="O41" s="92"/>
      <c r="P41" s="54">
        <v>60</v>
      </c>
      <c r="S41" s="101">
        <f t="shared" si="1"/>
        <v>0.0465</v>
      </c>
      <c r="V41" s="6" t="s">
        <v>1295</v>
      </c>
      <c r="W41" s="101">
        <v>0.025833333333333333</v>
      </c>
      <c r="X41" s="120">
        <f>S41/W41</f>
        <v>1.8</v>
      </c>
    </row>
    <row r="42" spans="1:24" ht="15.75">
      <c r="A42" s="71" t="s">
        <v>159</v>
      </c>
      <c r="B42" s="71">
        <v>10</v>
      </c>
      <c r="C42" s="71">
        <v>1403</v>
      </c>
      <c r="D42" s="54" t="s">
        <v>619</v>
      </c>
      <c r="F42" s="54">
        <v>130</v>
      </c>
      <c r="J42" s="54">
        <v>1.04</v>
      </c>
      <c r="M42" s="6" t="s">
        <v>1221</v>
      </c>
      <c r="N42" s="1">
        <v>3.875</v>
      </c>
      <c r="O42" s="92"/>
      <c r="P42" s="54">
        <v>80</v>
      </c>
      <c r="S42" s="101">
        <f t="shared" si="1"/>
        <v>0.050375</v>
      </c>
      <c r="V42" s="6" t="s">
        <v>1221</v>
      </c>
      <c r="W42" s="101">
        <v>0.058125</v>
      </c>
      <c r="X42" s="120">
        <f>S42/W42</f>
        <v>0.8666666666666667</v>
      </c>
    </row>
    <row r="43" spans="1:24" ht="15.75">
      <c r="A43" s="71" t="s">
        <v>245</v>
      </c>
      <c r="B43" s="71"/>
      <c r="C43" s="71">
        <v>1404</v>
      </c>
      <c r="D43" s="54" t="s">
        <v>619</v>
      </c>
      <c r="F43" s="56">
        <v>230</v>
      </c>
      <c r="J43" s="54">
        <v>1.84</v>
      </c>
      <c r="M43" s="6" t="s">
        <v>1222</v>
      </c>
      <c r="N43" s="1">
        <v>3.875</v>
      </c>
      <c r="O43" s="92"/>
      <c r="P43" s="54">
        <v>89</v>
      </c>
      <c r="S43" s="101">
        <f t="shared" si="1"/>
        <v>0.0801123595505618</v>
      </c>
      <c r="V43" s="6" t="s">
        <v>1221</v>
      </c>
      <c r="W43" s="101">
        <v>0.050375</v>
      </c>
      <c r="X43" s="120">
        <f>S42/W43</f>
        <v>1</v>
      </c>
    </row>
    <row r="44" spans="1:22" ht="15.75">
      <c r="A44" s="71" t="s">
        <v>161</v>
      </c>
      <c r="B44" s="71" t="s">
        <v>780</v>
      </c>
      <c r="C44" s="71">
        <v>1404</v>
      </c>
      <c r="D44" s="54" t="s">
        <v>61</v>
      </c>
      <c r="F44" s="54">
        <v>250</v>
      </c>
      <c r="J44" s="54">
        <v>2</v>
      </c>
      <c r="M44" s="6" t="s">
        <v>1223</v>
      </c>
      <c r="N44" s="1">
        <v>3.875</v>
      </c>
      <c r="O44" s="92"/>
      <c r="P44" s="54">
        <v>90</v>
      </c>
      <c r="S44" s="101">
        <f t="shared" si="1"/>
        <v>0.08611111111111111</v>
      </c>
      <c r="V44" s="6"/>
    </row>
    <row r="45" spans="1:24" ht="15.75">
      <c r="A45" s="71">
        <v>1405</v>
      </c>
      <c r="B45" s="71"/>
      <c r="C45" s="71">
        <v>1405</v>
      </c>
      <c r="D45" s="54" t="s">
        <v>619</v>
      </c>
      <c r="F45" s="54">
        <v>300</v>
      </c>
      <c r="H45" s="54" t="s">
        <v>1291</v>
      </c>
      <c r="J45" s="54">
        <v>2.4</v>
      </c>
      <c r="M45" s="6" t="s">
        <v>1225</v>
      </c>
      <c r="N45" s="1">
        <v>3.875</v>
      </c>
      <c r="O45" s="92"/>
      <c r="P45" s="54">
        <v>95</v>
      </c>
      <c r="S45" s="101">
        <f t="shared" si="1"/>
        <v>0.09789473684210526</v>
      </c>
      <c r="V45" s="6" t="s">
        <v>1225</v>
      </c>
      <c r="W45" s="101">
        <v>0.09789473684210526</v>
      </c>
      <c r="X45" s="120">
        <f>S45/W45</f>
        <v>1</v>
      </c>
    </row>
    <row r="46" spans="1:24" ht="15.75">
      <c r="A46" s="71" t="s">
        <v>768</v>
      </c>
      <c r="B46" s="71">
        <v>6</v>
      </c>
      <c r="C46" s="71">
        <v>1410</v>
      </c>
      <c r="D46" s="54" t="s">
        <v>61</v>
      </c>
      <c r="F46" s="54">
        <v>155</v>
      </c>
      <c r="J46" s="54">
        <v>1.24</v>
      </c>
      <c r="M46" s="6" t="s">
        <v>1188</v>
      </c>
      <c r="N46" s="1">
        <v>3.875</v>
      </c>
      <c r="O46" s="92"/>
      <c r="P46" s="54">
        <v>220</v>
      </c>
      <c r="S46" s="101">
        <f t="shared" si="1"/>
        <v>0.021840909090909088</v>
      </c>
      <c r="V46" s="6" t="s">
        <v>1188</v>
      </c>
      <c r="W46" s="101">
        <v>0.017613636363636363</v>
      </c>
      <c r="X46" s="120">
        <f>S46/W46</f>
        <v>1.24</v>
      </c>
    </row>
    <row r="47" spans="1:24" ht="15.75">
      <c r="A47" s="71" t="s">
        <v>357</v>
      </c>
      <c r="B47" s="71">
        <v>12</v>
      </c>
      <c r="C47" s="71">
        <v>1410</v>
      </c>
      <c r="D47" s="54" t="s">
        <v>61</v>
      </c>
      <c r="F47" s="54">
        <v>80</v>
      </c>
      <c r="J47" s="54">
        <v>0.64</v>
      </c>
      <c r="M47" s="6" t="s">
        <v>1188</v>
      </c>
      <c r="N47" s="1">
        <v>3.875</v>
      </c>
      <c r="O47" s="92"/>
      <c r="P47" s="54">
        <v>220</v>
      </c>
      <c r="S47" s="101">
        <f t="shared" si="1"/>
        <v>0.011272727272727273</v>
      </c>
      <c r="V47" s="6" t="s">
        <v>1188</v>
      </c>
      <c r="W47" s="101">
        <v>0.007045454545454546</v>
      </c>
      <c r="X47" s="120">
        <f>S46/W47</f>
        <v>3.0999999999999996</v>
      </c>
    </row>
    <row r="48" spans="1:22" ht="15.75">
      <c r="A48" s="71" t="s">
        <v>666</v>
      </c>
      <c r="B48" s="71">
        <v>7</v>
      </c>
      <c r="C48" s="71">
        <v>1411</v>
      </c>
      <c r="D48" s="54" t="s">
        <v>61</v>
      </c>
      <c r="F48" s="54">
        <v>160</v>
      </c>
      <c r="J48" s="54">
        <v>1.28</v>
      </c>
      <c r="M48" s="6" t="s">
        <v>1190</v>
      </c>
      <c r="N48" s="1">
        <v>3.875</v>
      </c>
      <c r="O48" s="92"/>
      <c r="P48" s="54">
        <v>250</v>
      </c>
      <c r="S48" s="101">
        <f t="shared" si="1"/>
        <v>0.01984</v>
      </c>
      <c r="V48" s="6"/>
    </row>
    <row r="49" spans="1:22" ht="15.75">
      <c r="A49" s="71" t="s">
        <v>769</v>
      </c>
      <c r="B49" s="71">
        <v>4</v>
      </c>
      <c r="C49" s="71">
        <v>1413</v>
      </c>
      <c r="D49" s="54" t="s">
        <v>61</v>
      </c>
      <c r="F49" s="54">
        <v>150</v>
      </c>
      <c r="J49" s="54">
        <v>1.2</v>
      </c>
      <c r="M49" s="6" t="s">
        <v>1193</v>
      </c>
      <c r="N49" s="1">
        <v>3.875</v>
      </c>
      <c r="O49" s="92"/>
      <c r="P49" s="54">
        <v>245</v>
      </c>
      <c r="S49" s="101">
        <f t="shared" si="1"/>
        <v>0.018979591836734692</v>
      </c>
      <c r="V49" s="6"/>
    </row>
    <row r="50" spans="1:22" ht="15.75">
      <c r="A50" s="71" t="s">
        <v>571</v>
      </c>
      <c r="B50" s="71">
        <v>11</v>
      </c>
      <c r="C50" s="71">
        <v>1413</v>
      </c>
      <c r="D50" s="54" t="s">
        <v>61</v>
      </c>
      <c r="F50" s="54">
        <v>120</v>
      </c>
      <c r="J50" s="54">
        <v>0.96</v>
      </c>
      <c r="M50" s="6" t="s">
        <v>1194</v>
      </c>
      <c r="N50" s="1">
        <v>3.875</v>
      </c>
      <c r="O50" s="92"/>
      <c r="P50" s="54">
        <v>250</v>
      </c>
      <c r="S50" s="101">
        <f t="shared" si="1"/>
        <v>0.014879999999999999</v>
      </c>
      <c r="V50" s="6"/>
    </row>
    <row r="51" spans="1:24" ht="15.75">
      <c r="A51" s="71" t="s">
        <v>769</v>
      </c>
      <c r="B51" s="71">
        <v>4</v>
      </c>
      <c r="C51" s="71">
        <v>1415</v>
      </c>
      <c r="D51" s="54" t="s">
        <v>619</v>
      </c>
      <c r="F51" s="54">
        <v>80</v>
      </c>
      <c r="J51" s="54">
        <v>0.64</v>
      </c>
      <c r="M51" s="6" t="s">
        <v>1195</v>
      </c>
      <c r="N51" s="1">
        <v>3.875</v>
      </c>
      <c r="O51" s="92"/>
      <c r="P51" s="54">
        <v>255</v>
      </c>
      <c r="S51" s="101">
        <f t="shared" si="1"/>
        <v>0.009725490196078431</v>
      </c>
      <c r="V51" s="6" t="s">
        <v>63</v>
      </c>
      <c r="W51" s="101">
        <v>0.015803921568627453</v>
      </c>
      <c r="X51" s="120">
        <f>S51/W51</f>
        <v>0.6153846153846153</v>
      </c>
    </row>
    <row r="52" spans="1:24" ht="15.75">
      <c r="A52" s="71" t="s">
        <v>156</v>
      </c>
      <c r="B52" s="71">
        <v>10</v>
      </c>
      <c r="C52" s="71">
        <v>1415</v>
      </c>
      <c r="D52" s="54" t="s">
        <v>619</v>
      </c>
      <c r="F52" s="54">
        <v>160</v>
      </c>
      <c r="J52" s="54">
        <v>1.28</v>
      </c>
      <c r="M52" s="6" t="s">
        <v>1197</v>
      </c>
      <c r="N52" s="1">
        <v>3.875</v>
      </c>
      <c r="O52" s="92"/>
      <c r="P52" s="54">
        <v>260</v>
      </c>
      <c r="S52" s="101">
        <f t="shared" si="1"/>
        <v>0.019076923076923078</v>
      </c>
      <c r="V52" s="6" t="s">
        <v>1197</v>
      </c>
      <c r="W52" s="101">
        <v>0.015500000000000002</v>
      </c>
      <c r="X52" s="120">
        <f>S52/W52</f>
        <v>1.2307692307692306</v>
      </c>
    </row>
    <row r="53" spans="1:22" ht="15.75">
      <c r="A53" s="71" t="s">
        <v>357</v>
      </c>
      <c r="B53" s="71">
        <v>12</v>
      </c>
      <c r="C53" s="71">
        <v>1415</v>
      </c>
      <c r="D53" s="54" t="s">
        <v>619</v>
      </c>
      <c r="F53" s="54">
        <v>100</v>
      </c>
      <c r="J53" s="54">
        <v>0.8</v>
      </c>
      <c r="M53" s="6" t="s">
        <v>1198</v>
      </c>
      <c r="N53" s="1">
        <v>3.875</v>
      </c>
      <c r="O53" s="92"/>
      <c r="P53" s="54">
        <v>270</v>
      </c>
      <c r="S53" s="101">
        <f t="shared" si="1"/>
        <v>0.011481481481481481</v>
      </c>
      <c r="V53" s="6"/>
    </row>
    <row r="54" spans="1:22" ht="15.75">
      <c r="A54" s="71" t="s">
        <v>774</v>
      </c>
      <c r="B54" s="71">
        <v>1</v>
      </c>
      <c r="C54" s="71">
        <v>1416</v>
      </c>
      <c r="D54" s="54" t="s">
        <v>619</v>
      </c>
      <c r="F54" s="54">
        <v>300</v>
      </c>
      <c r="J54" s="54">
        <v>2.4</v>
      </c>
      <c r="M54" s="6" t="s">
        <v>1199</v>
      </c>
      <c r="N54" s="1">
        <v>3.875</v>
      </c>
      <c r="O54" s="92"/>
      <c r="P54" s="54">
        <v>270</v>
      </c>
      <c r="S54" s="101">
        <f t="shared" si="1"/>
        <v>0.03444444444444444</v>
      </c>
      <c r="V54" s="6"/>
    </row>
    <row r="55" spans="1:24" ht="15.75">
      <c r="A55" s="71" t="s">
        <v>964</v>
      </c>
      <c r="B55" s="71">
        <v>5</v>
      </c>
      <c r="C55" s="71">
        <v>1416</v>
      </c>
      <c r="D55" s="54" t="s">
        <v>619</v>
      </c>
      <c r="F55" s="54">
        <v>255</v>
      </c>
      <c r="J55" s="54">
        <v>2.04</v>
      </c>
      <c r="M55" s="6" t="s">
        <v>1201</v>
      </c>
      <c r="N55" s="1">
        <v>3.875</v>
      </c>
      <c r="O55" s="92"/>
      <c r="P55" s="54">
        <v>290</v>
      </c>
      <c r="S55" s="101">
        <f t="shared" si="1"/>
        <v>0.027258620689655174</v>
      </c>
      <c r="V55" s="6" t="s">
        <v>1201</v>
      </c>
      <c r="W55" s="101">
        <v>0.062</v>
      </c>
      <c r="X55" s="120">
        <f>S55/W55</f>
        <v>0.43965517241379315</v>
      </c>
    </row>
    <row r="56" spans="1:24" ht="15.75">
      <c r="A56" s="71" t="s">
        <v>774</v>
      </c>
      <c r="B56" s="71">
        <v>1</v>
      </c>
      <c r="C56" s="71">
        <v>1418</v>
      </c>
      <c r="D56" s="54" t="s">
        <v>619</v>
      </c>
      <c r="E56" s="54">
        <v>90</v>
      </c>
      <c r="F56" s="54">
        <v>200</v>
      </c>
      <c r="H56" s="54" t="s">
        <v>246</v>
      </c>
      <c r="I56" s="54">
        <v>0.72</v>
      </c>
      <c r="J56" s="54">
        <v>1.6</v>
      </c>
      <c r="M56" s="6" t="s">
        <v>1209</v>
      </c>
      <c r="N56" s="1">
        <v>3.875</v>
      </c>
      <c r="O56" s="92"/>
      <c r="P56" s="54">
        <v>230</v>
      </c>
      <c r="R56" s="101">
        <f>$N56*I56/$P56</f>
        <v>0.012130434782608696</v>
      </c>
      <c r="S56" s="101">
        <f t="shared" si="1"/>
        <v>0.026956521739130435</v>
      </c>
      <c r="V56" s="6" t="s">
        <v>1209</v>
      </c>
      <c r="W56" s="101">
        <v>0.026956521739130435</v>
      </c>
      <c r="X56" s="120">
        <f>S56/W56</f>
        <v>1</v>
      </c>
    </row>
    <row r="57" spans="1:22" ht="15.75">
      <c r="A57" s="71" t="s">
        <v>774</v>
      </c>
      <c r="B57" s="71">
        <v>1</v>
      </c>
      <c r="C57" s="71">
        <v>1419</v>
      </c>
      <c r="D57" s="54" t="s">
        <v>619</v>
      </c>
      <c r="E57" s="54">
        <v>250</v>
      </c>
      <c r="F57" s="54">
        <v>300</v>
      </c>
      <c r="H57" s="54" t="s">
        <v>247</v>
      </c>
      <c r="I57" s="54">
        <v>2</v>
      </c>
      <c r="J57" s="54">
        <v>2.4</v>
      </c>
      <c r="M57" s="6" t="s">
        <v>1210</v>
      </c>
      <c r="N57" s="1">
        <v>3.875</v>
      </c>
      <c r="O57" s="92"/>
      <c r="P57" s="54">
        <v>230</v>
      </c>
      <c r="R57" s="101">
        <f>$N57*I57/$P57</f>
        <v>0.03369565217391304</v>
      </c>
      <c r="S57" s="101">
        <f t="shared" si="1"/>
        <v>0.040434782608695645</v>
      </c>
      <c r="V57" s="6"/>
    </row>
    <row r="58" spans="1:24" ht="15.75">
      <c r="A58" s="71" t="s">
        <v>607</v>
      </c>
      <c r="B58" s="71">
        <v>2</v>
      </c>
      <c r="C58" s="71">
        <v>1419</v>
      </c>
      <c r="D58" s="54" t="s">
        <v>619</v>
      </c>
      <c r="F58" s="54">
        <v>200</v>
      </c>
      <c r="J58" s="54">
        <v>1.6</v>
      </c>
      <c r="M58" s="6" t="s">
        <v>1210</v>
      </c>
      <c r="N58" s="1">
        <v>3.875</v>
      </c>
      <c r="O58" s="92"/>
      <c r="P58" s="54">
        <v>230</v>
      </c>
      <c r="S58" s="101">
        <f t="shared" si="1"/>
        <v>0.026956521739130435</v>
      </c>
      <c r="V58" s="6" t="s">
        <v>1210</v>
      </c>
      <c r="W58" s="101">
        <v>0.03369565217391304</v>
      </c>
      <c r="X58" s="120">
        <f>S58/W58</f>
        <v>0.8</v>
      </c>
    </row>
    <row r="59" spans="1:24" ht="15.75">
      <c r="A59" s="71" t="s">
        <v>277</v>
      </c>
      <c r="B59" s="71">
        <v>9</v>
      </c>
      <c r="C59" s="71">
        <v>1419</v>
      </c>
      <c r="D59" s="54" t="s">
        <v>619</v>
      </c>
      <c r="F59" s="54">
        <v>170</v>
      </c>
      <c r="J59" s="54">
        <v>1.36</v>
      </c>
      <c r="M59" s="6" t="s">
        <v>1210</v>
      </c>
      <c r="N59" s="1">
        <v>3.875</v>
      </c>
      <c r="O59" s="92"/>
      <c r="P59" s="54">
        <v>230</v>
      </c>
      <c r="S59" s="101">
        <f t="shared" si="1"/>
        <v>0.022913043478260873</v>
      </c>
      <c r="V59" s="6" t="s">
        <v>1210</v>
      </c>
      <c r="W59" s="101">
        <v>0.022913043478260873</v>
      </c>
      <c r="X59" s="120">
        <f>S59/W59</f>
        <v>1</v>
      </c>
    </row>
    <row r="60" spans="1:24" ht="15.75">
      <c r="A60" s="71" t="s">
        <v>571</v>
      </c>
      <c r="B60" s="71">
        <v>11</v>
      </c>
      <c r="C60" s="71">
        <v>1419</v>
      </c>
      <c r="D60" s="54" t="s">
        <v>619</v>
      </c>
      <c r="F60" s="54">
        <v>210</v>
      </c>
      <c r="J60" s="54">
        <v>1.68</v>
      </c>
      <c r="M60" s="6" t="s">
        <v>1210</v>
      </c>
      <c r="N60" s="1">
        <v>3.875</v>
      </c>
      <c r="O60" s="92"/>
      <c r="P60" s="54">
        <v>230</v>
      </c>
      <c r="S60" s="101">
        <f t="shared" si="1"/>
        <v>0.028304347826086956</v>
      </c>
      <c r="V60" s="6" t="s">
        <v>1210</v>
      </c>
      <c r="W60" s="101">
        <v>0.03369565217391304</v>
      </c>
      <c r="X60" s="120">
        <f>S60/W60</f>
        <v>0.84</v>
      </c>
    </row>
    <row r="61" spans="1:24" ht="15.75">
      <c r="A61" s="71" t="s">
        <v>774</v>
      </c>
      <c r="B61" s="71">
        <v>1</v>
      </c>
      <c r="C61" s="71">
        <v>1420</v>
      </c>
      <c r="D61" s="54" t="s">
        <v>619</v>
      </c>
      <c r="F61" s="54">
        <v>250</v>
      </c>
      <c r="J61" s="54">
        <v>2</v>
      </c>
      <c r="M61" s="6" t="s">
        <v>1211</v>
      </c>
      <c r="N61" s="1">
        <v>3.875</v>
      </c>
      <c r="O61" s="92"/>
      <c r="P61" s="54">
        <v>230</v>
      </c>
      <c r="S61" s="101">
        <f t="shared" si="1"/>
        <v>0.03369565217391304</v>
      </c>
      <c r="V61" s="6" t="s">
        <v>1211</v>
      </c>
      <c r="W61" s="101">
        <v>0.03369565217391304</v>
      </c>
      <c r="X61" s="120">
        <f>S61/W61</f>
        <v>1</v>
      </c>
    </row>
    <row r="62" spans="1:24" ht="15.75">
      <c r="A62" s="71" t="s">
        <v>774</v>
      </c>
      <c r="B62" s="71">
        <v>1</v>
      </c>
      <c r="C62" s="71">
        <v>1421</v>
      </c>
      <c r="D62" s="54" t="s">
        <v>619</v>
      </c>
      <c r="F62" s="54">
        <v>260</v>
      </c>
      <c r="J62" s="54">
        <v>2.08</v>
      </c>
      <c r="M62" s="6" t="s">
        <v>1212</v>
      </c>
      <c r="N62" s="1">
        <v>3.875</v>
      </c>
      <c r="O62" s="92"/>
      <c r="P62" s="54">
        <v>230</v>
      </c>
      <c r="S62" s="101">
        <f t="shared" si="1"/>
        <v>0.035043478260869565</v>
      </c>
      <c r="V62" s="6" t="s">
        <v>1212</v>
      </c>
      <c r="W62" s="101">
        <v>0.036391304347826094</v>
      </c>
      <c r="X62" s="120">
        <f>S62/W62</f>
        <v>0.9629629629629628</v>
      </c>
    </row>
    <row r="63" spans="1:24" ht="15.75">
      <c r="A63" s="71">
        <v>1421</v>
      </c>
      <c r="B63" s="71"/>
      <c r="C63" s="71">
        <v>1421</v>
      </c>
      <c r="D63" s="54" t="s">
        <v>619</v>
      </c>
      <c r="F63" s="54">
        <v>260</v>
      </c>
      <c r="J63" s="54">
        <v>2.08</v>
      </c>
      <c r="M63" s="6" t="s">
        <v>1212</v>
      </c>
      <c r="N63" s="1">
        <v>3.875</v>
      </c>
      <c r="O63" s="92"/>
      <c r="P63" s="54">
        <v>230</v>
      </c>
      <c r="S63" s="101">
        <f t="shared" si="1"/>
        <v>0.035043478260869565</v>
      </c>
      <c r="V63" s="6" t="s">
        <v>1212</v>
      </c>
      <c r="W63" s="101">
        <v>0.02358695652173913</v>
      </c>
      <c r="X63" s="120">
        <f>S62/W63</f>
        <v>1.4857142857142858</v>
      </c>
    </row>
    <row r="64" spans="1:22" ht="15.75">
      <c r="A64" s="71" t="s">
        <v>613</v>
      </c>
      <c r="B64" s="71">
        <v>8</v>
      </c>
      <c r="C64" s="71">
        <v>1422</v>
      </c>
      <c r="D64" s="54" t="s">
        <v>619</v>
      </c>
      <c r="F64" s="54">
        <v>80</v>
      </c>
      <c r="J64" s="54">
        <v>0.64</v>
      </c>
      <c r="M64" s="6">
        <v>1422</v>
      </c>
      <c r="N64" s="1">
        <v>3.875</v>
      </c>
      <c r="O64" s="92"/>
      <c r="P64" s="54">
        <v>235</v>
      </c>
      <c r="S64" s="101">
        <f t="shared" si="1"/>
        <v>0.010553191489361702</v>
      </c>
      <c r="V64" s="6"/>
    </row>
    <row r="65" spans="1:24" ht="15.75">
      <c r="A65" s="71" t="s">
        <v>774</v>
      </c>
      <c r="B65" s="71">
        <v>1</v>
      </c>
      <c r="C65" s="71">
        <v>1423</v>
      </c>
      <c r="D65" s="54" t="s">
        <v>619</v>
      </c>
      <c r="F65" s="54">
        <v>72.5</v>
      </c>
      <c r="J65" s="54">
        <v>0.58</v>
      </c>
      <c r="M65" s="6">
        <v>1423</v>
      </c>
      <c r="N65" s="1">
        <v>3.875</v>
      </c>
      <c r="O65" s="92"/>
      <c r="P65" s="1">
        <v>240</v>
      </c>
      <c r="Q65" s="1"/>
      <c r="R65" s="70"/>
      <c r="S65" s="101">
        <f t="shared" si="1"/>
        <v>0.009364583333333334</v>
      </c>
      <c r="V65" s="6">
        <v>1423</v>
      </c>
      <c r="W65" s="101">
        <v>0.008072916666666667</v>
      </c>
      <c r="X65" s="120">
        <f>S65/W65</f>
        <v>1.16</v>
      </c>
    </row>
    <row r="66" spans="1:24" ht="15.75">
      <c r="A66" s="71" t="s">
        <v>939</v>
      </c>
      <c r="B66" s="71" t="s">
        <v>749</v>
      </c>
      <c r="C66" s="71">
        <v>1423</v>
      </c>
      <c r="D66" s="54" t="s">
        <v>619</v>
      </c>
      <c r="F66" s="54">
        <v>70</v>
      </c>
      <c r="J66" s="54">
        <v>0.56</v>
      </c>
      <c r="M66" s="6">
        <v>1423</v>
      </c>
      <c r="N66" s="1">
        <v>3.875</v>
      </c>
      <c r="O66" s="92"/>
      <c r="P66" s="1">
        <v>240</v>
      </c>
      <c r="Q66" s="1"/>
      <c r="R66" s="70"/>
      <c r="S66" s="101">
        <f t="shared" si="1"/>
        <v>0.009041666666666668</v>
      </c>
      <c r="V66" s="6">
        <v>1423</v>
      </c>
      <c r="W66" s="101">
        <v>0.007749999999999999</v>
      </c>
      <c r="X66" s="120">
        <f>S66/W66</f>
        <v>1.166666666666667</v>
      </c>
    </row>
    <row r="67" spans="1:24" ht="15.75">
      <c r="A67" s="71">
        <v>1424</v>
      </c>
      <c r="B67" s="71"/>
      <c r="C67" s="71">
        <v>1424</v>
      </c>
      <c r="D67" s="54" t="s">
        <v>619</v>
      </c>
      <c r="E67" s="54">
        <v>65</v>
      </c>
      <c r="F67" s="54">
        <v>100</v>
      </c>
      <c r="H67" s="54" t="s">
        <v>248</v>
      </c>
      <c r="I67" s="54">
        <v>0.52</v>
      </c>
      <c r="J67" s="54">
        <v>0.8</v>
      </c>
      <c r="M67" s="6" t="s">
        <v>297</v>
      </c>
      <c r="N67" s="1">
        <v>3.875</v>
      </c>
      <c r="O67" s="92"/>
      <c r="P67" s="54">
        <v>225</v>
      </c>
      <c r="R67" s="101">
        <f>$N67*I67/$P67</f>
        <v>0.008955555555555557</v>
      </c>
      <c r="S67" s="101">
        <f t="shared" si="1"/>
        <v>0.013777777777777778</v>
      </c>
      <c r="V67" s="6" t="s">
        <v>297</v>
      </c>
      <c r="W67" s="101">
        <v>0.011711111111111111</v>
      </c>
      <c r="X67" s="120">
        <f>S67/W67</f>
        <v>1.1764705882352942</v>
      </c>
    </row>
    <row r="68" spans="1:23" ht="15.75">
      <c r="A68" s="71" t="s">
        <v>297</v>
      </c>
      <c r="B68" s="71"/>
      <c r="C68" s="71">
        <v>1424</v>
      </c>
      <c r="D68" s="54" t="s">
        <v>619</v>
      </c>
      <c r="F68" s="54">
        <v>110</v>
      </c>
      <c r="J68" s="54">
        <v>0.88</v>
      </c>
      <c r="M68" s="6" t="s">
        <v>297</v>
      </c>
      <c r="N68" s="1">
        <v>3.875</v>
      </c>
      <c r="O68" s="92"/>
      <c r="P68" s="54">
        <v>225</v>
      </c>
      <c r="S68" s="101">
        <f t="shared" si="1"/>
        <v>0.015155555555555556</v>
      </c>
      <c r="V68" s="6" t="s">
        <v>297</v>
      </c>
      <c r="W68" s="101">
        <v>0.015155555555555556</v>
      </c>
    </row>
    <row r="69" spans="1:22" ht="15.75">
      <c r="A69" s="71" t="s">
        <v>249</v>
      </c>
      <c r="B69" s="71" t="s">
        <v>833</v>
      </c>
      <c r="C69" s="71">
        <v>1425</v>
      </c>
      <c r="D69" s="54" t="s">
        <v>619</v>
      </c>
      <c r="F69" s="54">
        <v>200</v>
      </c>
      <c r="J69" s="54">
        <v>1.6</v>
      </c>
      <c r="M69" s="6" t="s">
        <v>1213</v>
      </c>
      <c r="N69" s="1">
        <v>3.45</v>
      </c>
      <c r="O69" s="92"/>
      <c r="P69" s="54">
        <v>225</v>
      </c>
      <c r="S69" s="101">
        <f t="shared" si="1"/>
        <v>0.024533333333333334</v>
      </c>
      <c r="V69" s="6"/>
    </row>
    <row r="70" spans="1:22" ht="15.75">
      <c r="A70" s="71" t="s">
        <v>223</v>
      </c>
      <c r="B70" s="71" t="s">
        <v>973</v>
      </c>
      <c r="C70" s="71">
        <v>1425</v>
      </c>
      <c r="D70" s="54" t="s">
        <v>1091</v>
      </c>
      <c r="F70" s="54">
        <v>1</v>
      </c>
      <c r="J70" s="54">
        <v>0.008</v>
      </c>
      <c r="M70" s="6" t="s">
        <v>1213</v>
      </c>
      <c r="N70" s="1">
        <v>3.45</v>
      </c>
      <c r="O70" s="92"/>
      <c r="P70" s="54">
        <v>225</v>
      </c>
      <c r="S70" s="101">
        <f>$N70*J70</f>
        <v>0.027600000000000003</v>
      </c>
      <c r="V70" s="6"/>
    </row>
    <row r="71" spans="1:24" ht="15.75">
      <c r="A71" s="71" t="s">
        <v>939</v>
      </c>
      <c r="B71" s="71" t="s">
        <v>749</v>
      </c>
      <c r="C71" s="71">
        <v>1425</v>
      </c>
      <c r="D71" s="54" t="s">
        <v>619</v>
      </c>
      <c r="F71" s="54">
        <v>300</v>
      </c>
      <c r="J71" s="54">
        <v>2.4</v>
      </c>
      <c r="M71" s="6" t="s">
        <v>1213</v>
      </c>
      <c r="N71" s="1">
        <v>3.45</v>
      </c>
      <c r="O71" s="92"/>
      <c r="P71" s="54">
        <v>225</v>
      </c>
      <c r="S71" s="101">
        <f>$N71*J71/$P71</f>
        <v>0.0368</v>
      </c>
      <c r="V71" s="6" t="s">
        <v>1213</v>
      </c>
      <c r="W71" s="101">
        <v>0.0184</v>
      </c>
      <c r="X71" s="120">
        <f>S71/W71</f>
        <v>2</v>
      </c>
    </row>
    <row r="72" spans="1:22" ht="15.75">
      <c r="A72" s="71" t="s">
        <v>571</v>
      </c>
      <c r="B72" s="71">
        <v>11</v>
      </c>
      <c r="C72" s="71">
        <v>1425</v>
      </c>
      <c r="D72" s="54" t="s">
        <v>619</v>
      </c>
      <c r="F72" s="54">
        <v>300</v>
      </c>
      <c r="J72" s="54">
        <v>2.4</v>
      </c>
      <c r="M72" s="6" t="s">
        <v>1213</v>
      </c>
      <c r="N72" s="1">
        <v>3.45</v>
      </c>
      <c r="O72" s="92"/>
      <c r="P72" s="54">
        <v>225</v>
      </c>
      <c r="S72" s="101">
        <f>$N72*J72/$P72</f>
        <v>0.0368</v>
      </c>
      <c r="U72" s="149"/>
      <c r="V72" s="6"/>
    </row>
    <row r="73" spans="1:22" ht="15.75">
      <c r="A73" s="71" t="s">
        <v>357</v>
      </c>
      <c r="B73" s="71">
        <v>12</v>
      </c>
      <c r="C73" s="71">
        <v>1425</v>
      </c>
      <c r="D73" s="54" t="s">
        <v>619</v>
      </c>
      <c r="F73" s="54">
        <v>4</v>
      </c>
      <c r="H73" s="54" t="s">
        <v>361</v>
      </c>
      <c r="J73" s="54">
        <v>0.032</v>
      </c>
      <c r="M73" s="6" t="s">
        <v>1213</v>
      </c>
      <c r="N73" s="1">
        <v>3.45</v>
      </c>
      <c r="O73" s="92"/>
      <c r="P73" s="54">
        <v>225</v>
      </c>
      <c r="S73" s="101">
        <f>$N73*J73/$P73</f>
        <v>0.0004906666666666667</v>
      </c>
      <c r="U73" s="149"/>
      <c r="V73" s="6"/>
    </row>
    <row r="74" spans="1:22" ht="15.75">
      <c r="A74" s="71" t="s">
        <v>571</v>
      </c>
      <c r="B74" s="71">
        <v>11</v>
      </c>
      <c r="C74" s="71">
        <v>1426</v>
      </c>
      <c r="D74" s="54" t="s">
        <v>619</v>
      </c>
      <c r="F74" s="54">
        <v>150</v>
      </c>
      <c r="J74" s="54">
        <v>1.2</v>
      </c>
      <c r="M74" s="6">
        <v>1426</v>
      </c>
      <c r="N74" s="1">
        <v>3.45</v>
      </c>
      <c r="O74" s="92"/>
      <c r="P74" s="54">
        <v>237.5</v>
      </c>
      <c r="S74" s="101">
        <f>$N74*J74/$P74</f>
        <v>0.01743157894736842</v>
      </c>
      <c r="U74" s="149"/>
      <c r="V74" s="6"/>
    </row>
    <row r="75" spans="1:24" ht="15.75">
      <c r="A75" s="71" t="s">
        <v>768</v>
      </c>
      <c r="B75" s="71">
        <v>6</v>
      </c>
      <c r="C75" s="71">
        <v>1427</v>
      </c>
      <c r="D75" s="54" t="s">
        <v>1091</v>
      </c>
      <c r="F75" s="54">
        <v>0.33</v>
      </c>
      <c r="J75" s="54">
        <v>0.00264</v>
      </c>
      <c r="M75" s="6">
        <v>1427</v>
      </c>
      <c r="N75" s="1">
        <v>3.45</v>
      </c>
      <c r="O75" s="92"/>
      <c r="P75" s="54">
        <v>237.5</v>
      </c>
      <c r="S75" s="101">
        <f>$N75*J75</f>
        <v>0.009108</v>
      </c>
      <c r="V75" s="167">
        <v>1427</v>
      </c>
      <c r="W75" s="191">
        <v>0.006900000000000001</v>
      </c>
      <c r="X75" s="120">
        <f>S75/W75</f>
        <v>1.3199999999999998</v>
      </c>
    </row>
    <row r="76" spans="1:24" ht="15.75">
      <c r="A76" s="71" t="s">
        <v>432</v>
      </c>
      <c r="B76" s="71" t="s">
        <v>779</v>
      </c>
      <c r="C76" s="71">
        <v>1427</v>
      </c>
      <c r="D76" s="54" t="s">
        <v>619</v>
      </c>
      <c r="F76" s="54">
        <v>150</v>
      </c>
      <c r="J76" s="54">
        <v>1.2</v>
      </c>
      <c r="M76" s="6">
        <v>1427</v>
      </c>
      <c r="N76" s="1">
        <v>3.45</v>
      </c>
      <c r="O76" s="92"/>
      <c r="P76" s="54">
        <v>237.5</v>
      </c>
      <c r="S76" s="101">
        <f aca="true" t="shared" si="2" ref="S76:S107">$N76*J76/$P76</f>
        <v>0.01743157894736842</v>
      </c>
      <c r="W76" s="54"/>
      <c r="X76" s="54"/>
    </row>
    <row r="77" spans="1:24" ht="15.75">
      <c r="A77" s="71" t="s">
        <v>571</v>
      </c>
      <c r="B77" s="71">
        <v>11</v>
      </c>
      <c r="C77" s="71">
        <v>1427</v>
      </c>
      <c r="D77" s="54" t="s">
        <v>619</v>
      </c>
      <c r="F77" s="54">
        <v>130</v>
      </c>
      <c r="J77" s="54">
        <v>1.04</v>
      </c>
      <c r="M77" s="6">
        <v>1427</v>
      </c>
      <c r="N77" s="1">
        <v>3.45</v>
      </c>
      <c r="O77" s="92"/>
      <c r="P77" s="54">
        <v>237.5</v>
      </c>
      <c r="S77" s="101">
        <f t="shared" si="2"/>
        <v>0.015107368421052633</v>
      </c>
      <c r="W77" s="54"/>
      <c r="X77" s="54"/>
    </row>
    <row r="78" spans="1:24" ht="15.75">
      <c r="A78" s="71" t="s">
        <v>357</v>
      </c>
      <c r="B78" s="71">
        <v>12</v>
      </c>
      <c r="C78" s="71">
        <v>1427</v>
      </c>
      <c r="D78" s="54" t="s">
        <v>619</v>
      </c>
      <c r="F78" s="54">
        <v>90</v>
      </c>
      <c r="J78" s="54">
        <v>0.72</v>
      </c>
      <c r="M78" s="6">
        <v>1427</v>
      </c>
      <c r="N78" s="1">
        <v>3.45</v>
      </c>
      <c r="O78" s="92"/>
      <c r="P78" s="54">
        <v>237.5</v>
      </c>
      <c r="S78" s="101">
        <f t="shared" si="2"/>
        <v>0.010458947368421052</v>
      </c>
      <c r="W78" s="54"/>
      <c r="X78" s="54"/>
    </row>
    <row r="79" spans="1:24" ht="15.75" hidden="1">
      <c r="A79" s="122" t="s">
        <v>490</v>
      </c>
      <c r="B79" s="71"/>
      <c r="C79" s="71"/>
      <c r="M79" s="6">
        <v>1428</v>
      </c>
      <c r="N79" s="1">
        <v>3.45</v>
      </c>
      <c r="O79" s="92"/>
      <c r="P79" s="54">
        <v>237.5</v>
      </c>
      <c r="S79" s="101">
        <f t="shared" si="2"/>
        <v>0</v>
      </c>
      <c r="W79" s="54"/>
      <c r="X79" s="54"/>
    </row>
    <row r="80" spans="1:24" ht="15.75">
      <c r="A80" s="71" t="s">
        <v>275</v>
      </c>
      <c r="B80" s="71" t="s">
        <v>970</v>
      </c>
      <c r="C80" s="71">
        <v>1428</v>
      </c>
      <c r="D80" s="54" t="s">
        <v>619</v>
      </c>
      <c r="F80" s="54">
        <v>90</v>
      </c>
      <c r="J80" s="54">
        <v>0.72</v>
      </c>
      <c r="M80" s="163">
        <v>1428</v>
      </c>
      <c r="N80" s="70">
        <v>3.45</v>
      </c>
      <c r="O80" s="92"/>
      <c r="P80" s="70">
        <v>239</v>
      </c>
      <c r="S80" s="101">
        <f t="shared" si="2"/>
        <v>0.010393305439330544</v>
      </c>
      <c r="V80" s="6">
        <v>1428</v>
      </c>
      <c r="W80" s="101">
        <v>0.010458947368421052</v>
      </c>
      <c r="X80" s="120">
        <f>S80/W80</f>
        <v>0.993723849372385</v>
      </c>
    </row>
    <row r="81" spans="1:22" ht="15.75">
      <c r="A81" s="71" t="s">
        <v>434</v>
      </c>
      <c r="B81" s="71" t="s">
        <v>972</v>
      </c>
      <c r="C81" s="71">
        <v>1428</v>
      </c>
      <c r="D81" s="54" t="s">
        <v>619</v>
      </c>
      <c r="F81" s="54">
        <v>160</v>
      </c>
      <c r="J81" s="54">
        <v>1.28</v>
      </c>
      <c r="M81" s="163">
        <v>1428</v>
      </c>
      <c r="N81" s="70">
        <v>3.45</v>
      </c>
      <c r="O81" s="92"/>
      <c r="P81" s="70">
        <v>241</v>
      </c>
      <c r="S81" s="101">
        <f t="shared" si="2"/>
        <v>0.01832365145228216</v>
      </c>
      <c r="V81" s="6"/>
    </row>
    <row r="82" spans="1:24" ht="15.75">
      <c r="A82" s="71" t="s">
        <v>223</v>
      </c>
      <c r="B82" s="71" t="s">
        <v>973</v>
      </c>
      <c r="C82" s="71">
        <v>1428</v>
      </c>
      <c r="D82" s="54" t="s">
        <v>619</v>
      </c>
      <c r="F82" s="54">
        <v>200</v>
      </c>
      <c r="H82" s="54" t="s">
        <v>491</v>
      </c>
      <c r="J82" s="54">
        <v>1.6</v>
      </c>
      <c r="M82" s="163">
        <v>1428</v>
      </c>
      <c r="N82" s="70">
        <v>3.45</v>
      </c>
      <c r="O82" s="92"/>
      <c r="P82" s="70">
        <v>243</v>
      </c>
      <c r="S82" s="101">
        <f t="shared" si="2"/>
        <v>0.022716049382716052</v>
      </c>
      <c r="V82" s="6">
        <v>1428</v>
      </c>
      <c r="W82" s="101">
        <v>0.023242105263157897</v>
      </c>
      <c r="X82" s="120">
        <f>S82/W82</f>
        <v>0.977366255144033</v>
      </c>
    </row>
    <row r="83" spans="1:24" ht="15.75">
      <c r="A83" s="71" t="s">
        <v>613</v>
      </c>
      <c r="B83" s="71">
        <v>8</v>
      </c>
      <c r="C83" s="71">
        <v>1428</v>
      </c>
      <c r="D83" s="54" t="s">
        <v>619</v>
      </c>
      <c r="F83" s="54">
        <v>260</v>
      </c>
      <c r="H83" s="54" t="s">
        <v>492</v>
      </c>
      <c r="J83" s="54">
        <v>2.08</v>
      </c>
      <c r="M83" s="163">
        <v>1428</v>
      </c>
      <c r="N83" s="70">
        <v>3.45</v>
      </c>
      <c r="O83" s="92"/>
      <c r="P83" s="70">
        <v>245</v>
      </c>
      <c r="S83" s="101">
        <f t="shared" si="2"/>
        <v>0.02928979591836735</v>
      </c>
      <c r="V83" s="6">
        <v>1428</v>
      </c>
      <c r="W83" s="101">
        <v>0.026728421052631582</v>
      </c>
      <c r="X83" s="120">
        <f aca="true" t="shared" si="3" ref="X83:X90">S83/W83</f>
        <v>1.095829636202307</v>
      </c>
    </row>
    <row r="84" spans="1:24" ht="15.75">
      <c r="A84" s="71" t="s">
        <v>277</v>
      </c>
      <c r="B84" s="71">
        <v>9</v>
      </c>
      <c r="C84" s="71">
        <v>1428</v>
      </c>
      <c r="D84" s="54" t="s">
        <v>619</v>
      </c>
      <c r="F84" s="54">
        <v>300</v>
      </c>
      <c r="J84" s="54">
        <v>2.4</v>
      </c>
      <c r="M84" s="163">
        <v>1428</v>
      </c>
      <c r="N84" s="70">
        <v>3.45</v>
      </c>
      <c r="O84" s="92"/>
      <c r="P84" s="70">
        <v>247</v>
      </c>
      <c r="S84" s="101">
        <f t="shared" si="2"/>
        <v>0.03352226720647773</v>
      </c>
      <c r="V84" s="6">
        <v>1428</v>
      </c>
      <c r="W84" s="101">
        <v>0.03486315789473684</v>
      </c>
      <c r="X84" s="120">
        <f t="shared" si="3"/>
        <v>0.9615384615384616</v>
      </c>
    </row>
    <row r="85" spans="1:24" ht="15.75">
      <c r="A85" s="71" t="s">
        <v>774</v>
      </c>
      <c r="B85" s="71">
        <v>1</v>
      </c>
      <c r="C85" s="71">
        <v>1429</v>
      </c>
      <c r="D85" s="54" t="s">
        <v>619</v>
      </c>
      <c r="E85" s="54">
        <v>180</v>
      </c>
      <c r="G85" s="54">
        <v>300</v>
      </c>
      <c r="H85" s="54" t="s">
        <v>493</v>
      </c>
      <c r="I85" s="54">
        <v>1.44</v>
      </c>
      <c r="J85" s="70">
        <v>1.942</v>
      </c>
      <c r="K85" s="54">
        <v>2.4</v>
      </c>
      <c r="M85" s="6" t="s">
        <v>1234</v>
      </c>
      <c r="N85" s="1">
        <v>3.45</v>
      </c>
      <c r="O85" s="92"/>
      <c r="P85" s="54">
        <v>250</v>
      </c>
      <c r="R85" s="101">
        <f>$N85*I85/$P85</f>
        <v>0.019872</v>
      </c>
      <c r="S85" s="101">
        <f t="shared" si="2"/>
        <v>0.026799600000000003</v>
      </c>
      <c r="T85" s="101">
        <f>$N85*K85/$P85</f>
        <v>0.03312</v>
      </c>
      <c r="V85" s="6" t="s">
        <v>1234</v>
      </c>
      <c r="W85" s="101">
        <v>0.026496</v>
      </c>
      <c r="X85" s="120">
        <f t="shared" si="3"/>
        <v>1.0114583333333336</v>
      </c>
    </row>
    <row r="86" spans="1:23" ht="15.75">
      <c r="A86" s="71" t="s">
        <v>964</v>
      </c>
      <c r="B86" s="71">
        <v>5</v>
      </c>
      <c r="C86" s="71">
        <v>1430</v>
      </c>
      <c r="D86" s="54" t="s">
        <v>619</v>
      </c>
      <c r="F86" s="54">
        <v>70</v>
      </c>
      <c r="H86" s="54" t="s">
        <v>325</v>
      </c>
      <c r="J86" s="54">
        <v>0.56</v>
      </c>
      <c r="M86" s="6" t="s">
        <v>1236</v>
      </c>
      <c r="N86" s="1">
        <v>3.45</v>
      </c>
      <c r="O86" s="92"/>
      <c r="P86" s="54">
        <v>280</v>
      </c>
      <c r="S86" s="101">
        <f t="shared" si="2"/>
        <v>0.006900000000000002</v>
      </c>
      <c r="W86" s="54"/>
    </row>
    <row r="87" spans="1:24" ht="15.75">
      <c r="A87" s="71" t="s">
        <v>882</v>
      </c>
      <c r="B87" s="71" t="s">
        <v>703</v>
      </c>
      <c r="C87" s="71">
        <v>1430</v>
      </c>
      <c r="D87" s="54" t="s">
        <v>619</v>
      </c>
      <c r="F87" s="54">
        <v>50</v>
      </c>
      <c r="J87" s="54">
        <v>0.4</v>
      </c>
      <c r="M87" s="6" t="s">
        <v>1238</v>
      </c>
      <c r="N87" s="1">
        <v>3.45</v>
      </c>
      <c r="O87" s="92"/>
      <c r="P87" s="54">
        <v>280</v>
      </c>
      <c r="S87" s="101">
        <f t="shared" si="2"/>
        <v>0.004928571428571429</v>
      </c>
      <c r="V87" s="6" t="s">
        <v>1238</v>
      </c>
      <c r="W87" s="101">
        <v>0.008871428571428572</v>
      </c>
      <c r="X87" s="120">
        <f t="shared" si="3"/>
        <v>0.5555555555555556</v>
      </c>
    </row>
    <row r="88" spans="1:22" ht="15.75">
      <c r="A88" s="71" t="s">
        <v>768</v>
      </c>
      <c r="B88" s="71">
        <v>6</v>
      </c>
      <c r="C88" s="71">
        <v>1432</v>
      </c>
      <c r="D88" s="54" t="s">
        <v>619</v>
      </c>
      <c r="F88" s="54">
        <v>80</v>
      </c>
      <c r="H88" s="54" t="s">
        <v>325</v>
      </c>
      <c r="J88" s="54">
        <v>0.64</v>
      </c>
      <c r="M88" s="6" t="s">
        <v>1241</v>
      </c>
      <c r="N88" s="1">
        <v>3.45</v>
      </c>
      <c r="O88" s="92"/>
      <c r="P88" s="54">
        <v>260</v>
      </c>
      <c r="S88" s="101">
        <f t="shared" si="2"/>
        <v>0.008492307692307693</v>
      </c>
      <c r="V88" s="6"/>
    </row>
    <row r="89" spans="1:24" ht="15.75">
      <c r="A89" s="71" t="s">
        <v>277</v>
      </c>
      <c r="B89" s="71">
        <v>9</v>
      </c>
      <c r="C89" s="71">
        <v>1432</v>
      </c>
      <c r="D89" s="54" t="s">
        <v>619</v>
      </c>
      <c r="F89" s="54">
        <v>80</v>
      </c>
      <c r="H89" s="54" t="s">
        <v>325</v>
      </c>
      <c r="J89" s="54">
        <v>0.64</v>
      </c>
      <c r="M89" s="6" t="s">
        <v>1241</v>
      </c>
      <c r="N89" s="1">
        <v>3.45</v>
      </c>
      <c r="O89" s="92"/>
      <c r="P89" s="54">
        <v>260</v>
      </c>
      <c r="S89" s="101">
        <f t="shared" si="2"/>
        <v>0.008492307692307693</v>
      </c>
      <c r="V89" s="6" t="s">
        <v>1241</v>
      </c>
      <c r="W89" s="101">
        <v>0.008492307692307693</v>
      </c>
      <c r="X89" s="120">
        <f t="shared" si="3"/>
        <v>1</v>
      </c>
    </row>
    <row r="90" spans="1:24" ht="15.75">
      <c r="A90" s="71" t="s">
        <v>223</v>
      </c>
      <c r="B90" s="71" t="s">
        <v>973</v>
      </c>
      <c r="C90" s="71">
        <v>1433</v>
      </c>
      <c r="D90" s="54" t="s">
        <v>619</v>
      </c>
      <c r="E90" s="54">
        <v>60</v>
      </c>
      <c r="G90" s="54">
        <v>85</v>
      </c>
      <c r="H90" s="54" t="s">
        <v>376</v>
      </c>
      <c r="I90" s="54">
        <v>0.48</v>
      </c>
      <c r="J90" s="70">
        <v>0.58</v>
      </c>
      <c r="K90" s="54">
        <v>0.68</v>
      </c>
      <c r="M90" s="6" t="s">
        <v>1122</v>
      </c>
      <c r="N90" s="1">
        <v>3.45</v>
      </c>
      <c r="O90" s="92"/>
      <c r="P90" s="54">
        <v>285</v>
      </c>
      <c r="R90" s="101">
        <f>$N90*I90/$P90</f>
        <v>0.0058105263157894734</v>
      </c>
      <c r="S90" s="101">
        <f t="shared" si="2"/>
        <v>0.007021052631578947</v>
      </c>
      <c r="T90" s="101">
        <f>$N90*K90/$P90</f>
        <v>0.008231578947368421</v>
      </c>
      <c r="V90" s="6" t="s">
        <v>1122</v>
      </c>
      <c r="W90" s="101">
        <v>0.007021052631578947</v>
      </c>
      <c r="X90" s="120">
        <f t="shared" si="3"/>
        <v>1</v>
      </c>
    </row>
    <row r="91" spans="1:22" ht="15.75">
      <c r="A91" s="71" t="s">
        <v>277</v>
      </c>
      <c r="B91" s="71">
        <v>9</v>
      </c>
      <c r="C91" s="71">
        <v>1433</v>
      </c>
      <c r="D91" s="54" t="s">
        <v>619</v>
      </c>
      <c r="F91" s="54">
        <v>110</v>
      </c>
      <c r="J91" s="54">
        <v>0.88</v>
      </c>
      <c r="M91" s="6" t="s">
        <v>1122</v>
      </c>
      <c r="N91" s="1">
        <v>3.45</v>
      </c>
      <c r="O91" s="92"/>
      <c r="P91" s="54">
        <v>285</v>
      </c>
      <c r="S91" s="101">
        <f t="shared" si="2"/>
        <v>0.010652631578947368</v>
      </c>
      <c r="V91" s="6"/>
    </row>
    <row r="92" spans="1:24" ht="15.75">
      <c r="A92" s="71" t="s">
        <v>666</v>
      </c>
      <c r="B92" s="71">
        <v>7</v>
      </c>
      <c r="C92" s="71">
        <v>1434</v>
      </c>
      <c r="D92" s="54" t="s">
        <v>619</v>
      </c>
      <c r="F92" s="54">
        <v>200</v>
      </c>
      <c r="J92" s="54">
        <v>1.6</v>
      </c>
      <c r="M92" s="6" t="s">
        <v>1123</v>
      </c>
      <c r="N92" s="1">
        <v>3.45</v>
      </c>
      <c r="O92" s="92"/>
      <c r="P92" s="54">
        <v>250</v>
      </c>
      <c r="S92" s="101">
        <f t="shared" si="2"/>
        <v>0.022080000000000002</v>
      </c>
      <c r="V92" s="6" t="s">
        <v>1123</v>
      </c>
      <c r="W92" s="101">
        <v>0.018768</v>
      </c>
      <c r="X92" s="120">
        <f>(S93+S92)/(2*W92)</f>
        <v>1.1029411764705883</v>
      </c>
    </row>
    <row r="93" spans="1:22" ht="15.75">
      <c r="A93" s="71" t="s">
        <v>277</v>
      </c>
      <c r="B93" s="71">
        <v>9</v>
      </c>
      <c r="C93" s="71">
        <v>1434</v>
      </c>
      <c r="D93" s="54" t="s">
        <v>619</v>
      </c>
      <c r="F93" s="54">
        <v>175</v>
      </c>
      <c r="H93" s="60" t="s">
        <v>259</v>
      </c>
      <c r="J93" s="54">
        <v>1.4</v>
      </c>
      <c r="M93" s="6" t="s">
        <v>1123</v>
      </c>
      <c r="N93" s="1">
        <v>3.45</v>
      </c>
      <c r="O93" s="92"/>
      <c r="P93" s="54">
        <v>250</v>
      </c>
      <c r="S93" s="101">
        <f t="shared" si="2"/>
        <v>0.01932</v>
      </c>
      <c r="V93" s="6"/>
    </row>
    <row r="94" spans="1:24" ht="15.75">
      <c r="A94" s="71" t="s">
        <v>223</v>
      </c>
      <c r="B94" s="71" t="s">
        <v>973</v>
      </c>
      <c r="C94" s="71">
        <v>1439</v>
      </c>
      <c r="D94" s="54" t="s">
        <v>619</v>
      </c>
      <c r="F94" s="54">
        <v>200</v>
      </c>
      <c r="J94" s="54">
        <v>1.6</v>
      </c>
      <c r="M94" s="6">
        <v>1439</v>
      </c>
      <c r="N94" s="1">
        <v>3.45</v>
      </c>
      <c r="O94" s="92"/>
      <c r="P94" s="54">
        <v>267.5</v>
      </c>
      <c r="S94" s="101">
        <f t="shared" si="2"/>
        <v>0.02063551401869159</v>
      </c>
      <c r="V94" s="6">
        <v>1439</v>
      </c>
      <c r="W94" s="101">
        <v>0.008254205607476636</v>
      </c>
      <c r="X94" s="120">
        <f>S94/W94</f>
        <v>2.5</v>
      </c>
    </row>
    <row r="95" spans="1:22" ht="15.75">
      <c r="A95" s="71" t="s">
        <v>277</v>
      </c>
      <c r="B95" s="71">
        <v>9</v>
      </c>
      <c r="C95" s="71">
        <v>1439</v>
      </c>
      <c r="D95" s="54" t="s">
        <v>619</v>
      </c>
      <c r="F95" s="54">
        <v>200</v>
      </c>
      <c r="H95" s="54" t="s">
        <v>491</v>
      </c>
      <c r="J95" s="54">
        <v>1.6</v>
      </c>
      <c r="M95" s="6">
        <v>1439</v>
      </c>
      <c r="N95" s="1">
        <v>3.45</v>
      </c>
      <c r="O95" s="92"/>
      <c r="P95" s="54">
        <v>267.5</v>
      </c>
      <c r="S95" s="101">
        <f t="shared" si="2"/>
        <v>0.02063551401869159</v>
      </c>
      <c r="V95" s="6"/>
    </row>
    <row r="96" spans="1:24" ht="15.75">
      <c r="A96" s="71">
        <v>1445</v>
      </c>
      <c r="B96" s="71"/>
      <c r="C96" s="71">
        <v>1445</v>
      </c>
      <c r="D96" s="54" t="s">
        <v>619</v>
      </c>
      <c r="F96" s="54">
        <v>92.5</v>
      </c>
      <c r="J96" s="54">
        <v>0.74</v>
      </c>
      <c r="M96" s="6">
        <v>1445</v>
      </c>
      <c r="N96" s="1">
        <v>3.45</v>
      </c>
      <c r="O96" s="92"/>
      <c r="P96" s="54">
        <v>285</v>
      </c>
      <c r="S96" s="101">
        <f t="shared" si="2"/>
        <v>0.008957894736842106</v>
      </c>
      <c r="V96" s="6">
        <v>1445</v>
      </c>
      <c r="W96" s="101">
        <v>0.008957894736842106</v>
      </c>
      <c r="X96" s="120">
        <f>S96/W96</f>
        <v>1</v>
      </c>
    </row>
    <row r="97" spans="1:24" ht="15.75">
      <c r="A97" s="71" t="s">
        <v>339</v>
      </c>
      <c r="B97" s="71"/>
      <c r="C97" s="71">
        <v>1447</v>
      </c>
      <c r="D97" s="54" t="s">
        <v>619</v>
      </c>
      <c r="F97" s="54">
        <v>130</v>
      </c>
      <c r="H97" s="54" t="s">
        <v>382</v>
      </c>
      <c r="J97" s="54">
        <v>1.04</v>
      </c>
      <c r="M97" s="6">
        <v>1447</v>
      </c>
      <c r="N97" s="1">
        <v>3.45</v>
      </c>
      <c r="O97" s="92"/>
      <c r="P97" s="54">
        <v>285</v>
      </c>
      <c r="S97" s="101">
        <f t="shared" si="2"/>
        <v>0.012589473684210529</v>
      </c>
      <c r="V97" s="6">
        <v>1447</v>
      </c>
      <c r="W97" s="101">
        <v>0.013557894736842107</v>
      </c>
      <c r="X97" s="120">
        <f aca="true" t="shared" si="4" ref="X97:X120">S97/W97</f>
        <v>0.9285714285714286</v>
      </c>
    </row>
    <row r="98" spans="1:24" ht="15.75">
      <c r="A98" s="71" t="s">
        <v>768</v>
      </c>
      <c r="B98" s="71">
        <v>6</v>
      </c>
      <c r="C98" s="71">
        <v>1449</v>
      </c>
      <c r="D98" s="54" t="s">
        <v>619</v>
      </c>
      <c r="F98" s="54">
        <v>300</v>
      </c>
      <c r="H98" s="54" t="s">
        <v>383</v>
      </c>
      <c r="J98" s="54">
        <v>2.4</v>
      </c>
      <c r="M98" s="6">
        <v>1449</v>
      </c>
      <c r="N98" s="1">
        <v>3.45</v>
      </c>
      <c r="O98" s="92"/>
      <c r="P98" s="54">
        <v>285</v>
      </c>
      <c r="S98" s="101">
        <f t="shared" si="2"/>
        <v>0.029052631578947365</v>
      </c>
      <c r="V98" s="6">
        <v>1449</v>
      </c>
      <c r="W98" s="101">
        <v>0.027600000000000003</v>
      </c>
      <c r="X98" s="120">
        <f t="shared" si="4"/>
        <v>1.0526315789473681</v>
      </c>
    </row>
    <row r="99" spans="1:24" ht="15.75">
      <c r="A99" s="71" t="s">
        <v>666</v>
      </c>
      <c r="B99" s="71">
        <v>7</v>
      </c>
      <c r="C99" s="71">
        <v>1449</v>
      </c>
      <c r="D99" s="54" t="s">
        <v>619</v>
      </c>
      <c r="F99" s="54">
        <v>240</v>
      </c>
      <c r="J99" s="54">
        <v>1.92</v>
      </c>
      <c r="M99" s="6">
        <v>1449</v>
      </c>
      <c r="N99" s="1">
        <v>3.45</v>
      </c>
      <c r="O99" s="92"/>
      <c r="P99" s="54">
        <v>285</v>
      </c>
      <c r="S99" s="101">
        <f t="shared" si="2"/>
        <v>0.023242105263157894</v>
      </c>
      <c r="V99" s="6">
        <v>1449</v>
      </c>
      <c r="W99" s="101">
        <v>0.015494736842105264</v>
      </c>
      <c r="X99" s="120">
        <f t="shared" si="4"/>
        <v>1.4999999999999998</v>
      </c>
    </row>
    <row r="100" spans="1:22" ht="15.75">
      <c r="A100" s="71" t="s">
        <v>774</v>
      </c>
      <c r="B100" s="71">
        <v>1</v>
      </c>
      <c r="C100" s="71">
        <v>1450</v>
      </c>
      <c r="D100" s="54" t="s">
        <v>619</v>
      </c>
      <c r="F100" s="54">
        <v>80</v>
      </c>
      <c r="J100" s="54">
        <v>0.64</v>
      </c>
      <c r="M100" s="6">
        <v>1450</v>
      </c>
      <c r="N100" s="1">
        <v>3.45</v>
      </c>
      <c r="O100" s="92"/>
      <c r="P100" s="54">
        <v>285</v>
      </c>
      <c r="S100" s="101">
        <f t="shared" si="2"/>
        <v>0.007747368421052632</v>
      </c>
      <c r="V100" s="6"/>
    </row>
    <row r="101" spans="1:24" ht="15.75">
      <c r="A101" s="71" t="s">
        <v>768</v>
      </c>
      <c r="B101" s="71">
        <v>6</v>
      </c>
      <c r="C101" s="71">
        <v>1450</v>
      </c>
      <c r="D101" s="54" t="s">
        <v>619</v>
      </c>
      <c r="F101" s="54">
        <v>300</v>
      </c>
      <c r="H101" s="54" t="s">
        <v>325</v>
      </c>
      <c r="J101" s="54">
        <v>2.4</v>
      </c>
      <c r="M101" s="6">
        <v>1450</v>
      </c>
      <c r="N101" s="1">
        <v>3.45</v>
      </c>
      <c r="O101" s="92"/>
      <c r="P101" s="54">
        <v>285</v>
      </c>
      <c r="S101" s="101">
        <f t="shared" si="2"/>
        <v>0.029052631578947365</v>
      </c>
      <c r="V101" s="6">
        <v>1450</v>
      </c>
      <c r="W101" s="101">
        <v>0.02348421052631579</v>
      </c>
      <c r="X101" s="120">
        <f t="shared" si="4"/>
        <v>1.2371134020618555</v>
      </c>
    </row>
    <row r="102" spans="1:24" ht="15.75">
      <c r="A102" s="71" t="s">
        <v>613</v>
      </c>
      <c r="B102" s="71">
        <v>8</v>
      </c>
      <c r="C102" s="71">
        <v>1450</v>
      </c>
      <c r="D102" s="54" t="s">
        <v>619</v>
      </c>
      <c r="F102" s="54">
        <v>400</v>
      </c>
      <c r="H102" s="54" t="s">
        <v>325</v>
      </c>
      <c r="J102" s="54">
        <v>3.2</v>
      </c>
      <c r="M102" s="6">
        <v>1450</v>
      </c>
      <c r="N102" s="1">
        <v>3.45</v>
      </c>
      <c r="O102" s="92"/>
      <c r="P102" s="54">
        <v>285</v>
      </c>
      <c r="S102" s="101">
        <f t="shared" si="2"/>
        <v>0.03873684210526316</v>
      </c>
      <c r="V102" s="6">
        <v>1450</v>
      </c>
      <c r="W102" s="101">
        <v>0.03873684210526316</v>
      </c>
      <c r="X102" s="120">
        <f t="shared" si="4"/>
        <v>1</v>
      </c>
    </row>
    <row r="103" spans="1:24" ht="15.75">
      <c r="A103" s="71" t="s">
        <v>277</v>
      </c>
      <c r="B103" s="71">
        <v>9</v>
      </c>
      <c r="C103" s="71">
        <v>1450</v>
      </c>
      <c r="D103" s="54" t="s">
        <v>619</v>
      </c>
      <c r="F103" s="54">
        <v>600</v>
      </c>
      <c r="H103" s="54" t="s">
        <v>325</v>
      </c>
      <c r="J103" s="54">
        <v>4.8</v>
      </c>
      <c r="M103" s="6">
        <v>1450</v>
      </c>
      <c r="N103" s="1">
        <v>3.45</v>
      </c>
      <c r="O103" s="92"/>
      <c r="P103" s="54">
        <v>285</v>
      </c>
      <c r="S103" s="101">
        <f t="shared" si="2"/>
        <v>0.05810526315789473</v>
      </c>
      <c r="V103" s="6">
        <v>1450</v>
      </c>
      <c r="W103" s="101">
        <v>0.05810526315789473</v>
      </c>
      <c r="X103" s="120">
        <f t="shared" si="4"/>
        <v>1</v>
      </c>
    </row>
    <row r="104" spans="1:24" ht="15.75">
      <c r="A104" s="71" t="s">
        <v>156</v>
      </c>
      <c r="B104" s="71">
        <v>10</v>
      </c>
      <c r="C104" s="71">
        <v>1450</v>
      </c>
      <c r="D104" s="54" t="s">
        <v>619</v>
      </c>
      <c r="F104" s="54">
        <v>700</v>
      </c>
      <c r="H104" s="54" t="s">
        <v>325</v>
      </c>
      <c r="J104" s="54">
        <v>5.6</v>
      </c>
      <c r="M104" s="6">
        <v>1450</v>
      </c>
      <c r="N104" s="1">
        <v>3.45</v>
      </c>
      <c r="O104" s="92"/>
      <c r="P104" s="54">
        <v>285</v>
      </c>
      <c r="S104" s="101">
        <f t="shared" si="2"/>
        <v>0.06778947368421052</v>
      </c>
      <c r="V104" s="6">
        <v>1450</v>
      </c>
      <c r="W104" s="101">
        <v>0.07747368421052632</v>
      </c>
      <c r="X104" s="120">
        <f t="shared" si="4"/>
        <v>0.8749999999999999</v>
      </c>
    </row>
    <row r="105" spans="1:24" ht="15.75">
      <c r="A105" s="71" t="s">
        <v>607</v>
      </c>
      <c r="B105" s="71">
        <v>2</v>
      </c>
      <c r="C105" s="71">
        <v>1451</v>
      </c>
      <c r="D105" s="54" t="s">
        <v>619</v>
      </c>
      <c r="F105" s="54">
        <v>1000</v>
      </c>
      <c r="H105" s="54" t="s">
        <v>325</v>
      </c>
      <c r="J105" s="54">
        <v>8</v>
      </c>
      <c r="M105" s="6" t="s">
        <v>1126</v>
      </c>
      <c r="N105" s="1">
        <v>3.45</v>
      </c>
      <c r="O105" s="92"/>
      <c r="P105" s="54">
        <v>285</v>
      </c>
      <c r="S105" s="101">
        <f t="shared" si="2"/>
        <v>0.0968421052631579</v>
      </c>
      <c r="V105" s="6" t="s">
        <v>1126</v>
      </c>
      <c r="W105" s="101">
        <v>0.0968421052631579</v>
      </c>
      <c r="X105" s="120">
        <f t="shared" si="4"/>
        <v>1</v>
      </c>
    </row>
    <row r="106" spans="1:24" ht="15.75">
      <c r="A106" s="71" t="s">
        <v>769</v>
      </c>
      <c r="B106" s="71">
        <v>4</v>
      </c>
      <c r="C106" s="71">
        <v>1451</v>
      </c>
      <c r="D106" s="54" t="s">
        <v>619</v>
      </c>
      <c r="F106" s="54">
        <v>700</v>
      </c>
      <c r="H106" s="54" t="s">
        <v>343</v>
      </c>
      <c r="J106" s="54">
        <v>5.6</v>
      </c>
      <c r="M106" s="6" t="s">
        <v>1126</v>
      </c>
      <c r="N106" s="1">
        <v>3.45</v>
      </c>
      <c r="O106" s="92"/>
      <c r="P106" s="54">
        <v>285</v>
      </c>
      <c r="S106" s="101">
        <f t="shared" si="2"/>
        <v>0.06778947368421052</v>
      </c>
      <c r="V106" s="6" t="s">
        <v>1126</v>
      </c>
      <c r="W106" s="101">
        <v>0.06778947368421052</v>
      </c>
      <c r="X106" s="120">
        <f>S105/W106</f>
        <v>1.4285714285714286</v>
      </c>
    </row>
    <row r="107" spans="1:24" ht="15.75">
      <c r="A107" s="71" t="s">
        <v>613</v>
      </c>
      <c r="B107" s="71">
        <v>8</v>
      </c>
      <c r="C107" s="71">
        <v>1451</v>
      </c>
      <c r="D107" s="54" t="s">
        <v>619</v>
      </c>
      <c r="F107" s="54">
        <v>800</v>
      </c>
      <c r="H107" s="54" t="s">
        <v>325</v>
      </c>
      <c r="J107" s="54">
        <v>6.4</v>
      </c>
      <c r="M107" s="6" t="s">
        <v>1126</v>
      </c>
      <c r="N107" s="1">
        <v>3.45</v>
      </c>
      <c r="O107" s="92"/>
      <c r="P107" s="54">
        <v>285</v>
      </c>
      <c r="S107" s="101">
        <f t="shared" si="2"/>
        <v>0.07747368421052632</v>
      </c>
      <c r="V107" s="6" t="s">
        <v>1126</v>
      </c>
      <c r="W107" s="101">
        <v>0.053263157894736846</v>
      </c>
      <c r="X107" s="120">
        <f>S105/W107</f>
        <v>1.8181818181818181</v>
      </c>
    </row>
    <row r="108" spans="1:24" ht="15.75">
      <c r="A108" s="71" t="s">
        <v>607</v>
      </c>
      <c r="B108" s="71">
        <v>2</v>
      </c>
      <c r="C108" s="71">
        <v>1452</v>
      </c>
      <c r="D108" s="54" t="s">
        <v>619</v>
      </c>
      <c r="F108" s="54">
        <v>500</v>
      </c>
      <c r="H108" s="54" t="s">
        <v>325</v>
      </c>
      <c r="J108" s="54">
        <v>4</v>
      </c>
      <c r="M108" s="6" t="s">
        <v>1127</v>
      </c>
      <c r="N108" s="1">
        <v>3.45</v>
      </c>
      <c r="O108" s="92"/>
      <c r="P108" s="54">
        <v>285</v>
      </c>
      <c r="S108" s="101">
        <f aca="true" t="shared" si="5" ref="S108:S129">$N108*J108/$P108</f>
        <v>0.04842105263157895</v>
      </c>
      <c r="V108" s="6" t="s">
        <v>1127</v>
      </c>
      <c r="W108" s="101">
        <v>0.03873684210526316</v>
      </c>
      <c r="X108" s="120">
        <f t="shared" si="4"/>
        <v>1.25</v>
      </c>
    </row>
    <row r="109" spans="1:24" ht="15.75">
      <c r="A109" s="71" t="s">
        <v>964</v>
      </c>
      <c r="B109" s="71">
        <v>5</v>
      </c>
      <c r="C109" s="71">
        <v>1452</v>
      </c>
      <c r="D109" s="54" t="s">
        <v>619</v>
      </c>
      <c r="F109" s="54">
        <v>300</v>
      </c>
      <c r="H109" s="54" t="s">
        <v>325</v>
      </c>
      <c r="J109" s="54">
        <v>2.4</v>
      </c>
      <c r="M109" s="6" t="s">
        <v>1127</v>
      </c>
      <c r="N109" s="1">
        <v>3.45</v>
      </c>
      <c r="O109" s="92"/>
      <c r="P109" s="54">
        <v>285</v>
      </c>
      <c r="S109" s="101">
        <f t="shared" si="5"/>
        <v>0.029052631578947365</v>
      </c>
      <c r="V109" s="6" t="s">
        <v>1127</v>
      </c>
      <c r="W109" s="101">
        <v>0.01936842105263158</v>
      </c>
      <c r="X109" s="120">
        <f t="shared" si="4"/>
        <v>1.4999999999999998</v>
      </c>
    </row>
    <row r="110" spans="1:24" ht="15.75">
      <c r="A110" s="71" t="s">
        <v>571</v>
      </c>
      <c r="B110" s="71">
        <v>11</v>
      </c>
      <c r="C110" s="71">
        <v>1452</v>
      </c>
      <c r="D110" s="54" t="s">
        <v>619</v>
      </c>
      <c r="F110" s="54">
        <v>300</v>
      </c>
      <c r="H110" s="54" t="s">
        <v>325</v>
      </c>
      <c r="J110" s="54">
        <v>2.4</v>
      </c>
      <c r="M110" s="6" t="s">
        <v>1128</v>
      </c>
      <c r="N110" s="1">
        <v>3.45</v>
      </c>
      <c r="O110" s="92"/>
      <c r="P110" s="54">
        <v>320</v>
      </c>
      <c r="S110" s="101">
        <f t="shared" si="5"/>
        <v>0.025875</v>
      </c>
      <c r="V110" s="6" t="s">
        <v>1128</v>
      </c>
      <c r="W110" s="101">
        <v>0.0207</v>
      </c>
      <c r="X110" s="120">
        <f t="shared" si="4"/>
        <v>1.25</v>
      </c>
    </row>
    <row r="111" spans="1:24" ht="15.75">
      <c r="A111" s="71" t="s">
        <v>357</v>
      </c>
      <c r="B111" s="71">
        <v>12</v>
      </c>
      <c r="C111" s="71">
        <v>1452</v>
      </c>
      <c r="D111" s="54" t="s">
        <v>619</v>
      </c>
      <c r="F111" s="54">
        <v>300</v>
      </c>
      <c r="H111" s="54" t="s">
        <v>325</v>
      </c>
      <c r="J111" s="54">
        <v>2.4</v>
      </c>
      <c r="M111" s="6" t="s">
        <v>1128</v>
      </c>
      <c r="N111" s="1">
        <v>3.45</v>
      </c>
      <c r="O111" s="92"/>
      <c r="P111" s="54">
        <v>320</v>
      </c>
      <c r="S111" s="101">
        <f t="shared" si="5"/>
        <v>0.025875</v>
      </c>
      <c r="V111" s="6" t="s">
        <v>1128</v>
      </c>
      <c r="W111" s="101">
        <v>0.0207</v>
      </c>
      <c r="X111" s="120">
        <f t="shared" si="4"/>
        <v>1.25</v>
      </c>
    </row>
    <row r="112" spans="1:24" ht="15.75">
      <c r="A112" s="71" t="s">
        <v>666</v>
      </c>
      <c r="B112" s="71">
        <v>7</v>
      </c>
      <c r="C112" s="71">
        <v>1453</v>
      </c>
      <c r="D112" s="54" t="s">
        <v>619</v>
      </c>
      <c r="F112" s="54">
        <v>90</v>
      </c>
      <c r="H112" s="54" t="s">
        <v>325</v>
      </c>
      <c r="J112" s="54">
        <v>0.72</v>
      </c>
      <c r="M112" s="6" t="s">
        <v>1130</v>
      </c>
      <c r="N112" s="1">
        <v>3.45</v>
      </c>
      <c r="O112" s="92"/>
      <c r="P112" s="54">
        <v>320</v>
      </c>
      <c r="S112" s="101">
        <f t="shared" si="5"/>
        <v>0.0077625</v>
      </c>
      <c r="V112" s="6" t="s">
        <v>1130</v>
      </c>
      <c r="W112" s="101">
        <v>0.0077625</v>
      </c>
      <c r="X112" s="120">
        <f t="shared" si="4"/>
        <v>1</v>
      </c>
    </row>
    <row r="113" spans="1:24" ht="15.75">
      <c r="A113" s="71" t="s">
        <v>613</v>
      </c>
      <c r="B113" s="71">
        <v>8</v>
      </c>
      <c r="C113" s="71">
        <v>1455</v>
      </c>
      <c r="D113" s="54" t="s">
        <v>619</v>
      </c>
      <c r="F113" s="54">
        <v>110</v>
      </c>
      <c r="H113" s="54" t="s">
        <v>325</v>
      </c>
      <c r="J113" s="54">
        <v>0.88</v>
      </c>
      <c r="M113" s="6" t="s">
        <v>1220</v>
      </c>
      <c r="N113" s="1">
        <v>3.45</v>
      </c>
      <c r="O113" s="92"/>
      <c r="P113" s="54">
        <v>300</v>
      </c>
      <c r="S113" s="101">
        <f t="shared" si="5"/>
        <v>0.01012</v>
      </c>
      <c r="V113" s="6" t="s">
        <v>1135</v>
      </c>
      <c r="W113" s="101">
        <v>0.012880000000000003</v>
      </c>
      <c r="X113" s="120">
        <f t="shared" si="4"/>
        <v>0.7857142857142856</v>
      </c>
    </row>
    <row r="114" spans="1:24" ht="15.75">
      <c r="A114" s="71" t="s">
        <v>613</v>
      </c>
      <c r="B114" s="71">
        <v>8</v>
      </c>
      <c r="C114" s="71">
        <v>1455</v>
      </c>
      <c r="D114" s="54" t="s">
        <v>619</v>
      </c>
      <c r="F114" s="54">
        <v>90</v>
      </c>
      <c r="H114" s="54" t="s">
        <v>325</v>
      </c>
      <c r="J114" s="54">
        <v>0.72</v>
      </c>
      <c r="M114" s="6" t="s">
        <v>1220</v>
      </c>
      <c r="N114" s="1">
        <v>3.45</v>
      </c>
      <c r="O114" s="92"/>
      <c r="P114" s="54">
        <v>300</v>
      </c>
      <c r="S114" s="101">
        <f t="shared" si="5"/>
        <v>0.00828</v>
      </c>
      <c r="V114" s="6" t="s">
        <v>1220</v>
      </c>
      <c r="W114" s="101">
        <v>0.011960000000000002</v>
      </c>
      <c r="X114" s="120">
        <f t="shared" si="4"/>
        <v>0.6923076923076922</v>
      </c>
    </row>
    <row r="115" spans="1:24" ht="15.75">
      <c r="A115" s="71" t="s">
        <v>607</v>
      </c>
      <c r="B115" s="71">
        <v>2</v>
      </c>
      <c r="C115" s="71">
        <v>1456</v>
      </c>
      <c r="D115" s="54" t="s">
        <v>619</v>
      </c>
      <c r="F115" s="54">
        <v>170</v>
      </c>
      <c r="H115" s="54" t="s">
        <v>325</v>
      </c>
      <c r="J115" s="54">
        <v>1.36</v>
      </c>
      <c r="M115" s="6" t="s">
        <v>1113</v>
      </c>
      <c r="N115" s="1">
        <v>3.45</v>
      </c>
      <c r="O115" s="92"/>
      <c r="P115" s="54">
        <v>360</v>
      </c>
      <c r="S115" s="101">
        <f t="shared" si="5"/>
        <v>0.013033333333333334</v>
      </c>
      <c r="V115" s="6" t="s">
        <v>1113</v>
      </c>
      <c r="W115" s="101">
        <v>0.013033333333333334</v>
      </c>
      <c r="X115" s="120">
        <f t="shared" si="4"/>
        <v>1</v>
      </c>
    </row>
    <row r="116" spans="1:24" ht="15.75">
      <c r="A116" s="71" t="s">
        <v>224</v>
      </c>
      <c r="B116" s="71">
        <v>3</v>
      </c>
      <c r="C116" s="71">
        <v>1456</v>
      </c>
      <c r="D116" s="54" t="s">
        <v>619</v>
      </c>
      <c r="F116" s="54">
        <v>150</v>
      </c>
      <c r="H116" s="54" t="s">
        <v>325</v>
      </c>
      <c r="J116" s="54">
        <v>1.2</v>
      </c>
      <c r="M116" s="6" t="s">
        <v>1113</v>
      </c>
      <c r="N116" s="1">
        <v>3.45</v>
      </c>
      <c r="O116" s="92"/>
      <c r="P116" s="54">
        <v>360</v>
      </c>
      <c r="S116" s="101">
        <f t="shared" si="5"/>
        <v>0.0115</v>
      </c>
      <c r="V116" s="6" t="s">
        <v>1113</v>
      </c>
      <c r="W116" s="101">
        <v>0.0115</v>
      </c>
      <c r="X116" s="120">
        <f t="shared" si="4"/>
        <v>1</v>
      </c>
    </row>
    <row r="117" spans="1:24" ht="15.75">
      <c r="A117" s="71" t="s">
        <v>613</v>
      </c>
      <c r="B117" s="71">
        <v>8</v>
      </c>
      <c r="C117" s="71">
        <v>1456</v>
      </c>
      <c r="D117" s="54" t="s">
        <v>619</v>
      </c>
      <c r="F117" s="54">
        <v>220</v>
      </c>
      <c r="H117" s="54" t="s">
        <v>325</v>
      </c>
      <c r="J117" s="54">
        <v>1.76</v>
      </c>
      <c r="M117" s="6" t="s">
        <v>1113</v>
      </c>
      <c r="N117" s="1">
        <v>3.45</v>
      </c>
      <c r="O117" s="92"/>
      <c r="P117" s="54">
        <v>360</v>
      </c>
      <c r="S117" s="101">
        <f t="shared" si="5"/>
        <v>0.016866666666666665</v>
      </c>
      <c r="V117" s="6" t="s">
        <v>1113</v>
      </c>
      <c r="W117" s="101">
        <v>0.016866666666666665</v>
      </c>
      <c r="X117" s="120">
        <f t="shared" si="4"/>
        <v>1</v>
      </c>
    </row>
    <row r="118" spans="1:24" ht="15.75">
      <c r="A118" s="71" t="s">
        <v>384</v>
      </c>
      <c r="B118" s="71">
        <v>7</v>
      </c>
      <c r="C118" s="71">
        <v>1460</v>
      </c>
      <c r="D118" s="54" t="s">
        <v>619</v>
      </c>
      <c r="F118" s="54">
        <v>170</v>
      </c>
      <c r="H118" s="54" t="s">
        <v>325</v>
      </c>
      <c r="J118" s="54">
        <v>1.36</v>
      </c>
      <c r="M118" s="6">
        <v>1460</v>
      </c>
      <c r="N118" s="1">
        <v>3.45</v>
      </c>
      <c r="O118" s="92"/>
      <c r="P118" s="54">
        <v>340</v>
      </c>
      <c r="S118" s="101">
        <f t="shared" si="5"/>
        <v>0.0138</v>
      </c>
      <c r="V118" s="6">
        <v>1460</v>
      </c>
      <c r="W118" s="101">
        <v>0.014611764705882354</v>
      </c>
      <c r="X118" s="120">
        <f t="shared" si="4"/>
        <v>0.9444444444444444</v>
      </c>
    </row>
    <row r="119" spans="1:24" ht="15.75">
      <c r="A119" s="71" t="s">
        <v>384</v>
      </c>
      <c r="B119" s="71">
        <v>7</v>
      </c>
      <c r="C119" s="71">
        <v>1462</v>
      </c>
      <c r="D119" s="54" t="s">
        <v>619</v>
      </c>
      <c r="F119" s="54">
        <v>270</v>
      </c>
      <c r="H119" s="54" t="s">
        <v>325</v>
      </c>
      <c r="J119" s="54">
        <v>2.16</v>
      </c>
      <c r="M119" s="6" t="s">
        <v>1118</v>
      </c>
      <c r="N119" s="1">
        <v>3.45</v>
      </c>
      <c r="O119" s="92"/>
      <c r="P119" s="54">
        <v>300</v>
      </c>
      <c r="S119" s="101">
        <f t="shared" si="5"/>
        <v>0.024840000000000004</v>
      </c>
      <c r="V119" s="6" t="s">
        <v>1118</v>
      </c>
      <c r="W119" s="101">
        <v>0.01656</v>
      </c>
      <c r="X119" s="120">
        <f t="shared" si="4"/>
        <v>1.5000000000000004</v>
      </c>
    </row>
    <row r="120" spans="1:24" ht="15.75">
      <c r="A120" s="71" t="s">
        <v>925</v>
      </c>
      <c r="B120" s="71">
        <v>7</v>
      </c>
      <c r="C120" s="71">
        <v>1462</v>
      </c>
      <c r="D120" s="54" t="s">
        <v>619</v>
      </c>
      <c r="F120" s="54">
        <v>280</v>
      </c>
      <c r="H120" s="54" t="s">
        <v>325</v>
      </c>
      <c r="J120" s="54">
        <v>2.24</v>
      </c>
      <c r="M120" s="6" t="s">
        <v>1118</v>
      </c>
      <c r="N120" s="1">
        <v>3.45</v>
      </c>
      <c r="O120" s="92"/>
      <c r="P120" s="54">
        <v>300</v>
      </c>
      <c r="S120" s="101">
        <f t="shared" si="5"/>
        <v>0.025760000000000005</v>
      </c>
      <c r="V120" s="6" t="s">
        <v>1118</v>
      </c>
      <c r="W120" s="101">
        <v>0.018400000000000003</v>
      </c>
      <c r="X120" s="120">
        <f t="shared" si="4"/>
        <v>1.4000000000000001</v>
      </c>
    </row>
    <row r="121" spans="1:22" ht="15.75">
      <c r="A121" s="71" t="s">
        <v>770</v>
      </c>
      <c r="B121" s="71">
        <v>3</v>
      </c>
      <c r="C121" s="71">
        <v>1464</v>
      </c>
      <c r="D121" s="54" t="s">
        <v>619</v>
      </c>
      <c r="F121" s="54">
        <v>300</v>
      </c>
      <c r="H121" s="54" t="s">
        <v>214</v>
      </c>
      <c r="J121" s="54">
        <v>2.4</v>
      </c>
      <c r="M121" s="6">
        <v>1464</v>
      </c>
      <c r="N121" s="1">
        <v>3.45</v>
      </c>
      <c r="O121" s="92"/>
      <c r="P121" s="54">
        <v>300</v>
      </c>
      <c r="S121" s="101">
        <f t="shared" si="5"/>
        <v>0.0276</v>
      </c>
      <c r="V121" s="6"/>
    </row>
    <row r="122" spans="1:22" ht="15.75">
      <c r="A122" s="71" t="s">
        <v>768</v>
      </c>
      <c r="B122" s="71">
        <v>6</v>
      </c>
      <c r="C122" s="71">
        <v>1465</v>
      </c>
      <c r="D122" s="54" t="s">
        <v>619</v>
      </c>
      <c r="F122" s="54">
        <v>200</v>
      </c>
      <c r="H122" s="54" t="s">
        <v>347</v>
      </c>
      <c r="J122" s="54">
        <v>1.6</v>
      </c>
      <c r="M122" s="6">
        <v>1465</v>
      </c>
      <c r="N122" s="1">
        <v>3.45</v>
      </c>
      <c r="O122" s="92"/>
      <c r="P122" s="54">
        <v>300</v>
      </c>
      <c r="S122" s="101">
        <f t="shared" si="5"/>
        <v>0.018400000000000003</v>
      </c>
      <c r="V122" s="6"/>
    </row>
    <row r="123" spans="1:22" ht="15.75">
      <c r="A123" s="71" t="s">
        <v>946</v>
      </c>
      <c r="B123" s="71">
        <v>1</v>
      </c>
      <c r="C123" s="71">
        <v>1468</v>
      </c>
      <c r="D123" s="54" t="s">
        <v>619</v>
      </c>
      <c r="F123" s="54">
        <v>218</v>
      </c>
      <c r="J123" s="54">
        <v>1.744</v>
      </c>
      <c r="M123" s="6">
        <v>1468</v>
      </c>
      <c r="N123" s="1">
        <v>3.45</v>
      </c>
      <c r="O123" s="92"/>
      <c r="P123" s="54">
        <v>300</v>
      </c>
      <c r="S123" s="101">
        <f t="shared" si="5"/>
        <v>0.020056</v>
      </c>
      <c r="V123" s="6"/>
    </row>
    <row r="124" spans="1:22" ht="15.75">
      <c r="A124" s="71" t="s">
        <v>964</v>
      </c>
      <c r="B124" s="71">
        <v>5</v>
      </c>
      <c r="C124" s="71">
        <v>1468</v>
      </c>
      <c r="D124" s="54" t="s">
        <v>619</v>
      </c>
      <c r="F124" s="54">
        <v>200</v>
      </c>
      <c r="H124" s="54" t="s">
        <v>343</v>
      </c>
      <c r="J124" s="54">
        <v>1.6</v>
      </c>
      <c r="M124" s="6">
        <v>1468</v>
      </c>
      <c r="N124" s="1">
        <v>3.45</v>
      </c>
      <c r="O124" s="92"/>
      <c r="P124" s="54">
        <v>300</v>
      </c>
      <c r="S124" s="101">
        <f t="shared" si="5"/>
        <v>0.018400000000000003</v>
      </c>
      <c r="V124" s="6"/>
    </row>
    <row r="125" spans="1:24" ht="15.75">
      <c r="A125" s="71" t="s">
        <v>348</v>
      </c>
      <c r="B125" s="71">
        <v>6</v>
      </c>
      <c r="C125" s="71">
        <v>1468</v>
      </c>
      <c r="D125" s="54" t="s">
        <v>619</v>
      </c>
      <c r="F125" s="54">
        <v>200</v>
      </c>
      <c r="J125" s="54">
        <v>1.6</v>
      </c>
      <c r="M125" s="6">
        <v>1468</v>
      </c>
      <c r="N125" s="1">
        <v>3.45</v>
      </c>
      <c r="O125" s="92"/>
      <c r="P125" s="54">
        <v>300</v>
      </c>
      <c r="S125" s="101">
        <f t="shared" si="5"/>
        <v>0.018400000000000003</v>
      </c>
      <c r="V125" s="6">
        <v>1468</v>
      </c>
      <c r="W125" s="101">
        <v>0.0276</v>
      </c>
      <c r="X125" s="120">
        <f>S125/W125</f>
        <v>0.6666666666666667</v>
      </c>
    </row>
    <row r="126" spans="1:24" ht="15.75">
      <c r="A126" s="71" t="s">
        <v>349</v>
      </c>
      <c r="B126" s="71">
        <v>8</v>
      </c>
      <c r="C126" s="71">
        <v>1468</v>
      </c>
      <c r="D126" s="54" t="s">
        <v>619</v>
      </c>
      <c r="F126" s="54">
        <v>200</v>
      </c>
      <c r="J126" s="54">
        <v>1.6</v>
      </c>
      <c r="M126" s="6">
        <v>1468</v>
      </c>
      <c r="N126" s="1">
        <v>3.45</v>
      </c>
      <c r="O126" s="92"/>
      <c r="P126" s="54">
        <v>300</v>
      </c>
      <c r="S126" s="101">
        <f t="shared" si="5"/>
        <v>0.018400000000000003</v>
      </c>
      <c r="V126" s="6">
        <v>1468</v>
      </c>
      <c r="W126" s="101">
        <v>0.0276</v>
      </c>
      <c r="X126" s="120">
        <f>S126/W126</f>
        <v>0.6666666666666667</v>
      </c>
    </row>
    <row r="127" spans="1:24" ht="15.75">
      <c r="A127" s="71" t="s">
        <v>266</v>
      </c>
      <c r="B127" s="71">
        <v>10</v>
      </c>
      <c r="C127" s="71">
        <v>1468</v>
      </c>
      <c r="D127" s="54" t="s">
        <v>619</v>
      </c>
      <c r="E127" s="54">
        <v>300</v>
      </c>
      <c r="F127" s="54">
        <v>450</v>
      </c>
      <c r="H127" s="54" t="s">
        <v>267</v>
      </c>
      <c r="I127" s="54">
        <v>2.4</v>
      </c>
      <c r="J127" s="54">
        <v>3.6</v>
      </c>
      <c r="M127" s="6">
        <v>1468</v>
      </c>
      <c r="N127" s="1">
        <v>3.45</v>
      </c>
      <c r="O127" s="92"/>
      <c r="P127" s="54">
        <v>300</v>
      </c>
      <c r="R127" s="101">
        <f>$N127*I127/$P127</f>
        <v>0.0276</v>
      </c>
      <c r="S127" s="101">
        <f t="shared" si="5"/>
        <v>0.041400000000000006</v>
      </c>
      <c r="V127" s="6">
        <v>1468</v>
      </c>
      <c r="W127" s="101">
        <v>0.0276</v>
      </c>
      <c r="X127" s="120">
        <f>S127/W127</f>
        <v>1.5000000000000002</v>
      </c>
    </row>
    <row r="128" spans="1:24" ht="15.75">
      <c r="A128" s="71" t="s">
        <v>769</v>
      </c>
      <c r="B128" s="71">
        <v>4</v>
      </c>
      <c r="C128" s="71">
        <v>1469</v>
      </c>
      <c r="D128" s="54" t="s">
        <v>619</v>
      </c>
      <c r="F128" s="54">
        <v>300</v>
      </c>
      <c r="H128" s="54" t="s">
        <v>214</v>
      </c>
      <c r="J128" s="54">
        <v>2.4</v>
      </c>
      <c r="M128" s="6">
        <v>1469</v>
      </c>
      <c r="N128" s="1">
        <v>3.45</v>
      </c>
      <c r="O128" s="92"/>
      <c r="P128" s="54">
        <v>300</v>
      </c>
      <c r="S128" s="101">
        <f t="shared" si="5"/>
        <v>0.0276</v>
      </c>
      <c r="V128" s="6">
        <v>1469</v>
      </c>
      <c r="W128" s="101">
        <v>0.0276</v>
      </c>
      <c r="X128" s="120">
        <f>S128/W128</f>
        <v>1</v>
      </c>
    </row>
    <row r="129" spans="1:24" ht="15.75">
      <c r="A129" s="71" t="s">
        <v>571</v>
      </c>
      <c r="B129" s="71">
        <v>11</v>
      </c>
      <c r="C129" s="71">
        <v>1469</v>
      </c>
      <c r="D129" s="54" t="s">
        <v>619</v>
      </c>
      <c r="F129" s="54">
        <v>700</v>
      </c>
      <c r="J129" s="54">
        <v>5.6</v>
      </c>
      <c r="M129" s="6">
        <v>1469</v>
      </c>
      <c r="N129" s="1">
        <v>3.45</v>
      </c>
      <c r="O129" s="92"/>
      <c r="P129" s="54">
        <v>300</v>
      </c>
      <c r="S129" s="101">
        <f t="shared" si="5"/>
        <v>0.0644</v>
      </c>
      <c r="V129" s="6">
        <v>1469</v>
      </c>
      <c r="W129" s="101">
        <v>0.0644</v>
      </c>
      <c r="X129" s="120">
        <f>S129/W129</f>
        <v>1</v>
      </c>
    </row>
    <row r="131" spans="23:24" ht="15.75">
      <c r="W131" s="192" t="s">
        <v>5</v>
      </c>
      <c r="X131" s="181">
        <f>AVERAGE(X12:X129)</f>
        <v>1.182320225639275</v>
      </c>
    </row>
  </sheetData>
  <sheetProtection/>
  <printOptions/>
  <pageMargins left="0.75" right="0.75" top="1" bottom="1" header="0.5" footer="0.5"/>
  <pageSetup horizontalDpi="200" verticalDpi="200" orientation="portrait"/>
</worksheet>
</file>

<file path=xl/worksheets/sheet11.xml><?xml version="1.0" encoding="utf-8"?>
<worksheet xmlns="http://schemas.openxmlformats.org/spreadsheetml/2006/main" xmlns:r="http://schemas.openxmlformats.org/officeDocument/2006/relationships">
  <dimension ref="A1:L14"/>
  <sheetViews>
    <sheetView zoomScalePageLayoutView="0" workbookViewId="0" topLeftCell="A1">
      <selection activeCell="D2" sqref="D2"/>
    </sheetView>
  </sheetViews>
  <sheetFormatPr defaultColWidth="9.00390625" defaultRowHeight="12.75"/>
  <cols>
    <col min="1" max="1" width="11.625" style="54" customWidth="1"/>
    <col min="2" max="3" width="9.00390625" style="54" customWidth="1"/>
    <col min="4" max="4" width="12.50390625" style="54" customWidth="1"/>
    <col min="5" max="5" width="9.00390625" style="54" customWidth="1"/>
    <col min="6" max="6" width="11.50390625" style="54" customWidth="1"/>
    <col min="7" max="7" width="9.00390625" style="54" customWidth="1"/>
    <col min="8" max="8" width="11.00390625" style="54" customWidth="1"/>
    <col min="9" max="16384" width="9.00390625" style="54" customWidth="1"/>
  </cols>
  <sheetData>
    <row r="1" ht="15.75">
      <c r="B1" s="48" t="s">
        <v>527</v>
      </c>
    </row>
    <row r="2" ht="15.75">
      <c r="D2" s="64" t="s">
        <v>6</v>
      </c>
    </row>
    <row r="3" spans="2:12" ht="15.75">
      <c r="B3" s="54" t="s">
        <v>762</v>
      </c>
      <c r="D3" s="64" t="s">
        <v>894</v>
      </c>
      <c r="E3" s="64"/>
      <c r="F3" s="64"/>
      <c r="G3" s="64"/>
      <c r="H3" s="64"/>
      <c r="I3" s="64"/>
      <c r="J3" s="64"/>
      <c r="K3" s="64"/>
      <c r="L3" s="64"/>
    </row>
    <row r="4" spans="5:11" ht="15.75">
      <c r="E4" s="64" t="s">
        <v>526</v>
      </c>
      <c r="F4" s="64"/>
      <c r="G4" s="64"/>
      <c r="H4" s="64"/>
      <c r="I4" s="64"/>
      <c r="J4" s="64"/>
      <c r="K4" s="64"/>
    </row>
    <row r="5" ht="15.75">
      <c r="B5" s="4" t="s">
        <v>1214</v>
      </c>
    </row>
    <row r="7" spans="5:7" ht="15.75">
      <c r="E7" s="6" t="s">
        <v>216</v>
      </c>
      <c r="F7" s="6" t="s">
        <v>258</v>
      </c>
      <c r="G7" s="6" t="s">
        <v>217</v>
      </c>
    </row>
    <row r="8" spans="1:8" s="55" customFormat="1" ht="15.75">
      <c r="A8" s="55" t="s">
        <v>853</v>
      </c>
      <c r="B8" s="55" t="s">
        <v>391</v>
      </c>
      <c r="C8" s="55" t="s">
        <v>392</v>
      </c>
      <c r="D8" s="55" t="s">
        <v>854</v>
      </c>
      <c r="E8" s="10" t="s">
        <v>105</v>
      </c>
      <c r="F8" s="8" t="s">
        <v>732</v>
      </c>
      <c r="G8" s="8" t="s">
        <v>105</v>
      </c>
      <c r="H8" s="55" t="s">
        <v>734</v>
      </c>
    </row>
    <row r="9" spans="1:7" ht="15.75">
      <c r="A9" s="54" t="s">
        <v>603</v>
      </c>
      <c r="B9" s="54">
        <v>11</v>
      </c>
      <c r="C9" s="54">
        <v>1295</v>
      </c>
      <c r="D9" s="54" t="s">
        <v>646</v>
      </c>
      <c r="G9" s="54">
        <v>0.166666</v>
      </c>
    </row>
    <row r="10" spans="1:7" ht="15.75">
      <c r="A10" s="54" t="s">
        <v>405</v>
      </c>
      <c r="C10" s="54">
        <v>1296</v>
      </c>
      <c r="D10" s="54" t="s">
        <v>646</v>
      </c>
      <c r="G10" s="54">
        <v>0.333333</v>
      </c>
    </row>
    <row r="11" spans="1:7" ht="15.75">
      <c r="A11" s="54">
        <v>1296</v>
      </c>
      <c r="C11" s="54">
        <v>1296</v>
      </c>
      <c r="D11" s="54" t="s">
        <v>646</v>
      </c>
      <c r="G11" s="54">
        <v>4</v>
      </c>
    </row>
    <row r="12" spans="1:7" ht="15.75">
      <c r="A12" s="54" t="s">
        <v>607</v>
      </c>
      <c r="B12" s="54">
        <v>2</v>
      </c>
      <c r="C12" s="54">
        <v>1373</v>
      </c>
      <c r="D12" s="54" t="s">
        <v>646</v>
      </c>
      <c r="G12" s="54">
        <v>10</v>
      </c>
    </row>
    <row r="13" spans="1:8" ht="15.75">
      <c r="A13" s="54">
        <v>1405</v>
      </c>
      <c r="C13" s="54">
        <v>1405</v>
      </c>
      <c r="D13" s="54" t="s">
        <v>646</v>
      </c>
      <c r="G13" s="54">
        <v>0.5</v>
      </c>
      <c r="H13" s="54" t="s">
        <v>911</v>
      </c>
    </row>
    <row r="14" spans="1:8" ht="15.75">
      <c r="A14" s="54">
        <v>1405</v>
      </c>
      <c r="C14" s="54">
        <v>1405</v>
      </c>
      <c r="D14" s="54" t="s">
        <v>646</v>
      </c>
      <c r="G14" s="54">
        <v>2</v>
      </c>
      <c r="H14" s="54" t="s">
        <v>174</v>
      </c>
    </row>
  </sheetData>
  <sheetProtection/>
  <printOptions/>
  <pageMargins left="0.75" right="0.75" top="1" bottom="1" header="0.5" footer="0.5"/>
  <pageSetup horizontalDpi="200" verticalDpi="200" orientation="portrait"/>
</worksheet>
</file>

<file path=xl/worksheets/sheet12.xml><?xml version="1.0" encoding="utf-8"?>
<worksheet xmlns="http://schemas.openxmlformats.org/spreadsheetml/2006/main" xmlns:r="http://schemas.openxmlformats.org/officeDocument/2006/relationships">
  <dimension ref="A1:P39"/>
  <sheetViews>
    <sheetView zoomScalePageLayoutView="0" workbookViewId="0" topLeftCell="C1">
      <pane ySplit="4760" topLeftCell="A7" activePane="topLeft" state="split"/>
      <selection pane="topLeft" activeCell="P4" sqref="P4:P9"/>
      <selection pane="bottomLeft" activeCell="D19" sqref="D19"/>
    </sheetView>
  </sheetViews>
  <sheetFormatPr defaultColWidth="9.00390625" defaultRowHeight="12.75"/>
  <cols>
    <col min="1" max="1" width="13.125" style="54" customWidth="1"/>
    <col min="2" max="2" width="9.00390625" style="54" customWidth="1"/>
    <col min="3" max="3" width="9.875" style="54" customWidth="1"/>
    <col min="4" max="4" width="14.00390625" style="54" customWidth="1"/>
    <col min="5" max="5" width="9.50390625" style="54" customWidth="1"/>
    <col min="6" max="6" width="9.625" style="54" customWidth="1"/>
    <col min="7" max="7" width="7.50390625" style="54" customWidth="1"/>
    <col min="8" max="8" width="9.00390625" style="54" customWidth="1"/>
    <col min="9" max="9" width="12.125" style="54" customWidth="1"/>
    <col min="10" max="13" width="9.00390625" style="54" customWidth="1"/>
    <col min="14" max="14" width="11.50390625" style="54" customWidth="1"/>
    <col min="15" max="15" width="9.00390625" style="54" customWidth="1"/>
    <col min="16" max="16" width="9.875" style="54" customWidth="1"/>
    <col min="17" max="16384" width="9.00390625" style="54" customWidth="1"/>
  </cols>
  <sheetData>
    <row r="1" ht="15.75">
      <c r="B1" s="48" t="s">
        <v>175</v>
      </c>
    </row>
    <row r="2" ht="15.75"/>
    <row r="3" ht="15.75">
      <c r="B3" s="54" t="s">
        <v>283</v>
      </c>
    </row>
    <row r="4" spans="9:16" ht="15.75">
      <c r="I4" s="20" t="s">
        <v>33</v>
      </c>
      <c r="P4" s="3" t="s">
        <v>35</v>
      </c>
    </row>
    <row r="5" spans="2:16" ht="15.75">
      <c r="B5" s="4" t="s">
        <v>1214</v>
      </c>
      <c r="I5" s="20" t="s">
        <v>14</v>
      </c>
      <c r="P5" s="3" t="s">
        <v>26</v>
      </c>
    </row>
    <row r="6" spans="9:12" ht="15.75">
      <c r="I6" s="20" t="s">
        <v>34</v>
      </c>
      <c r="L6" s="3" t="s">
        <v>1182</v>
      </c>
    </row>
    <row r="7" spans="2:16" ht="15.75">
      <c r="B7" s="56" t="s">
        <v>1050</v>
      </c>
      <c r="L7" s="3"/>
      <c r="P7" s="54" t="s">
        <v>127</v>
      </c>
    </row>
    <row r="8" spans="5:16" ht="15.75">
      <c r="E8" s="6" t="s">
        <v>216</v>
      </c>
      <c r="F8" s="6" t="s">
        <v>258</v>
      </c>
      <c r="G8" s="6" t="s">
        <v>217</v>
      </c>
      <c r="I8" s="6" t="s">
        <v>258</v>
      </c>
      <c r="K8" s="71"/>
      <c r="L8" s="71" t="s">
        <v>58</v>
      </c>
      <c r="M8" s="71" t="s">
        <v>1292</v>
      </c>
      <c r="N8" s="71" t="s">
        <v>54</v>
      </c>
      <c r="P8" s="54" t="s">
        <v>14</v>
      </c>
    </row>
    <row r="9" spans="1:16" s="55" customFormat="1" ht="15.75">
      <c r="A9" s="55" t="s">
        <v>853</v>
      </c>
      <c r="B9" s="55" t="s">
        <v>391</v>
      </c>
      <c r="C9" s="55" t="s">
        <v>392</v>
      </c>
      <c r="D9" s="55" t="s">
        <v>854</v>
      </c>
      <c r="E9" s="10" t="s">
        <v>105</v>
      </c>
      <c r="F9" s="8" t="s">
        <v>732</v>
      </c>
      <c r="G9" s="8" t="s">
        <v>105</v>
      </c>
      <c r="H9" s="55" t="s">
        <v>734</v>
      </c>
      <c r="I9" s="8" t="s">
        <v>732</v>
      </c>
      <c r="K9" s="69" t="s">
        <v>392</v>
      </c>
      <c r="L9" s="8" t="s">
        <v>59</v>
      </c>
      <c r="M9" s="8" t="s">
        <v>292</v>
      </c>
      <c r="N9" s="8" t="s">
        <v>59</v>
      </c>
      <c r="P9" s="7" t="s">
        <v>34</v>
      </c>
    </row>
    <row r="10" spans="1:16" ht="15.75">
      <c r="A10" s="54">
        <v>1337</v>
      </c>
      <c r="C10" s="54">
        <v>1337</v>
      </c>
      <c r="D10" s="54" t="s">
        <v>646</v>
      </c>
      <c r="F10" s="54">
        <v>2.33</v>
      </c>
      <c r="I10" s="96">
        <f>(F10/0.45)</f>
        <v>5.177777777777778</v>
      </c>
      <c r="K10" s="6">
        <v>1337</v>
      </c>
      <c r="L10" s="1">
        <v>4.25</v>
      </c>
      <c r="M10" s="1">
        <v>20</v>
      </c>
      <c r="N10" s="1"/>
      <c r="P10" s="96">
        <f>L10*I10/M10</f>
        <v>1.100277777777778</v>
      </c>
    </row>
    <row r="11" spans="1:16" ht="15.75">
      <c r="A11" s="54" t="s">
        <v>686</v>
      </c>
      <c r="C11" s="54">
        <v>1373</v>
      </c>
      <c r="D11" s="54" t="s">
        <v>646</v>
      </c>
      <c r="F11" s="54">
        <v>1.5</v>
      </c>
      <c r="I11" s="96">
        <f>(F11/0.45)</f>
        <v>3.333333333333333</v>
      </c>
      <c r="K11" s="6">
        <v>1373</v>
      </c>
      <c r="L11" s="1">
        <v>4.25</v>
      </c>
      <c r="M11" s="1">
        <v>20</v>
      </c>
      <c r="N11" s="1"/>
      <c r="P11" s="96">
        <f aca="true" t="shared" si="0" ref="P11:P17">L11*I11/M11</f>
        <v>0.7083333333333333</v>
      </c>
    </row>
    <row r="12" spans="1:16" ht="15.75">
      <c r="A12" s="54" t="s">
        <v>571</v>
      </c>
      <c r="B12" s="54">
        <v>11</v>
      </c>
      <c r="C12" s="54">
        <v>1374</v>
      </c>
      <c r="D12" s="54" t="s">
        <v>646</v>
      </c>
      <c r="F12" s="54">
        <v>1.33</v>
      </c>
      <c r="I12" s="96">
        <f>(F12/0.45)</f>
        <v>2.9555555555555557</v>
      </c>
      <c r="K12" s="6">
        <v>1374</v>
      </c>
      <c r="L12" s="1">
        <v>4.25</v>
      </c>
      <c r="M12" s="1">
        <v>20</v>
      </c>
      <c r="N12" s="1"/>
      <c r="P12" s="96">
        <f t="shared" si="0"/>
        <v>0.6280555555555556</v>
      </c>
    </row>
    <row r="13" spans="1:16" ht="15.75">
      <c r="A13" s="54" t="s">
        <v>167</v>
      </c>
      <c r="B13" s="54">
        <v>1</v>
      </c>
      <c r="C13" s="54">
        <v>1375</v>
      </c>
      <c r="D13" s="54" t="s">
        <v>646</v>
      </c>
      <c r="F13" s="54">
        <v>1.25</v>
      </c>
      <c r="I13" s="96">
        <v>2.7777777777777777</v>
      </c>
      <c r="K13" s="6">
        <v>1375</v>
      </c>
      <c r="L13" s="1">
        <v>4.25</v>
      </c>
      <c r="M13" s="1">
        <v>24</v>
      </c>
      <c r="N13" s="1"/>
      <c r="P13" s="96">
        <f t="shared" si="0"/>
        <v>0.49189814814814814</v>
      </c>
    </row>
    <row r="14" spans="1:16" ht="15.75">
      <c r="A14" s="54">
        <v>1383</v>
      </c>
      <c r="C14" s="54">
        <v>1383</v>
      </c>
      <c r="D14" s="54" t="s">
        <v>646</v>
      </c>
      <c r="F14" s="54">
        <v>0.5</v>
      </c>
      <c r="I14" s="96">
        <v>1.1111111111111112</v>
      </c>
      <c r="K14" s="6">
        <v>1383</v>
      </c>
      <c r="L14" s="1">
        <v>4.25</v>
      </c>
      <c r="M14" s="1">
        <v>20</v>
      </c>
      <c r="N14" s="1">
        <v>25</v>
      </c>
      <c r="P14" s="96">
        <f t="shared" si="0"/>
        <v>0.2361111111111111</v>
      </c>
    </row>
    <row r="15" spans="1:16" ht="15.75">
      <c r="A15" s="54" t="s">
        <v>172</v>
      </c>
      <c r="C15" s="54">
        <v>1384</v>
      </c>
      <c r="D15" s="54" t="s">
        <v>646</v>
      </c>
      <c r="F15" s="54">
        <v>0.5</v>
      </c>
      <c r="I15" s="96">
        <v>1.1111111111111112</v>
      </c>
      <c r="K15" s="6">
        <v>1384</v>
      </c>
      <c r="L15" s="1">
        <v>4.25</v>
      </c>
      <c r="M15" s="1">
        <v>20</v>
      </c>
      <c r="N15" s="1">
        <v>25</v>
      </c>
      <c r="P15" s="96">
        <f t="shared" si="0"/>
        <v>0.2361111111111111</v>
      </c>
    </row>
    <row r="16" spans="1:16" ht="15.75">
      <c r="A16" s="54" t="s">
        <v>156</v>
      </c>
      <c r="B16" s="54">
        <v>10</v>
      </c>
      <c r="C16" s="54">
        <v>1384</v>
      </c>
      <c r="D16" s="60" t="s">
        <v>64</v>
      </c>
      <c r="F16" s="54">
        <v>20</v>
      </c>
      <c r="H16" s="3" t="s">
        <v>65</v>
      </c>
      <c r="I16" s="96">
        <v>44.44444444444444</v>
      </c>
      <c r="K16" s="6"/>
      <c r="L16" s="1"/>
      <c r="M16" s="1"/>
      <c r="N16" s="1"/>
      <c r="P16" s="96"/>
    </row>
    <row r="17" spans="1:16" ht="15.75">
      <c r="A17" s="54" t="s">
        <v>357</v>
      </c>
      <c r="B17" s="54">
        <v>12</v>
      </c>
      <c r="C17" s="54">
        <v>1394</v>
      </c>
      <c r="D17" s="54" t="s">
        <v>646</v>
      </c>
      <c r="F17" s="54">
        <v>1</v>
      </c>
      <c r="I17" s="96">
        <v>2.2222222222222223</v>
      </c>
      <c r="K17" s="6">
        <v>1394</v>
      </c>
      <c r="L17" s="1">
        <v>4.25</v>
      </c>
      <c r="M17" s="1">
        <v>25.75</v>
      </c>
      <c r="N17" s="1">
        <v>25</v>
      </c>
      <c r="P17" s="96">
        <f t="shared" si="0"/>
        <v>0.3667745415318231</v>
      </c>
    </row>
    <row r="18" spans="1:16" ht="15.75">
      <c r="A18" s="54" t="s">
        <v>66</v>
      </c>
      <c r="C18" s="71" t="s">
        <v>67</v>
      </c>
      <c r="D18" s="54" t="s">
        <v>36</v>
      </c>
      <c r="F18" s="54">
        <v>1</v>
      </c>
      <c r="H18" s="56" t="s">
        <v>1051</v>
      </c>
      <c r="I18" s="96">
        <v>2.2222222222222223</v>
      </c>
      <c r="K18" s="71" t="s">
        <v>67</v>
      </c>
      <c r="L18" s="89">
        <v>4.083333333333333</v>
      </c>
      <c r="M18" s="1"/>
      <c r="N18" s="1"/>
      <c r="P18" s="96"/>
    </row>
    <row r="19" spans="1:16" ht="15.75">
      <c r="A19" s="54" t="s">
        <v>68</v>
      </c>
      <c r="B19" s="54">
        <v>2</v>
      </c>
      <c r="C19" s="54">
        <v>1403</v>
      </c>
      <c r="D19" s="54" t="s">
        <v>619</v>
      </c>
      <c r="F19" s="54">
        <v>1.6</v>
      </c>
      <c r="I19" s="96">
        <v>3.555555555555556</v>
      </c>
      <c r="K19" s="6" t="s">
        <v>1295</v>
      </c>
      <c r="L19" s="1">
        <v>3.875</v>
      </c>
      <c r="M19" s="1"/>
      <c r="N19" s="1">
        <v>60</v>
      </c>
      <c r="P19" s="96">
        <f>L19*I19/N19</f>
        <v>0.22962962962962966</v>
      </c>
    </row>
    <row r="20" spans="1:16" ht="15.75">
      <c r="A20" s="54" t="s">
        <v>776</v>
      </c>
      <c r="B20" s="54">
        <v>5</v>
      </c>
      <c r="C20" s="54">
        <v>1403</v>
      </c>
      <c r="D20" s="54" t="s">
        <v>619</v>
      </c>
      <c r="F20" s="54">
        <v>1</v>
      </c>
      <c r="I20" s="96">
        <v>2.2222222222222223</v>
      </c>
      <c r="K20" s="6">
        <v>1403</v>
      </c>
      <c r="L20" s="1">
        <v>3.875</v>
      </c>
      <c r="M20" s="1"/>
      <c r="N20" s="1"/>
      <c r="P20" s="96"/>
    </row>
    <row r="21" spans="1:16" ht="15.75">
      <c r="A21" s="54" t="s">
        <v>411</v>
      </c>
      <c r="C21" s="54">
        <v>1404</v>
      </c>
      <c r="D21" s="54" t="s">
        <v>619</v>
      </c>
      <c r="F21" s="54">
        <v>2.5</v>
      </c>
      <c r="I21" s="96">
        <v>5.555555555555555</v>
      </c>
      <c r="K21" s="6" t="s">
        <v>1222</v>
      </c>
      <c r="L21" s="1">
        <v>3.875</v>
      </c>
      <c r="M21" s="1"/>
      <c r="N21" s="1">
        <v>89</v>
      </c>
      <c r="P21" s="96">
        <f aca="true" t="shared" si="1" ref="P21:P39">L21*I21/N21</f>
        <v>0.24188514357053684</v>
      </c>
    </row>
    <row r="22" spans="1:16" ht="15.75">
      <c r="A22" s="54" t="s">
        <v>776</v>
      </c>
      <c r="B22" s="54">
        <v>5</v>
      </c>
      <c r="C22" s="54">
        <v>1404</v>
      </c>
      <c r="D22" s="54" t="s">
        <v>619</v>
      </c>
      <c r="F22" s="54">
        <v>3</v>
      </c>
      <c r="I22" s="96">
        <v>6.666666666666666</v>
      </c>
      <c r="K22" s="6" t="s">
        <v>1223</v>
      </c>
      <c r="L22" s="1">
        <v>3.875</v>
      </c>
      <c r="M22" s="1"/>
      <c r="N22" s="1">
        <v>90</v>
      </c>
      <c r="P22" s="96">
        <f t="shared" si="1"/>
        <v>0.28703703703703703</v>
      </c>
    </row>
    <row r="23" spans="1:16" ht="15.75">
      <c r="A23" s="54" t="s">
        <v>768</v>
      </c>
      <c r="B23" s="54">
        <v>6</v>
      </c>
      <c r="C23" s="54">
        <v>1404</v>
      </c>
      <c r="D23" s="54" t="s">
        <v>619</v>
      </c>
      <c r="F23" s="54">
        <v>3</v>
      </c>
      <c r="I23" s="96">
        <v>6.666666666666666</v>
      </c>
      <c r="K23" s="6" t="s">
        <v>1224</v>
      </c>
      <c r="L23" s="1">
        <v>3.875</v>
      </c>
      <c r="M23" s="1"/>
      <c r="N23" s="1">
        <v>110</v>
      </c>
      <c r="P23" s="96">
        <f t="shared" si="1"/>
        <v>0.23484848484848483</v>
      </c>
    </row>
    <row r="24" spans="1:16" ht="15.75">
      <c r="A24" s="54" t="s">
        <v>666</v>
      </c>
      <c r="B24" s="54">
        <v>7</v>
      </c>
      <c r="C24" s="54">
        <v>1411</v>
      </c>
      <c r="D24" s="54" t="s">
        <v>619</v>
      </c>
      <c r="F24" s="54">
        <v>5</v>
      </c>
      <c r="I24" s="96">
        <v>11.11111111111111</v>
      </c>
      <c r="K24" s="6" t="s">
        <v>1190</v>
      </c>
      <c r="L24" s="1">
        <v>3.875</v>
      </c>
      <c r="M24" s="1"/>
      <c r="N24" s="1">
        <v>250</v>
      </c>
      <c r="P24" s="96">
        <f t="shared" si="1"/>
        <v>0.17222222222222222</v>
      </c>
    </row>
    <row r="25" spans="1:16" ht="15.75">
      <c r="A25" s="54" t="s">
        <v>156</v>
      </c>
      <c r="B25" s="54">
        <v>10</v>
      </c>
      <c r="C25" s="54">
        <v>1411</v>
      </c>
      <c r="D25" s="54" t="s">
        <v>619</v>
      </c>
      <c r="F25" s="54">
        <v>7</v>
      </c>
      <c r="I25" s="96">
        <v>15.555555555555555</v>
      </c>
      <c r="K25" s="6" t="s">
        <v>1191</v>
      </c>
      <c r="L25" s="1">
        <v>3.875</v>
      </c>
      <c r="M25" s="1"/>
      <c r="N25" s="1">
        <v>295</v>
      </c>
      <c r="P25" s="96">
        <f t="shared" si="1"/>
        <v>0.20433145009416195</v>
      </c>
    </row>
    <row r="26" spans="1:16" ht="15.75">
      <c r="A26" s="54" t="s">
        <v>769</v>
      </c>
      <c r="B26" s="54">
        <v>4</v>
      </c>
      <c r="C26" s="54">
        <v>1413</v>
      </c>
      <c r="D26" s="54" t="s">
        <v>619</v>
      </c>
      <c r="F26" s="54">
        <v>6</v>
      </c>
      <c r="H26" s="54" t="s">
        <v>302</v>
      </c>
      <c r="I26" s="96">
        <v>13.333333333333332</v>
      </c>
      <c r="K26" s="6" t="s">
        <v>1192</v>
      </c>
      <c r="L26" s="1">
        <v>3.875</v>
      </c>
      <c r="M26" s="1"/>
      <c r="N26" s="1">
        <v>240</v>
      </c>
      <c r="P26" s="96">
        <f t="shared" si="1"/>
        <v>0.21527777777777776</v>
      </c>
    </row>
    <row r="27" spans="1:16" ht="15.75">
      <c r="A27" s="54" t="s">
        <v>68</v>
      </c>
      <c r="B27" s="54">
        <v>2</v>
      </c>
      <c r="C27" s="54">
        <v>1419</v>
      </c>
      <c r="D27" s="54" t="s">
        <v>619</v>
      </c>
      <c r="F27" s="54">
        <v>6</v>
      </c>
      <c r="I27" s="96">
        <v>13.333333333333332</v>
      </c>
      <c r="K27" s="6" t="s">
        <v>1210</v>
      </c>
      <c r="L27" s="1">
        <v>3.875</v>
      </c>
      <c r="M27" s="1"/>
      <c r="N27" s="1">
        <v>230</v>
      </c>
      <c r="P27" s="96">
        <f t="shared" si="1"/>
        <v>0.2246376811594203</v>
      </c>
    </row>
    <row r="28" spans="1:16" ht="15.75">
      <c r="A28" s="54" t="s">
        <v>167</v>
      </c>
      <c r="B28" s="54">
        <v>1</v>
      </c>
      <c r="C28" s="54">
        <v>1420</v>
      </c>
      <c r="D28" s="54" t="s">
        <v>619</v>
      </c>
      <c r="F28" s="54">
        <v>5.5</v>
      </c>
      <c r="I28" s="96">
        <v>12.222222222222221</v>
      </c>
      <c r="K28" s="6" t="s">
        <v>1211</v>
      </c>
      <c r="L28" s="1">
        <v>3.875</v>
      </c>
      <c r="M28" s="1"/>
      <c r="N28" s="1">
        <v>230</v>
      </c>
      <c r="P28" s="96">
        <f t="shared" si="1"/>
        <v>0.20591787439613524</v>
      </c>
    </row>
    <row r="29" spans="1:16" ht="15.75">
      <c r="A29" s="54" t="s">
        <v>167</v>
      </c>
      <c r="B29" s="54">
        <v>1</v>
      </c>
      <c r="C29" s="54">
        <v>1421</v>
      </c>
      <c r="D29" s="54" t="s">
        <v>619</v>
      </c>
      <c r="F29" s="54">
        <v>6.5</v>
      </c>
      <c r="I29" s="96">
        <v>14.444444444444445</v>
      </c>
      <c r="K29" s="6" t="s">
        <v>1212</v>
      </c>
      <c r="L29" s="1">
        <v>3.875</v>
      </c>
      <c r="M29" s="1"/>
      <c r="N29" s="1">
        <v>230</v>
      </c>
      <c r="P29" s="96">
        <f t="shared" si="1"/>
        <v>0.2433574879227053</v>
      </c>
    </row>
    <row r="30" spans="1:16" ht="15.75">
      <c r="A30" s="54">
        <v>1421</v>
      </c>
      <c r="C30" s="54">
        <v>1421</v>
      </c>
      <c r="D30" s="54" t="s">
        <v>619</v>
      </c>
      <c r="F30" s="54">
        <v>6.5</v>
      </c>
      <c r="I30" s="96">
        <v>14.444444444444445</v>
      </c>
      <c r="K30" s="6" t="s">
        <v>1212</v>
      </c>
      <c r="L30" s="1">
        <v>3.875</v>
      </c>
      <c r="M30" s="1"/>
      <c r="N30" s="1">
        <v>230</v>
      </c>
      <c r="P30" s="96">
        <f t="shared" si="1"/>
        <v>0.2433574879227053</v>
      </c>
    </row>
    <row r="31" spans="1:16" ht="15.75">
      <c r="A31" s="54" t="s">
        <v>167</v>
      </c>
      <c r="B31" s="54">
        <v>1</v>
      </c>
      <c r="C31" s="54">
        <v>1423</v>
      </c>
      <c r="D31" s="54" t="s">
        <v>619</v>
      </c>
      <c r="F31" s="54">
        <v>5</v>
      </c>
      <c r="I31" s="96">
        <v>11.11111111111111</v>
      </c>
      <c r="K31" s="6">
        <v>1423</v>
      </c>
      <c r="L31" s="1">
        <v>3.875</v>
      </c>
      <c r="M31" s="1"/>
      <c r="N31" s="1">
        <v>240</v>
      </c>
      <c r="P31" s="96">
        <f t="shared" si="1"/>
        <v>0.17939814814814817</v>
      </c>
    </row>
    <row r="32" spans="1:16" ht="15.75">
      <c r="A32" s="54" t="s">
        <v>297</v>
      </c>
      <c r="C32" s="54">
        <v>1424</v>
      </c>
      <c r="D32" s="54" t="s">
        <v>619</v>
      </c>
      <c r="F32" s="54">
        <v>5</v>
      </c>
      <c r="I32" s="96">
        <v>11.11111111111111</v>
      </c>
      <c r="K32" s="6" t="s">
        <v>297</v>
      </c>
      <c r="L32" s="1">
        <v>3.875</v>
      </c>
      <c r="M32" s="1"/>
      <c r="N32" s="1">
        <v>225</v>
      </c>
      <c r="P32" s="96">
        <f t="shared" si="1"/>
        <v>0.19135802469135804</v>
      </c>
    </row>
    <row r="33" spans="1:16" ht="15.75">
      <c r="A33" s="54" t="s">
        <v>571</v>
      </c>
      <c r="B33" s="54">
        <v>11</v>
      </c>
      <c r="C33" s="54">
        <v>1425</v>
      </c>
      <c r="D33" s="54" t="s">
        <v>619</v>
      </c>
      <c r="F33" s="54">
        <v>9</v>
      </c>
      <c r="I33" s="96">
        <v>20</v>
      </c>
      <c r="K33" s="6" t="s">
        <v>1213</v>
      </c>
      <c r="L33" s="1">
        <v>3.45</v>
      </c>
      <c r="M33" s="1">
        <v>3.7805555555555563</v>
      </c>
      <c r="N33" s="1">
        <v>225</v>
      </c>
      <c r="P33" s="96">
        <f t="shared" si="1"/>
        <v>0.30666666666666664</v>
      </c>
    </row>
    <row r="34" spans="1:16" ht="15.75">
      <c r="A34" s="54" t="s">
        <v>776</v>
      </c>
      <c r="B34" s="54">
        <v>5</v>
      </c>
      <c r="C34" s="54">
        <v>1427</v>
      </c>
      <c r="D34" s="54" t="s">
        <v>619</v>
      </c>
      <c r="F34" s="54">
        <v>4</v>
      </c>
      <c r="I34" s="96">
        <v>8.88888888888889</v>
      </c>
      <c r="K34" s="6">
        <v>1427</v>
      </c>
      <c r="L34" s="1">
        <v>3.45</v>
      </c>
      <c r="M34" s="1"/>
      <c r="N34" s="1">
        <v>237.5</v>
      </c>
      <c r="P34" s="96">
        <f t="shared" si="1"/>
        <v>0.12912280701754386</v>
      </c>
    </row>
    <row r="35" spans="1:16" ht="15.75">
      <c r="A35" s="54" t="s">
        <v>769</v>
      </c>
      <c r="B35" s="54">
        <v>4</v>
      </c>
      <c r="C35" s="54">
        <v>1429</v>
      </c>
      <c r="D35" s="54" t="s">
        <v>619</v>
      </c>
      <c r="F35" s="54">
        <v>4</v>
      </c>
      <c r="I35" s="96">
        <v>8.88888888888889</v>
      </c>
      <c r="K35" s="6" t="s">
        <v>1234</v>
      </c>
      <c r="L35" s="1">
        <v>3.45</v>
      </c>
      <c r="M35" s="1"/>
      <c r="N35" s="1">
        <v>250</v>
      </c>
      <c r="P35" s="96">
        <f t="shared" si="1"/>
        <v>0.12266666666666667</v>
      </c>
    </row>
    <row r="36" spans="1:16" ht="15.75">
      <c r="A36" s="54" t="s">
        <v>308</v>
      </c>
      <c r="C36" s="54">
        <v>1446</v>
      </c>
      <c r="D36" s="54" t="s">
        <v>619</v>
      </c>
      <c r="F36" s="54">
        <v>5</v>
      </c>
      <c r="I36" s="96">
        <v>11.11111111111111</v>
      </c>
      <c r="K36" s="6">
        <v>1446</v>
      </c>
      <c r="L36" s="1">
        <v>3.45</v>
      </c>
      <c r="M36" s="1"/>
      <c r="N36" s="1">
        <v>285</v>
      </c>
      <c r="P36" s="96">
        <f t="shared" si="1"/>
        <v>0.1345029239766082</v>
      </c>
    </row>
    <row r="37" spans="1:16" ht="15.75">
      <c r="A37" s="54" t="s">
        <v>613</v>
      </c>
      <c r="B37" s="54">
        <v>8</v>
      </c>
      <c r="C37" s="54">
        <v>1451</v>
      </c>
      <c r="D37" s="54" t="s">
        <v>619</v>
      </c>
      <c r="F37" s="54">
        <v>10</v>
      </c>
      <c r="I37" s="96">
        <v>22.22222222222222</v>
      </c>
      <c r="K37" s="6" t="s">
        <v>1126</v>
      </c>
      <c r="L37" s="1">
        <v>3.45</v>
      </c>
      <c r="M37" s="1"/>
      <c r="N37" s="1">
        <v>285</v>
      </c>
      <c r="P37" s="96">
        <f t="shared" si="1"/>
        <v>0.2690058479532164</v>
      </c>
    </row>
    <row r="38" spans="1:16" ht="15.75">
      <c r="A38" s="54" t="s">
        <v>571</v>
      </c>
      <c r="B38" s="54">
        <v>11</v>
      </c>
      <c r="C38" s="54">
        <v>1452</v>
      </c>
      <c r="D38" s="54" t="s">
        <v>619</v>
      </c>
      <c r="F38" s="54">
        <v>9</v>
      </c>
      <c r="I38" s="96">
        <v>20</v>
      </c>
      <c r="K38" s="6" t="s">
        <v>1128</v>
      </c>
      <c r="L38" s="1">
        <v>3.45</v>
      </c>
      <c r="M38" s="1"/>
      <c r="N38" s="1">
        <v>320</v>
      </c>
      <c r="P38" s="96">
        <f t="shared" si="1"/>
        <v>0.215625</v>
      </c>
    </row>
    <row r="39" spans="1:16" ht="15.75">
      <c r="A39" s="54" t="s">
        <v>770</v>
      </c>
      <c r="B39" s="54">
        <v>3</v>
      </c>
      <c r="C39" s="54">
        <v>1464</v>
      </c>
      <c r="D39" s="54" t="s">
        <v>619</v>
      </c>
      <c r="F39" s="54">
        <v>5</v>
      </c>
      <c r="I39" s="96">
        <v>11.11111111111111</v>
      </c>
      <c r="K39" s="6">
        <v>1464</v>
      </c>
      <c r="L39" s="1">
        <v>3.45</v>
      </c>
      <c r="M39" s="26"/>
      <c r="N39" s="26">
        <v>300</v>
      </c>
      <c r="P39" s="96">
        <f t="shared" si="1"/>
        <v>0.1277777777777778</v>
      </c>
    </row>
    <row r="55" ht="15.75"/>
    <row r="56" ht="15.75"/>
  </sheetData>
  <sheetProtection/>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U64"/>
  <sheetViews>
    <sheetView zoomScalePageLayoutView="0" workbookViewId="0" topLeftCell="A1">
      <pane xSplit="7140" topLeftCell="J1" activePane="topRight" state="split"/>
      <selection pane="topLeft" activeCell="A65" sqref="A65:IV87"/>
      <selection pane="topRight" activeCell="N4" sqref="N4"/>
    </sheetView>
  </sheetViews>
  <sheetFormatPr defaultColWidth="9.00390625" defaultRowHeight="12.75"/>
  <cols>
    <col min="1" max="1" width="12.875" style="54" customWidth="1"/>
    <col min="2" max="2" width="9.00390625" style="54" customWidth="1"/>
    <col min="3" max="3" width="9.375" style="54" customWidth="1"/>
    <col min="4" max="4" width="16.125" style="54" customWidth="1"/>
    <col min="5" max="5" width="7.375" style="54" customWidth="1"/>
    <col min="6" max="6" width="10.625" style="54" customWidth="1"/>
    <col min="7" max="7" width="7.375" style="54" customWidth="1"/>
    <col min="8" max="8" width="21.875" style="54" customWidth="1"/>
    <col min="9" max="9" width="28.375" style="54" customWidth="1"/>
    <col min="10" max="10" width="6.50390625" style="54" customWidth="1"/>
    <col min="11" max="11" width="10.00390625" style="54" customWidth="1"/>
    <col min="12" max="12" width="6.125" style="54" customWidth="1"/>
    <col min="13" max="13" width="3.625" style="54" customWidth="1"/>
    <col min="14" max="16" width="9.00390625" style="54" customWidth="1"/>
    <col min="17" max="17" width="11.00390625" style="54" customWidth="1"/>
    <col min="18" max="18" width="3.625" style="54" customWidth="1"/>
    <col min="19" max="20" width="9.00390625" style="54" customWidth="1"/>
    <col min="21" max="21" width="7.625" style="54" customWidth="1"/>
    <col min="22" max="16384" width="9.00390625" style="54" customWidth="1"/>
  </cols>
  <sheetData>
    <row r="1" ht="15.75">
      <c r="B1" s="48" t="s">
        <v>760</v>
      </c>
    </row>
    <row r="2" ht="15.75">
      <c r="O2" s="70" t="s">
        <v>47</v>
      </c>
    </row>
    <row r="3" ht="15.75">
      <c r="B3" s="54" t="s">
        <v>283</v>
      </c>
    </row>
    <row r="4" ht="15.75">
      <c r="S4" s="3" t="s">
        <v>35</v>
      </c>
    </row>
    <row r="5" spans="2:19" ht="15.75">
      <c r="B5" s="4" t="s">
        <v>1214</v>
      </c>
      <c r="J5" s="21" t="s">
        <v>1097</v>
      </c>
      <c r="O5" s="3" t="s">
        <v>1182</v>
      </c>
      <c r="S5" s="3" t="s">
        <v>26</v>
      </c>
    </row>
    <row r="6" ht="15.75">
      <c r="J6" s="54" t="s">
        <v>37</v>
      </c>
    </row>
    <row r="7" spans="2:19" ht="15.75">
      <c r="B7" s="54" t="s">
        <v>284</v>
      </c>
      <c r="S7" s="54" t="s">
        <v>39</v>
      </c>
    </row>
    <row r="8" spans="5:19" ht="15.75">
      <c r="E8" s="6" t="s">
        <v>216</v>
      </c>
      <c r="F8" s="6" t="s">
        <v>258</v>
      </c>
      <c r="G8" s="6" t="s">
        <v>217</v>
      </c>
      <c r="J8" s="6" t="s">
        <v>216</v>
      </c>
      <c r="K8" s="6" t="s">
        <v>258</v>
      </c>
      <c r="L8" s="6" t="s">
        <v>217</v>
      </c>
      <c r="N8" s="71"/>
      <c r="O8" s="71" t="s">
        <v>127</v>
      </c>
      <c r="P8" s="71" t="s">
        <v>1275</v>
      </c>
      <c r="Q8" s="71" t="s">
        <v>54</v>
      </c>
      <c r="S8" s="7"/>
    </row>
    <row r="9" spans="1:21" s="55" customFormat="1" ht="15.75">
      <c r="A9" s="55" t="s">
        <v>853</v>
      </c>
      <c r="B9" s="55" t="s">
        <v>391</v>
      </c>
      <c r="C9" s="55" t="s">
        <v>392</v>
      </c>
      <c r="D9" s="55" t="s">
        <v>854</v>
      </c>
      <c r="E9" s="10" t="s">
        <v>105</v>
      </c>
      <c r="F9" s="8" t="s">
        <v>732</v>
      </c>
      <c r="G9" s="8" t="s">
        <v>105</v>
      </c>
      <c r="H9" s="55" t="s">
        <v>734</v>
      </c>
      <c r="J9" s="10" t="s">
        <v>105</v>
      </c>
      <c r="K9" s="8" t="s">
        <v>732</v>
      </c>
      <c r="L9" s="8" t="s">
        <v>105</v>
      </c>
      <c r="N9" s="69" t="s">
        <v>392</v>
      </c>
      <c r="O9" s="8" t="s">
        <v>1274</v>
      </c>
      <c r="P9" s="8" t="s">
        <v>1274</v>
      </c>
      <c r="Q9" s="8" t="s">
        <v>1274</v>
      </c>
      <c r="S9" s="69" t="s">
        <v>216</v>
      </c>
      <c r="T9" s="69" t="s">
        <v>104</v>
      </c>
      <c r="U9" s="69" t="s">
        <v>217</v>
      </c>
    </row>
    <row r="10" spans="1:20" ht="15.75">
      <c r="A10" s="54" t="s">
        <v>162</v>
      </c>
      <c r="C10" s="54">
        <v>1264</v>
      </c>
      <c r="D10" s="54" t="s">
        <v>646</v>
      </c>
      <c r="F10" s="54">
        <v>1</v>
      </c>
      <c r="J10" s="96"/>
      <c r="K10" s="96">
        <f>(F10/0.45)</f>
        <v>2.2222222222222223</v>
      </c>
      <c r="L10" s="96"/>
      <c r="N10" s="6">
        <v>1264</v>
      </c>
      <c r="O10" s="1">
        <v>4.25</v>
      </c>
      <c r="P10" s="1">
        <v>28.5</v>
      </c>
      <c r="Q10" s="1"/>
      <c r="S10" s="96"/>
      <c r="T10" s="96">
        <f>$O10*K10/$P10</f>
        <v>0.3313840155945419</v>
      </c>
    </row>
    <row r="11" spans="1:20" ht="15.75">
      <c r="A11" s="54">
        <v>1264</v>
      </c>
      <c r="C11" s="54">
        <v>1264</v>
      </c>
      <c r="D11" s="54" t="s">
        <v>646</v>
      </c>
      <c r="F11" s="54">
        <v>1.33</v>
      </c>
      <c r="J11" s="96"/>
      <c r="K11" s="96">
        <f>(F11/0.45)</f>
        <v>2.9555555555555557</v>
      </c>
      <c r="L11" s="96"/>
      <c r="N11" s="6">
        <v>1264</v>
      </c>
      <c r="O11" s="1">
        <v>4.25</v>
      </c>
      <c r="P11" s="1">
        <v>28.5</v>
      </c>
      <c r="Q11" s="1"/>
      <c r="T11" s="96">
        <f>$O11*K11/$P11</f>
        <v>0.44074074074074077</v>
      </c>
    </row>
    <row r="12" spans="1:21" ht="15.75">
      <c r="A12" s="54" t="s">
        <v>575</v>
      </c>
      <c r="C12" s="54">
        <v>1295</v>
      </c>
      <c r="D12" s="54" t="s">
        <v>646</v>
      </c>
      <c r="G12" s="54">
        <v>3</v>
      </c>
      <c r="H12" s="54" t="s">
        <v>560</v>
      </c>
      <c r="I12" s="54" t="s">
        <v>217</v>
      </c>
      <c r="J12" s="96"/>
      <c r="K12" s="96"/>
      <c r="L12" s="96">
        <f>(G12/0.45)</f>
        <v>6.666666666666666</v>
      </c>
      <c r="N12" s="6">
        <v>1295</v>
      </c>
      <c r="O12" s="1">
        <v>4.25</v>
      </c>
      <c r="P12" s="1">
        <v>25.5</v>
      </c>
      <c r="Q12" s="1"/>
      <c r="T12" s="96"/>
      <c r="U12" s="96">
        <f>$O12*L12/$P12</f>
        <v>1.1111111111111112</v>
      </c>
    </row>
    <row r="13" spans="1:20" ht="15.75">
      <c r="A13" s="54" t="s">
        <v>571</v>
      </c>
      <c r="B13" s="54">
        <v>11</v>
      </c>
      <c r="C13" s="54">
        <v>1295</v>
      </c>
      <c r="D13" s="54" t="s">
        <v>646</v>
      </c>
      <c r="F13" s="54">
        <v>7</v>
      </c>
      <c r="H13" s="56" t="s">
        <v>163</v>
      </c>
      <c r="J13" s="96"/>
      <c r="K13" s="96">
        <v>3.663003663003663</v>
      </c>
      <c r="L13" s="96"/>
      <c r="N13" s="6">
        <v>1295</v>
      </c>
      <c r="O13" s="1">
        <v>4.25</v>
      </c>
      <c r="P13" s="1">
        <v>25.5</v>
      </c>
      <c r="Q13" s="1"/>
      <c r="T13" s="96">
        <f>$O13*K13/$P13</f>
        <v>0.6105006105006104</v>
      </c>
    </row>
    <row r="14" spans="1:20" ht="15.75">
      <c r="A14" s="54" t="s">
        <v>371</v>
      </c>
      <c r="C14" s="54">
        <v>1296</v>
      </c>
      <c r="D14" s="54" t="s">
        <v>646</v>
      </c>
      <c r="F14" s="54">
        <v>7</v>
      </c>
      <c r="J14" s="96"/>
      <c r="K14" s="96">
        <v>15.555555555555555</v>
      </c>
      <c r="L14" s="96"/>
      <c r="N14" s="6">
        <v>1296</v>
      </c>
      <c r="O14" s="1">
        <v>4.25</v>
      </c>
      <c r="P14" s="1">
        <v>25.5</v>
      </c>
      <c r="Q14" s="1"/>
      <c r="T14" s="96">
        <f>$O14*K14/$P14</f>
        <v>2.5925925925925926</v>
      </c>
    </row>
    <row r="15" spans="1:20" ht="15.75">
      <c r="A15" s="54" t="s">
        <v>140</v>
      </c>
      <c r="C15" s="54">
        <v>1296</v>
      </c>
      <c r="D15" s="54" t="s">
        <v>646</v>
      </c>
      <c r="F15" s="54">
        <v>1.5</v>
      </c>
      <c r="J15" s="96"/>
      <c r="K15" s="96">
        <v>3.333333333333333</v>
      </c>
      <c r="L15" s="96"/>
      <c r="N15" s="6">
        <v>1296</v>
      </c>
      <c r="O15" s="1">
        <v>4.25</v>
      </c>
      <c r="P15" s="1">
        <v>25.5</v>
      </c>
      <c r="Q15" s="1"/>
      <c r="T15" s="96">
        <f>$O15*K15/$P15</f>
        <v>0.5555555555555556</v>
      </c>
    </row>
    <row r="16" spans="1:20" ht="15.75">
      <c r="A16" s="54" t="s">
        <v>357</v>
      </c>
      <c r="B16" s="54">
        <v>12</v>
      </c>
      <c r="C16" s="54">
        <v>1296</v>
      </c>
      <c r="D16" s="54" t="s">
        <v>646</v>
      </c>
      <c r="F16" s="54">
        <v>1.25</v>
      </c>
      <c r="J16" s="96"/>
      <c r="K16" s="96">
        <v>2.7777777777777777</v>
      </c>
      <c r="L16" s="96"/>
      <c r="N16" s="6">
        <v>1296</v>
      </c>
      <c r="O16" s="1">
        <v>4.25</v>
      </c>
      <c r="P16" s="1">
        <v>25.5</v>
      </c>
      <c r="Q16" s="1"/>
      <c r="T16" s="96">
        <f>$O16*K16/$P16</f>
        <v>0.46296296296296297</v>
      </c>
    </row>
    <row r="17" spans="1:21" ht="15.75">
      <c r="A17" s="54">
        <v>1337</v>
      </c>
      <c r="C17" s="54">
        <v>1337</v>
      </c>
      <c r="D17" s="54" t="s">
        <v>646</v>
      </c>
      <c r="G17" s="54">
        <v>1.25</v>
      </c>
      <c r="H17" s="54" t="s">
        <v>976</v>
      </c>
      <c r="I17" s="56"/>
      <c r="J17" s="96"/>
      <c r="K17" s="96"/>
      <c r="L17" s="96">
        <v>2.7777777777777777</v>
      </c>
      <c r="N17" s="6">
        <v>1337</v>
      </c>
      <c r="O17" s="1">
        <v>4.25</v>
      </c>
      <c r="P17" s="1">
        <v>20</v>
      </c>
      <c r="Q17" s="1"/>
      <c r="T17" s="96"/>
      <c r="U17" s="96">
        <f>$O17*L17/$P17</f>
        <v>0.5902777777777778</v>
      </c>
    </row>
    <row r="18" spans="1:21" ht="15.75">
      <c r="A18" s="54" t="s">
        <v>165</v>
      </c>
      <c r="C18" s="54">
        <v>1351</v>
      </c>
      <c r="D18" s="54" t="s">
        <v>646</v>
      </c>
      <c r="G18" s="54">
        <v>1.33</v>
      </c>
      <c r="H18" s="54" t="s">
        <v>164</v>
      </c>
      <c r="J18" s="96"/>
      <c r="K18" s="96"/>
      <c r="L18" s="96">
        <v>2.9555555555555557</v>
      </c>
      <c r="N18" s="6">
        <v>1351</v>
      </c>
      <c r="O18" s="1">
        <v>4.25</v>
      </c>
      <c r="P18" s="1">
        <v>20</v>
      </c>
      <c r="Q18" s="1"/>
      <c r="T18" s="96"/>
      <c r="U18" s="96">
        <f>$O18*L18/$P18</f>
        <v>0.6280555555555556</v>
      </c>
    </row>
    <row r="19" spans="1:20" ht="15.75">
      <c r="A19" s="54" t="s">
        <v>166</v>
      </c>
      <c r="C19" s="54">
        <v>1352</v>
      </c>
      <c r="D19" s="54" t="s">
        <v>646</v>
      </c>
      <c r="F19" s="54">
        <v>1</v>
      </c>
      <c r="J19" s="96"/>
      <c r="K19" s="96">
        <v>2.2222222222222223</v>
      </c>
      <c r="L19" s="96"/>
      <c r="N19" s="6">
        <v>1352</v>
      </c>
      <c r="O19" s="1">
        <v>4.25</v>
      </c>
      <c r="P19" s="1">
        <v>20</v>
      </c>
      <c r="Q19" s="1"/>
      <c r="T19" s="96">
        <f>$O19*K19/$P19</f>
        <v>0.4722222222222222</v>
      </c>
    </row>
    <row r="20" spans="1:21" ht="15.75">
      <c r="A20" s="54" t="s">
        <v>686</v>
      </c>
      <c r="C20" s="54">
        <v>1373</v>
      </c>
      <c r="D20" s="54" t="s">
        <v>646</v>
      </c>
      <c r="G20" s="54">
        <v>2.5</v>
      </c>
      <c r="H20" s="54" t="s">
        <v>164</v>
      </c>
      <c r="J20" s="96"/>
      <c r="K20" s="96"/>
      <c r="L20" s="96">
        <v>5.555555555555555</v>
      </c>
      <c r="N20" s="6">
        <v>1373</v>
      </c>
      <c r="O20" s="1">
        <v>4.25</v>
      </c>
      <c r="P20" s="1">
        <v>20</v>
      </c>
      <c r="Q20" s="1"/>
      <c r="T20" s="96"/>
      <c r="U20" s="96">
        <f>$O20*L20/$P20</f>
        <v>1.1805555555555556</v>
      </c>
    </row>
    <row r="21" spans="1:21" ht="15.75">
      <c r="A21" s="54" t="s">
        <v>571</v>
      </c>
      <c r="B21" s="54">
        <v>11</v>
      </c>
      <c r="C21" s="54">
        <v>1374</v>
      </c>
      <c r="D21" s="54" t="s">
        <v>646</v>
      </c>
      <c r="G21" s="54">
        <v>2</v>
      </c>
      <c r="H21" s="54" t="s">
        <v>164</v>
      </c>
      <c r="J21" s="96"/>
      <c r="K21" s="96"/>
      <c r="L21" s="96">
        <v>4.444444444444445</v>
      </c>
      <c r="N21" s="6">
        <v>1374</v>
      </c>
      <c r="O21" s="1">
        <v>4.25</v>
      </c>
      <c r="P21" s="1">
        <v>20</v>
      </c>
      <c r="Q21" s="1"/>
      <c r="T21" s="96"/>
      <c r="U21" s="96">
        <f>$O21*L21/$P21</f>
        <v>0.9444444444444444</v>
      </c>
    </row>
    <row r="22" spans="1:21" ht="15.75">
      <c r="A22" s="54" t="s">
        <v>167</v>
      </c>
      <c r="B22" s="54">
        <v>1</v>
      </c>
      <c r="C22" s="54">
        <v>1375</v>
      </c>
      <c r="D22" s="54" t="s">
        <v>646</v>
      </c>
      <c r="G22" s="54">
        <v>2</v>
      </c>
      <c r="H22" s="54" t="s">
        <v>168</v>
      </c>
      <c r="J22" s="96"/>
      <c r="K22" s="96"/>
      <c r="L22" s="96">
        <v>4.444444444444445</v>
      </c>
      <c r="N22" s="6">
        <v>1375</v>
      </c>
      <c r="O22" s="1">
        <v>4.25</v>
      </c>
      <c r="P22" s="1">
        <v>24</v>
      </c>
      <c r="Q22" s="1"/>
      <c r="T22" s="96"/>
      <c r="U22" s="96">
        <f>$O22*L22/$P22</f>
        <v>0.7870370370370371</v>
      </c>
    </row>
    <row r="23" spans="1:20" ht="15.75">
      <c r="A23" s="54" t="s">
        <v>964</v>
      </c>
      <c r="B23" s="54">
        <v>5</v>
      </c>
      <c r="C23" s="54">
        <v>1382</v>
      </c>
      <c r="D23" s="60" t="s">
        <v>169</v>
      </c>
      <c r="F23" s="54">
        <v>0.033</v>
      </c>
      <c r="H23" s="56" t="s">
        <v>170</v>
      </c>
      <c r="J23" s="96"/>
      <c r="K23" s="96">
        <v>0.06932773109243698</v>
      </c>
      <c r="L23" s="96"/>
      <c r="N23" s="6"/>
      <c r="O23" s="1"/>
      <c r="P23" s="1"/>
      <c r="Q23" s="1"/>
      <c r="T23" s="96"/>
    </row>
    <row r="24" spans="1:20" ht="15.75">
      <c r="A24" s="54" t="s">
        <v>432</v>
      </c>
      <c r="B24" s="54" t="s">
        <v>779</v>
      </c>
      <c r="C24" s="54">
        <v>1382</v>
      </c>
      <c r="D24" s="60" t="s">
        <v>169</v>
      </c>
      <c r="F24" s="54">
        <v>0.038</v>
      </c>
      <c r="H24" s="56" t="s">
        <v>170</v>
      </c>
      <c r="J24" s="96"/>
      <c r="K24" s="96">
        <v>0.07983193277310925</v>
      </c>
      <c r="L24" s="96"/>
      <c r="N24" s="6"/>
      <c r="O24" s="1"/>
      <c r="P24" s="1"/>
      <c r="Q24" s="1"/>
      <c r="T24" s="96"/>
    </row>
    <row r="25" spans="1:20" ht="15.75">
      <c r="A25" s="54">
        <v>1383</v>
      </c>
      <c r="C25" s="54">
        <v>1383</v>
      </c>
      <c r="D25" s="54" t="s">
        <v>646</v>
      </c>
      <c r="E25" s="54">
        <v>0.8</v>
      </c>
      <c r="H25" s="54" t="s">
        <v>171</v>
      </c>
      <c r="J25" s="96">
        <v>1.777777777777778</v>
      </c>
      <c r="K25" s="96"/>
      <c r="L25" s="96"/>
      <c r="N25" s="6">
        <v>1383</v>
      </c>
      <c r="O25" s="1">
        <v>4.25</v>
      </c>
      <c r="P25" s="1">
        <v>20</v>
      </c>
      <c r="Q25" s="1">
        <v>25</v>
      </c>
      <c r="S25" s="96">
        <f>$O25*J25/$P25</f>
        <v>0.3777777777777778</v>
      </c>
      <c r="T25" s="96"/>
    </row>
    <row r="26" spans="1:20" ht="15.75">
      <c r="A26" s="54" t="s">
        <v>172</v>
      </c>
      <c r="C26" s="54">
        <v>1384</v>
      </c>
      <c r="D26" s="54" t="s">
        <v>646</v>
      </c>
      <c r="F26" s="54">
        <v>0.8</v>
      </c>
      <c r="H26" s="56" t="s">
        <v>977</v>
      </c>
      <c r="J26" s="96"/>
      <c r="K26" s="96">
        <v>1.777777777777778</v>
      </c>
      <c r="L26" s="96"/>
      <c r="N26" s="6">
        <v>1384</v>
      </c>
      <c r="O26" s="1">
        <v>4.25</v>
      </c>
      <c r="P26" s="1">
        <v>20</v>
      </c>
      <c r="Q26" s="1">
        <v>25</v>
      </c>
      <c r="T26" s="96">
        <f>$O26*K26/$P26</f>
        <v>0.3777777777777778</v>
      </c>
    </row>
    <row r="27" spans="1:20" ht="15.75">
      <c r="A27" s="54" t="s">
        <v>156</v>
      </c>
      <c r="B27" s="54">
        <v>10</v>
      </c>
      <c r="C27" s="54">
        <v>1384</v>
      </c>
      <c r="D27" s="60" t="s">
        <v>173</v>
      </c>
      <c r="F27" s="54">
        <v>16</v>
      </c>
      <c r="H27" s="56" t="s">
        <v>174</v>
      </c>
      <c r="J27" s="96"/>
      <c r="K27" s="96">
        <v>35.55555555555556</v>
      </c>
      <c r="L27" s="96"/>
      <c r="N27" s="6"/>
      <c r="O27" s="1"/>
      <c r="P27" s="1"/>
      <c r="Q27" s="1"/>
      <c r="T27" s="96"/>
    </row>
    <row r="28" spans="1:20" ht="15.75">
      <c r="A28" s="54" t="s">
        <v>357</v>
      </c>
      <c r="B28" s="54">
        <v>12</v>
      </c>
      <c r="C28" s="54">
        <v>1394</v>
      </c>
      <c r="D28" s="56" t="s">
        <v>646</v>
      </c>
      <c r="F28" s="54">
        <v>1.5</v>
      </c>
      <c r="H28" s="54" t="s">
        <v>977</v>
      </c>
      <c r="J28" s="96"/>
      <c r="K28" s="96">
        <v>3.333333333333333</v>
      </c>
      <c r="L28" s="96"/>
      <c r="N28" s="6">
        <v>1394</v>
      </c>
      <c r="O28" s="1">
        <v>4.25</v>
      </c>
      <c r="P28" s="1">
        <v>25.75</v>
      </c>
      <c r="Q28" s="1">
        <v>25</v>
      </c>
      <c r="T28" s="96">
        <f>$O28*K28/$P28</f>
        <v>0.5501618122977346</v>
      </c>
    </row>
    <row r="29" spans="1:20" ht="15.75">
      <c r="A29" s="56" t="s">
        <v>357</v>
      </c>
      <c r="B29" s="54">
        <v>12</v>
      </c>
      <c r="C29" s="54">
        <v>1394</v>
      </c>
      <c r="D29" s="54" t="s">
        <v>646</v>
      </c>
      <c r="F29" s="54">
        <v>1.25</v>
      </c>
      <c r="H29" s="54" t="s">
        <v>978</v>
      </c>
      <c r="J29" s="96"/>
      <c r="K29" s="96">
        <v>2.7777777777777777</v>
      </c>
      <c r="L29" s="96"/>
      <c r="N29" s="6">
        <v>1394</v>
      </c>
      <c r="O29" s="1">
        <v>4.25</v>
      </c>
      <c r="P29" s="1">
        <v>25.75</v>
      </c>
      <c r="Q29" s="1">
        <v>25</v>
      </c>
      <c r="T29" s="96">
        <f>$O29*K29/$P29</f>
        <v>0.45846817691477887</v>
      </c>
    </row>
    <row r="30" spans="1:20" ht="15.75">
      <c r="A30" s="54" t="s">
        <v>979</v>
      </c>
      <c r="C30" s="71" t="s">
        <v>67</v>
      </c>
      <c r="D30" s="54" t="s">
        <v>619</v>
      </c>
      <c r="F30" s="54">
        <v>1.25</v>
      </c>
      <c r="H30" s="54" t="s">
        <v>980</v>
      </c>
      <c r="J30" s="96"/>
      <c r="K30" s="96">
        <v>2.7777777777777777</v>
      </c>
      <c r="L30" s="96"/>
      <c r="N30" s="71" t="s">
        <v>67</v>
      </c>
      <c r="O30" s="70">
        <v>4.083333333333333</v>
      </c>
      <c r="P30" s="70">
        <v>30.095100000000002</v>
      </c>
      <c r="Q30" s="70">
        <v>34.44444444444444</v>
      </c>
      <c r="T30" s="96">
        <f>$O30*K30/$Q30</f>
        <v>0.3293010752688172</v>
      </c>
    </row>
    <row r="31" spans="1:20" ht="15.75">
      <c r="A31" s="54" t="s">
        <v>979</v>
      </c>
      <c r="C31" s="71" t="s">
        <v>67</v>
      </c>
      <c r="D31" s="54" t="s">
        <v>619</v>
      </c>
      <c r="F31" s="54">
        <v>2.375</v>
      </c>
      <c r="H31" s="54" t="s">
        <v>978</v>
      </c>
      <c r="J31" s="96"/>
      <c r="K31" s="96">
        <v>5.277777777777778</v>
      </c>
      <c r="L31" s="96"/>
      <c r="N31" s="71" t="s">
        <v>67</v>
      </c>
      <c r="O31" s="70">
        <v>4.083333333333333</v>
      </c>
      <c r="P31" s="70">
        <v>30.095100000000002</v>
      </c>
      <c r="Q31" s="70">
        <v>34.44444444444444</v>
      </c>
      <c r="T31" s="96">
        <f aca="true" t="shared" si="0" ref="T31:T64">$O31*K31/$Q31</f>
        <v>0.6256720430107526</v>
      </c>
    </row>
    <row r="32" spans="1:20" ht="15.75">
      <c r="A32" s="54" t="s">
        <v>68</v>
      </c>
      <c r="B32" s="54">
        <v>2</v>
      </c>
      <c r="C32" s="54">
        <v>1404</v>
      </c>
      <c r="D32" s="54" t="s">
        <v>619</v>
      </c>
      <c r="F32" s="54">
        <v>2.5</v>
      </c>
      <c r="J32" s="96"/>
      <c r="K32" s="96">
        <v>5.555555555555555</v>
      </c>
      <c r="L32" s="96"/>
      <c r="N32" s="6" t="s">
        <v>1223</v>
      </c>
      <c r="O32" s="1">
        <v>3.875</v>
      </c>
      <c r="P32" s="1"/>
      <c r="Q32" s="1">
        <v>90</v>
      </c>
      <c r="T32" s="96">
        <f t="shared" si="0"/>
        <v>0.23919753086419754</v>
      </c>
    </row>
    <row r="33" spans="1:20" ht="15.75">
      <c r="A33" s="54" t="s">
        <v>411</v>
      </c>
      <c r="C33" s="54">
        <v>1404</v>
      </c>
      <c r="D33" s="54" t="s">
        <v>619</v>
      </c>
      <c r="F33" s="54">
        <v>4.5</v>
      </c>
      <c r="H33" s="54" t="s">
        <v>977</v>
      </c>
      <c r="J33" s="96"/>
      <c r="K33" s="96">
        <v>10</v>
      </c>
      <c r="L33" s="96"/>
      <c r="N33" s="6" t="s">
        <v>1222</v>
      </c>
      <c r="O33" s="1">
        <v>3.875</v>
      </c>
      <c r="P33" s="1"/>
      <c r="Q33" s="1">
        <v>89</v>
      </c>
      <c r="T33" s="96">
        <f t="shared" si="0"/>
        <v>0.4353932584269663</v>
      </c>
    </row>
    <row r="34" spans="1:20" ht="15.75">
      <c r="A34" s="54" t="s">
        <v>411</v>
      </c>
      <c r="C34" s="54">
        <v>1404</v>
      </c>
      <c r="D34" s="54" t="s">
        <v>619</v>
      </c>
      <c r="F34" s="54">
        <v>3.5</v>
      </c>
      <c r="H34" s="54" t="s">
        <v>981</v>
      </c>
      <c r="J34" s="96"/>
      <c r="K34" s="96">
        <v>7.777777777777778</v>
      </c>
      <c r="L34" s="96"/>
      <c r="N34" s="6" t="s">
        <v>1223</v>
      </c>
      <c r="O34" s="1">
        <v>3.875</v>
      </c>
      <c r="P34" s="1"/>
      <c r="Q34" s="1">
        <v>90</v>
      </c>
      <c r="T34" s="96">
        <f t="shared" si="0"/>
        <v>0.33487654320987653</v>
      </c>
    </row>
    <row r="35" spans="1:20" ht="15.75">
      <c r="A35" s="54" t="s">
        <v>964</v>
      </c>
      <c r="B35" s="54">
        <v>5</v>
      </c>
      <c r="C35" s="54">
        <v>1404</v>
      </c>
      <c r="D35" s="54" t="s">
        <v>619</v>
      </c>
      <c r="F35" s="54">
        <v>5</v>
      </c>
      <c r="J35" s="96"/>
      <c r="K35" s="96">
        <v>11.11111111111111</v>
      </c>
      <c r="L35" s="96"/>
      <c r="N35" s="6" t="s">
        <v>1222</v>
      </c>
      <c r="O35" s="1">
        <v>3.875</v>
      </c>
      <c r="P35" s="1"/>
      <c r="Q35" s="1">
        <v>89</v>
      </c>
      <c r="T35" s="96">
        <f t="shared" si="0"/>
        <v>0.4837702871410737</v>
      </c>
    </row>
    <row r="36" spans="1:20" ht="15.75">
      <c r="A36" s="54" t="s">
        <v>768</v>
      </c>
      <c r="B36" s="54">
        <v>6</v>
      </c>
      <c r="C36" s="54">
        <v>1404</v>
      </c>
      <c r="D36" s="54" t="s">
        <v>619</v>
      </c>
      <c r="F36" s="54">
        <v>5</v>
      </c>
      <c r="H36" s="54" t="s">
        <v>977</v>
      </c>
      <c r="J36" s="96"/>
      <c r="K36" s="96">
        <v>11.11111111111111</v>
      </c>
      <c r="L36" s="96"/>
      <c r="N36" s="6" t="s">
        <v>1222</v>
      </c>
      <c r="O36" s="1">
        <v>3.875</v>
      </c>
      <c r="P36" s="1"/>
      <c r="Q36" s="1">
        <v>89</v>
      </c>
      <c r="T36" s="96">
        <f t="shared" si="0"/>
        <v>0.4837702871410737</v>
      </c>
    </row>
    <row r="37" spans="1:20" ht="15.75">
      <c r="A37" s="54" t="s">
        <v>768</v>
      </c>
      <c r="B37" s="54">
        <v>6</v>
      </c>
      <c r="C37" s="54">
        <v>1404</v>
      </c>
      <c r="D37" s="54" t="s">
        <v>619</v>
      </c>
      <c r="F37" s="54">
        <v>4</v>
      </c>
      <c r="H37" s="54" t="s">
        <v>981</v>
      </c>
      <c r="J37" s="96"/>
      <c r="K37" s="96">
        <v>8.88888888888889</v>
      </c>
      <c r="L37" s="96"/>
      <c r="N37" s="6" t="s">
        <v>1224</v>
      </c>
      <c r="O37" s="1">
        <v>3.875</v>
      </c>
      <c r="P37" s="1"/>
      <c r="Q37" s="1">
        <v>110</v>
      </c>
      <c r="T37" s="96">
        <f t="shared" si="0"/>
        <v>0.3131313131313131</v>
      </c>
    </row>
    <row r="38" spans="1:20" ht="15.75">
      <c r="A38" s="54">
        <v>1405</v>
      </c>
      <c r="C38" s="54">
        <v>1405</v>
      </c>
      <c r="D38" s="54" t="s">
        <v>619</v>
      </c>
      <c r="F38" s="54">
        <v>9</v>
      </c>
      <c r="J38" s="96"/>
      <c r="K38" s="96">
        <v>20</v>
      </c>
      <c r="L38" s="96"/>
      <c r="N38" s="6" t="s">
        <v>38</v>
      </c>
      <c r="O38" s="70">
        <v>3.875</v>
      </c>
      <c r="P38" s="70"/>
      <c r="Q38" s="70">
        <v>136.33333333333334</v>
      </c>
      <c r="R38" s="70"/>
      <c r="T38" s="96">
        <f t="shared" si="0"/>
        <v>0.5684596577017115</v>
      </c>
    </row>
    <row r="39" spans="1:20" ht="15.75">
      <c r="A39" s="54" t="s">
        <v>768</v>
      </c>
      <c r="B39" s="54">
        <v>6</v>
      </c>
      <c r="C39" s="54">
        <v>1410</v>
      </c>
      <c r="D39" s="54" t="s">
        <v>619</v>
      </c>
      <c r="F39" s="54">
        <v>7</v>
      </c>
      <c r="J39" s="96"/>
      <c r="K39" s="96">
        <v>15.555555555555555</v>
      </c>
      <c r="L39" s="96"/>
      <c r="N39" s="6" t="s">
        <v>1188</v>
      </c>
      <c r="O39" s="1">
        <v>3.875</v>
      </c>
      <c r="P39" s="1"/>
      <c r="Q39" s="1">
        <v>220</v>
      </c>
      <c r="T39" s="96">
        <f t="shared" si="0"/>
        <v>0.273989898989899</v>
      </c>
    </row>
    <row r="40" spans="1:20" ht="15.75">
      <c r="A40" s="54" t="s">
        <v>666</v>
      </c>
      <c r="B40" s="54">
        <v>7</v>
      </c>
      <c r="C40" s="54">
        <v>1411</v>
      </c>
      <c r="D40" s="54" t="s">
        <v>619</v>
      </c>
      <c r="F40" s="54">
        <v>6.5</v>
      </c>
      <c r="J40" s="96"/>
      <c r="K40" s="96">
        <v>14.444444444444445</v>
      </c>
      <c r="L40" s="96"/>
      <c r="N40" s="6" t="s">
        <v>1190</v>
      </c>
      <c r="O40" s="1">
        <v>3.875</v>
      </c>
      <c r="P40" s="1"/>
      <c r="Q40" s="1">
        <v>250</v>
      </c>
      <c r="T40" s="96">
        <f t="shared" si="0"/>
        <v>0.2238888888888889</v>
      </c>
    </row>
    <row r="41" spans="1:20" ht="15.75">
      <c r="A41" s="54" t="s">
        <v>156</v>
      </c>
      <c r="B41" s="54">
        <v>10</v>
      </c>
      <c r="C41" s="54">
        <v>1411</v>
      </c>
      <c r="D41" s="54" t="s">
        <v>619</v>
      </c>
      <c r="F41" s="54">
        <v>9</v>
      </c>
      <c r="H41" s="54" t="s">
        <v>984</v>
      </c>
      <c r="J41" s="96"/>
      <c r="K41" s="96">
        <v>20</v>
      </c>
      <c r="L41" s="96"/>
      <c r="N41" s="6" t="s">
        <v>1191</v>
      </c>
      <c r="O41" s="1">
        <v>3.875</v>
      </c>
      <c r="P41" s="1"/>
      <c r="Q41" s="1">
        <v>295</v>
      </c>
      <c r="T41" s="96">
        <f t="shared" si="0"/>
        <v>0.2627118644067797</v>
      </c>
    </row>
    <row r="42" spans="1:20" ht="15.75">
      <c r="A42" s="54" t="s">
        <v>156</v>
      </c>
      <c r="B42" s="54">
        <v>10</v>
      </c>
      <c r="C42" s="54">
        <v>1411</v>
      </c>
      <c r="D42" s="54" t="s">
        <v>619</v>
      </c>
      <c r="F42" s="54">
        <v>7</v>
      </c>
      <c r="H42" s="54" t="s">
        <v>985</v>
      </c>
      <c r="J42" s="96"/>
      <c r="K42" s="96">
        <v>15.555555555555555</v>
      </c>
      <c r="L42" s="96"/>
      <c r="N42" s="6" t="s">
        <v>1191</v>
      </c>
      <c r="O42" s="1">
        <v>3.875</v>
      </c>
      <c r="P42" s="1"/>
      <c r="Q42" s="1">
        <v>295</v>
      </c>
      <c r="T42" s="96">
        <f t="shared" si="0"/>
        <v>0.20433145009416195</v>
      </c>
    </row>
    <row r="43" spans="1:20" ht="15.75">
      <c r="A43" s="54" t="s">
        <v>769</v>
      </c>
      <c r="B43" s="54">
        <v>4</v>
      </c>
      <c r="C43" s="54">
        <v>1413</v>
      </c>
      <c r="D43" s="54" t="s">
        <v>619</v>
      </c>
      <c r="F43" s="54">
        <v>8</v>
      </c>
      <c r="H43" s="54" t="s">
        <v>974</v>
      </c>
      <c r="J43" s="96"/>
      <c r="K43" s="96">
        <v>17.77777777777778</v>
      </c>
      <c r="L43" s="96"/>
      <c r="N43" s="6" t="s">
        <v>1193</v>
      </c>
      <c r="O43" s="1">
        <v>3.875</v>
      </c>
      <c r="P43" s="1"/>
      <c r="Q43" s="1">
        <v>245</v>
      </c>
      <c r="T43" s="96">
        <f t="shared" si="0"/>
        <v>0.2811791383219954</v>
      </c>
    </row>
    <row r="44" spans="1:20" ht="15.75">
      <c r="A44" s="54" t="s">
        <v>68</v>
      </c>
      <c r="B44" s="54">
        <v>2</v>
      </c>
      <c r="C44" s="54">
        <v>1419</v>
      </c>
      <c r="D44" s="54" t="s">
        <v>619</v>
      </c>
      <c r="F44" s="54">
        <v>8</v>
      </c>
      <c r="J44" s="96"/>
      <c r="K44" s="96">
        <v>17.77777777777778</v>
      </c>
      <c r="L44" s="96"/>
      <c r="N44" s="6" t="s">
        <v>1210</v>
      </c>
      <c r="O44" s="1">
        <v>3.875</v>
      </c>
      <c r="P44" s="1"/>
      <c r="Q44" s="1">
        <v>230</v>
      </c>
      <c r="T44" s="96">
        <f t="shared" si="0"/>
        <v>0.2995169082125604</v>
      </c>
    </row>
    <row r="45" spans="1:20" ht="15.75">
      <c r="A45" s="54" t="s">
        <v>167</v>
      </c>
      <c r="B45" s="54">
        <v>1</v>
      </c>
      <c r="C45" s="54">
        <v>1420</v>
      </c>
      <c r="D45" s="54" t="s">
        <v>619</v>
      </c>
      <c r="F45" s="54">
        <v>7.5</v>
      </c>
      <c r="J45" s="96"/>
      <c r="K45" s="96">
        <v>16.666666666666668</v>
      </c>
      <c r="L45" s="96"/>
      <c r="N45" s="6" t="s">
        <v>1211</v>
      </c>
      <c r="O45" s="1">
        <v>3.875</v>
      </c>
      <c r="P45" s="1"/>
      <c r="Q45" s="1">
        <v>230</v>
      </c>
      <c r="T45" s="96">
        <f t="shared" si="0"/>
        <v>0.2807971014492754</v>
      </c>
    </row>
    <row r="46" spans="1:20" ht="15.75">
      <c r="A46" s="54" t="s">
        <v>571</v>
      </c>
      <c r="B46" s="54">
        <v>11</v>
      </c>
      <c r="C46" s="54">
        <v>1420</v>
      </c>
      <c r="D46" s="54" t="s">
        <v>619</v>
      </c>
      <c r="E46" s="54">
        <v>7</v>
      </c>
      <c r="F46" s="54">
        <v>9</v>
      </c>
      <c r="G46" s="54">
        <v>10</v>
      </c>
      <c r="H46" s="54" t="s">
        <v>975</v>
      </c>
      <c r="J46" s="96">
        <v>15.555555555555555</v>
      </c>
      <c r="K46" s="96">
        <v>20</v>
      </c>
      <c r="L46" s="96">
        <v>22.22222222222222</v>
      </c>
      <c r="N46" s="6" t="s">
        <v>1212</v>
      </c>
      <c r="O46" s="1">
        <v>3.875</v>
      </c>
      <c r="P46" s="1"/>
      <c r="Q46" s="1">
        <v>230</v>
      </c>
      <c r="T46" s="96">
        <f t="shared" si="0"/>
        <v>0.33695652173913043</v>
      </c>
    </row>
    <row r="47" spans="1:20" ht="15.75">
      <c r="A47" s="54" t="s">
        <v>167</v>
      </c>
      <c r="B47" s="54">
        <v>1</v>
      </c>
      <c r="C47" s="54">
        <v>1421</v>
      </c>
      <c r="D47" s="54" t="s">
        <v>619</v>
      </c>
      <c r="F47" s="54">
        <v>9</v>
      </c>
      <c r="J47" s="96"/>
      <c r="K47" s="96">
        <v>20</v>
      </c>
      <c r="L47" s="96"/>
      <c r="N47" s="6" t="s">
        <v>1212</v>
      </c>
      <c r="O47" s="1">
        <v>3.875</v>
      </c>
      <c r="P47" s="1"/>
      <c r="Q47" s="1">
        <v>230</v>
      </c>
      <c r="T47" s="96">
        <f t="shared" si="0"/>
        <v>0.33695652173913043</v>
      </c>
    </row>
    <row r="48" spans="1:20" ht="15.75">
      <c r="A48" s="54">
        <v>1421</v>
      </c>
      <c r="C48" s="54">
        <v>1421</v>
      </c>
      <c r="D48" s="54" t="s">
        <v>619</v>
      </c>
      <c r="F48" s="54">
        <v>10</v>
      </c>
      <c r="H48" s="54" t="s">
        <v>984</v>
      </c>
      <c r="J48" s="96"/>
      <c r="K48" s="96">
        <v>22.22222222222222</v>
      </c>
      <c r="L48" s="96"/>
      <c r="N48" s="6" t="s">
        <v>1212</v>
      </c>
      <c r="O48" s="1">
        <v>3.875</v>
      </c>
      <c r="P48" s="1"/>
      <c r="Q48" s="1">
        <v>230</v>
      </c>
      <c r="T48" s="96">
        <f t="shared" si="0"/>
        <v>0.3743961352657005</v>
      </c>
    </row>
    <row r="49" spans="1:20" ht="15.75">
      <c r="A49" s="54" t="s">
        <v>167</v>
      </c>
      <c r="B49" s="54">
        <v>1</v>
      </c>
      <c r="C49" s="54">
        <v>1423</v>
      </c>
      <c r="D49" s="54" t="s">
        <v>619</v>
      </c>
      <c r="F49" s="54">
        <v>8</v>
      </c>
      <c r="H49" s="54" t="s">
        <v>984</v>
      </c>
      <c r="J49" s="96"/>
      <c r="K49" s="96">
        <v>17.77777777777778</v>
      </c>
      <c r="L49" s="96"/>
      <c r="N49" s="6">
        <v>1423</v>
      </c>
      <c r="O49" s="1">
        <v>3.875</v>
      </c>
      <c r="P49" s="1"/>
      <c r="Q49" s="1">
        <v>240</v>
      </c>
      <c r="T49" s="96">
        <f t="shared" si="0"/>
        <v>0.28703703703703703</v>
      </c>
    </row>
    <row r="50" spans="1:20" ht="15.75">
      <c r="A50" s="54" t="s">
        <v>167</v>
      </c>
      <c r="B50" s="54">
        <v>1</v>
      </c>
      <c r="C50" s="54">
        <v>1423</v>
      </c>
      <c r="D50" s="54" t="s">
        <v>619</v>
      </c>
      <c r="F50" s="54">
        <v>7</v>
      </c>
      <c r="H50" s="54" t="s">
        <v>985</v>
      </c>
      <c r="J50" s="96"/>
      <c r="K50" s="96">
        <v>15.555555555555555</v>
      </c>
      <c r="L50" s="96"/>
      <c r="N50" s="6">
        <v>1423</v>
      </c>
      <c r="O50" s="1">
        <v>3.875</v>
      </c>
      <c r="P50" s="1"/>
      <c r="Q50" s="1">
        <v>240</v>
      </c>
      <c r="T50" s="96">
        <f t="shared" si="0"/>
        <v>0.2511574074074074</v>
      </c>
    </row>
    <row r="51" spans="1:20" ht="15.75">
      <c r="A51" s="54">
        <v>1424</v>
      </c>
      <c r="C51" s="54">
        <v>1424</v>
      </c>
      <c r="D51" s="54" t="s">
        <v>619</v>
      </c>
      <c r="F51" s="54">
        <v>7</v>
      </c>
      <c r="H51" s="54" t="s">
        <v>984</v>
      </c>
      <c r="J51" s="96"/>
      <c r="K51" s="96">
        <v>15.555555555555555</v>
      </c>
      <c r="L51" s="96"/>
      <c r="N51" s="6" t="s">
        <v>297</v>
      </c>
      <c r="O51" s="1">
        <v>3.875</v>
      </c>
      <c r="P51" s="1"/>
      <c r="Q51" s="1">
        <v>225</v>
      </c>
      <c r="T51" s="96">
        <f t="shared" si="0"/>
        <v>0.2679012345679012</v>
      </c>
    </row>
    <row r="52" spans="1:20" ht="15.75">
      <c r="A52" s="54">
        <v>1424</v>
      </c>
      <c r="C52" s="54">
        <v>1424</v>
      </c>
      <c r="D52" s="54" t="s">
        <v>619</v>
      </c>
      <c r="F52" s="54">
        <v>6</v>
      </c>
      <c r="H52" s="54" t="s">
        <v>985</v>
      </c>
      <c r="J52" s="96"/>
      <c r="K52" s="96">
        <v>13.333333333333332</v>
      </c>
      <c r="L52" s="96"/>
      <c r="N52" s="6" t="s">
        <v>297</v>
      </c>
      <c r="O52" s="1">
        <v>3.875</v>
      </c>
      <c r="P52" s="1"/>
      <c r="Q52" s="1">
        <v>225</v>
      </c>
      <c r="T52" s="96">
        <f t="shared" si="0"/>
        <v>0.22962962962962963</v>
      </c>
    </row>
    <row r="53" spans="1:20" ht="15.75">
      <c r="A53" s="54" t="s">
        <v>297</v>
      </c>
      <c r="C53" s="54">
        <v>1424</v>
      </c>
      <c r="D53" s="54" t="s">
        <v>619</v>
      </c>
      <c r="F53" s="54">
        <v>7.5</v>
      </c>
      <c r="H53" s="54" t="s">
        <v>984</v>
      </c>
      <c r="J53" s="96"/>
      <c r="K53" s="96">
        <v>16.666666666666668</v>
      </c>
      <c r="L53" s="96"/>
      <c r="N53" s="6" t="s">
        <v>297</v>
      </c>
      <c r="O53" s="1">
        <v>3.875</v>
      </c>
      <c r="P53" s="1"/>
      <c r="Q53" s="1">
        <v>225</v>
      </c>
      <c r="T53" s="96">
        <f t="shared" si="0"/>
        <v>0.2870370370370371</v>
      </c>
    </row>
    <row r="54" spans="1:20" ht="15.75">
      <c r="A54" s="54" t="s">
        <v>297</v>
      </c>
      <c r="C54" s="54">
        <v>1424</v>
      </c>
      <c r="D54" s="54" t="s">
        <v>619</v>
      </c>
      <c r="F54" s="54">
        <v>6.5</v>
      </c>
      <c r="H54" s="54" t="s">
        <v>985</v>
      </c>
      <c r="J54" s="96"/>
      <c r="K54" s="96">
        <v>14.444444444444445</v>
      </c>
      <c r="L54" s="96"/>
      <c r="N54" s="6" t="s">
        <v>297</v>
      </c>
      <c r="O54" s="1">
        <v>3.875</v>
      </c>
      <c r="P54" s="1"/>
      <c r="Q54" s="1">
        <v>225</v>
      </c>
      <c r="T54" s="96">
        <f t="shared" si="0"/>
        <v>0.24876543209876542</v>
      </c>
    </row>
    <row r="55" spans="1:20" ht="15.75">
      <c r="A55" s="54" t="s">
        <v>571</v>
      </c>
      <c r="B55" s="54">
        <v>11</v>
      </c>
      <c r="C55" s="54">
        <v>1425</v>
      </c>
      <c r="D55" s="54" t="s">
        <v>619</v>
      </c>
      <c r="F55" s="54">
        <v>20</v>
      </c>
      <c r="H55" s="54" t="s">
        <v>978</v>
      </c>
      <c r="J55" s="96"/>
      <c r="K55" s="96">
        <v>44.44444444444444</v>
      </c>
      <c r="L55" s="96"/>
      <c r="N55" s="6" t="s">
        <v>1213</v>
      </c>
      <c r="O55" s="1">
        <v>3.45</v>
      </c>
      <c r="P55" s="1"/>
      <c r="Q55" s="1">
        <v>225</v>
      </c>
      <c r="T55" s="96">
        <f t="shared" si="0"/>
        <v>0.6814814814814816</v>
      </c>
    </row>
    <row r="56" spans="1:21" ht="15.75">
      <c r="A56" s="54" t="s">
        <v>357</v>
      </c>
      <c r="B56" s="54">
        <v>12</v>
      </c>
      <c r="C56" s="54">
        <v>1425</v>
      </c>
      <c r="D56" s="54" t="s">
        <v>619</v>
      </c>
      <c r="E56" s="54">
        <v>7</v>
      </c>
      <c r="F56" s="54">
        <v>8.5</v>
      </c>
      <c r="G56" s="54">
        <v>10.5</v>
      </c>
      <c r="H56" s="54" t="s">
        <v>876</v>
      </c>
      <c r="J56" s="96">
        <v>15.555555555555555</v>
      </c>
      <c r="K56" s="96">
        <v>18.88888888888889</v>
      </c>
      <c r="L56" s="96">
        <v>23.333333333333332</v>
      </c>
      <c r="N56" s="6" t="s">
        <v>1213</v>
      </c>
      <c r="O56" s="1">
        <v>3.45</v>
      </c>
      <c r="P56" s="1"/>
      <c r="Q56" s="1">
        <v>225</v>
      </c>
      <c r="S56" s="96">
        <f>$O56*J56/$Q56</f>
        <v>0.23851851851851855</v>
      </c>
      <c r="T56" s="96">
        <f t="shared" si="0"/>
        <v>0.2896296296296296</v>
      </c>
      <c r="U56" s="96">
        <f>$O56*L56/$Q56</f>
        <v>0.35777777777777775</v>
      </c>
    </row>
    <row r="57" spans="1:20" ht="15.75">
      <c r="A57" s="54" t="s">
        <v>964</v>
      </c>
      <c r="B57" s="54">
        <v>5</v>
      </c>
      <c r="C57" s="54">
        <v>1427</v>
      </c>
      <c r="D57" s="54" t="s">
        <v>619</v>
      </c>
      <c r="E57" s="54">
        <v>6</v>
      </c>
      <c r="H57" s="54" t="s">
        <v>1046</v>
      </c>
      <c r="J57" s="96">
        <v>13.333333333333332</v>
      </c>
      <c r="K57" s="96"/>
      <c r="L57" s="96"/>
      <c r="N57" s="6">
        <v>1427</v>
      </c>
      <c r="O57" s="1">
        <v>3.45</v>
      </c>
      <c r="P57" s="1"/>
      <c r="Q57" s="1">
        <v>237.5</v>
      </c>
      <c r="S57" s="96">
        <f>$O57*J57/$Q57</f>
        <v>0.1936842105263158</v>
      </c>
      <c r="T57" s="96"/>
    </row>
    <row r="58" spans="1:20" ht="15.75">
      <c r="A58" s="54" t="s">
        <v>769</v>
      </c>
      <c r="B58" s="54">
        <v>4</v>
      </c>
      <c r="C58" s="54">
        <v>1429</v>
      </c>
      <c r="D58" s="54" t="s">
        <v>619</v>
      </c>
      <c r="E58" s="54">
        <v>6</v>
      </c>
      <c r="H58" s="54" t="s">
        <v>142</v>
      </c>
      <c r="J58" s="96">
        <v>13.333333333333332</v>
      </c>
      <c r="K58" s="96"/>
      <c r="L58" s="96"/>
      <c r="N58" s="6" t="s">
        <v>1234</v>
      </c>
      <c r="O58" s="1">
        <v>3.45</v>
      </c>
      <c r="P58" s="1"/>
      <c r="Q58" s="1">
        <v>250</v>
      </c>
      <c r="S58" s="96">
        <f>$O58*J58/$Q58</f>
        <v>0.184</v>
      </c>
      <c r="T58" s="96"/>
    </row>
    <row r="59" spans="1:20" ht="15.75">
      <c r="A59" s="54" t="s">
        <v>308</v>
      </c>
      <c r="C59" s="54">
        <v>1446</v>
      </c>
      <c r="D59" s="54" t="s">
        <v>619</v>
      </c>
      <c r="F59" s="54">
        <v>8</v>
      </c>
      <c r="H59" s="54" t="s">
        <v>984</v>
      </c>
      <c r="J59" s="96"/>
      <c r="K59" s="96">
        <v>17.77777777777778</v>
      </c>
      <c r="L59" s="96"/>
      <c r="N59" s="6">
        <v>1446</v>
      </c>
      <c r="O59" s="1">
        <v>3.45</v>
      </c>
      <c r="P59" s="1"/>
      <c r="Q59" s="1">
        <v>285</v>
      </c>
      <c r="T59" s="96">
        <f t="shared" si="0"/>
        <v>0.21520467836257312</v>
      </c>
    </row>
    <row r="60" spans="1:20" ht="15.75">
      <c r="A60" s="54" t="s">
        <v>308</v>
      </c>
      <c r="C60" s="54">
        <v>1446</v>
      </c>
      <c r="D60" s="54" t="s">
        <v>619</v>
      </c>
      <c r="F60" s="54">
        <v>6</v>
      </c>
      <c r="H60" s="54" t="s">
        <v>985</v>
      </c>
      <c r="J60" s="96"/>
      <c r="K60" s="96">
        <v>13.333333333333332</v>
      </c>
      <c r="L60" s="96"/>
      <c r="N60" s="6">
        <v>1446</v>
      </c>
      <c r="O60" s="1">
        <v>3.45</v>
      </c>
      <c r="P60" s="1"/>
      <c r="Q60" s="1">
        <v>285</v>
      </c>
      <c r="T60" s="96">
        <f t="shared" si="0"/>
        <v>0.16140350877192983</v>
      </c>
    </row>
    <row r="61" spans="1:20" ht="15.75">
      <c r="A61" s="54" t="s">
        <v>156</v>
      </c>
      <c r="B61" s="54">
        <v>10</v>
      </c>
      <c r="C61" s="54">
        <v>1450</v>
      </c>
      <c r="D61" s="54" t="s">
        <v>619</v>
      </c>
      <c r="F61" s="54">
        <v>11</v>
      </c>
      <c r="H61" s="54" t="s">
        <v>984</v>
      </c>
      <c r="J61" s="96"/>
      <c r="K61" s="96">
        <v>24.444444444444443</v>
      </c>
      <c r="L61" s="96"/>
      <c r="N61" s="6">
        <v>1450</v>
      </c>
      <c r="O61" s="1">
        <v>3.45</v>
      </c>
      <c r="P61" s="1"/>
      <c r="Q61" s="1">
        <v>285</v>
      </c>
      <c r="T61" s="96">
        <f t="shared" si="0"/>
        <v>0.295906432748538</v>
      </c>
    </row>
    <row r="62" spans="1:20" ht="15.75">
      <c r="A62" s="54" t="s">
        <v>1047</v>
      </c>
      <c r="B62" s="54">
        <v>8</v>
      </c>
      <c r="C62" s="54">
        <v>1451</v>
      </c>
      <c r="D62" s="54" t="s">
        <v>619</v>
      </c>
      <c r="F62" s="54">
        <v>14</v>
      </c>
      <c r="H62" s="54" t="s">
        <v>1048</v>
      </c>
      <c r="J62" s="96"/>
      <c r="K62" s="96">
        <v>31.11111111111111</v>
      </c>
      <c r="L62" s="96"/>
      <c r="N62" s="6" t="s">
        <v>1126</v>
      </c>
      <c r="O62" s="1">
        <v>3.45</v>
      </c>
      <c r="P62" s="1"/>
      <c r="Q62" s="1">
        <v>285</v>
      </c>
      <c r="T62" s="96">
        <f t="shared" si="0"/>
        <v>0.37660818713450295</v>
      </c>
    </row>
    <row r="63" spans="1:20" ht="15.75">
      <c r="A63" s="54" t="s">
        <v>571</v>
      </c>
      <c r="B63" s="54">
        <v>11</v>
      </c>
      <c r="C63" s="54">
        <v>1452</v>
      </c>
      <c r="D63" s="54" t="s">
        <v>619</v>
      </c>
      <c r="F63" s="54">
        <v>12</v>
      </c>
      <c r="J63" s="96"/>
      <c r="K63" s="96">
        <v>26.666666666666664</v>
      </c>
      <c r="L63" s="96"/>
      <c r="N63" s="6" t="s">
        <v>1128</v>
      </c>
      <c r="O63" s="1">
        <v>3.45</v>
      </c>
      <c r="P63" s="1"/>
      <c r="Q63" s="1">
        <v>320</v>
      </c>
      <c r="T63" s="96">
        <f t="shared" si="0"/>
        <v>0.2875</v>
      </c>
    </row>
    <row r="64" spans="1:21" ht="15.75">
      <c r="A64" s="54" t="s">
        <v>770</v>
      </c>
      <c r="B64" s="54">
        <v>3</v>
      </c>
      <c r="C64" s="54">
        <v>1464</v>
      </c>
      <c r="D64" s="54" t="s">
        <v>619</v>
      </c>
      <c r="F64" s="54">
        <v>7</v>
      </c>
      <c r="G64" s="54">
        <v>8</v>
      </c>
      <c r="H64" s="54" t="s">
        <v>1049</v>
      </c>
      <c r="J64" s="96"/>
      <c r="K64" s="96">
        <v>15.555555555555555</v>
      </c>
      <c r="L64" s="96">
        <v>17.77777777777778</v>
      </c>
      <c r="N64" s="6">
        <v>1464</v>
      </c>
      <c r="O64" s="1">
        <v>3.45</v>
      </c>
      <c r="P64" s="26"/>
      <c r="Q64" s="26">
        <v>300</v>
      </c>
      <c r="T64" s="96">
        <f t="shared" si="0"/>
        <v>0.1788888888888889</v>
      </c>
      <c r="U64" s="96">
        <f>$O64*L64/$Q64</f>
        <v>0.20444444444444446</v>
      </c>
    </row>
  </sheetData>
  <sheetProtection/>
  <printOptions/>
  <pageMargins left="0.75" right="0.75" top="1" bottom="1" header="0.5" footer="0.5"/>
  <pageSetup horizontalDpi="200" verticalDpi="200" orientation="portrait"/>
  <legacyDrawing r:id="rId2"/>
</worksheet>
</file>

<file path=xl/worksheets/sheet14.xml><?xml version="1.0" encoding="utf-8"?>
<worksheet xmlns="http://schemas.openxmlformats.org/spreadsheetml/2006/main" xmlns:r="http://schemas.openxmlformats.org/officeDocument/2006/relationships">
  <dimension ref="A1:W24"/>
  <sheetViews>
    <sheetView zoomScalePageLayoutView="0" workbookViewId="0" topLeftCell="A1">
      <selection activeCell="B2" sqref="B2"/>
    </sheetView>
  </sheetViews>
  <sheetFormatPr defaultColWidth="9.00390625" defaultRowHeight="12.75"/>
  <cols>
    <col min="1" max="2" width="12.50390625" style="54" customWidth="1"/>
    <col min="3" max="3" width="9.50390625" style="54" customWidth="1"/>
    <col min="4" max="4" width="12.125" style="54" customWidth="1"/>
    <col min="5" max="5" width="7.875" style="54" customWidth="1"/>
    <col min="6" max="6" width="21.50390625" style="54" customWidth="1"/>
    <col min="7" max="7" width="17.50390625" style="54" customWidth="1"/>
    <col min="8" max="8" width="3.625" style="54" customWidth="1"/>
    <col min="9" max="9" width="12.625" style="54" customWidth="1"/>
    <col min="10" max="10" width="7.00390625" style="54" customWidth="1"/>
    <col min="11" max="11" width="7.875" style="54" customWidth="1"/>
    <col min="12" max="12" width="12.875" style="54" customWidth="1"/>
    <col min="13" max="13" width="7.875" style="54" customWidth="1"/>
    <col min="14" max="14" width="29.875" style="54" customWidth="1"/>
    <col min="15" max="15" width="18.125" style="54" customWidth="1"/>
    <col min="16" max="16" width="3.50390625" style="54" customWidth="1"/>
    <col min="17" max="17" width="11.625" style="54" customWidth="1"/>
    <col min="18" max="19" width="9.00390625" style="54" customWidth="1"/>
    <col min="20" max="20" width="12.50390625" style="54" customWidth="1"/>
    <col min="21" max="21" width="6.625" style="54" customWidth="1"/>
    <col min="22" max="22" width="34.625" style="54" customWidth="1"/>
    <col min="23" max="23" width="11.125" style="54" customWidth="1"/>
    <col min="24" max="16384" width="9.00390625" style="54" customWidth="1"/>
  </cols>
  <sheetData>
    <row r="1" ht="15.75">
      <c r="B1" s="48" t="s">
        <v>299</v>
      </c>
    </row>
    <row r="2" spans="2:5" ht="15.75">
      <c r="B2" s="64" t="s">
        <v>6</v>
      </c>
      <c r="E2" s="3" t="s">
        <v>106</v>
      </c>
    </row>
    <row r="3" spans="2:5" ht="15.75">
      <c r="B3" s="54" t="s">
        <v>300</v>
      </c>
      <c r="E3" s="3" t="s">
        <v>426</v>
      </c>
    </row>
    <row r="4" spans="5:11" ht="15.75">
      <c r="E4" s="56"/>
      <c r="F4" s="56"/>
      <c r="G4" s="56"/>
      <c r="H4" s="56"/>
      <c r="I4" s="56"/>
      <c r="J4" s="56"/>
      <c r="K4" s="56"/>
    </row>
    <row r="5" spans="2:23" ht="15.75">
      <c r="B5" s="124" t="s">
        <v>301</v>
      </c>
      <c r="C5" s="125"/>
      <c r="D5" s="125"/>
      <c r="E5" s="125"/>
      <c r="F5" s="125"/>
      <c r="G5" s="124" t="s">
        <v>81</v>
      </c>
      <c r="H5" s="21"/>
      <c r="I5" s="126" t="s">
        <v>427</v>
      </c>
      <c r="J5" s="61"/>
      <c r="K5" s="61"/>
      <c r="L5" s="61"/>
      <c r="M5" s="61"/>
      <c r="N5" s="61"/>
      <c r="O5" s="126" t="s">
        <v>86</v>
      </c>
      <c r="P5" s="127"/>
      <c r="Q5" s="128" t="s">
        <v>314</v>
      </c>
      <c r="R5" s="60"/>
      <c r="S5" s="60"/>
      <c r="T5" s="60"/>
      <c r="U5" s="60"/>
      <c r="V5" s="60"/>
      <c r="W5" s="128" t="s">
        <v>314</v>
      </c>
    </row>
    <row r="6" spans="2:23" ht="15.75">
      <c r="B6" s="123" t="s">
        <v>84</v>
      </c>
      <c r="G6" s="3" t="s">
        <v>82</v>
      </c>
      <c r="H6" s="3"/>
      <c r="O6" s="3" t="s">
        <v>102</v>
      </c>
      <c r="P6" s="3"/>
      <c r="W6" s="3" t="s">
        <v>82</v>
      </c>
    </row>
    <row r="7" spans="2:23" ht="15.75">
      <c r="B7" s="4" t="s">
        <v>85</v>
      </c>
      <c r="G7" s="21" t="s">
        <v>83</v>
      </c>
      <c r="H7" s="21"/>
      <c r="J7" s="21"/>
      <c r="O7" s="21" t="s">
        <v>103</v>
      </c>
      <c r="P7" s="21"/>
      <c r="R7" s="21"/>
      <c r="W7" s="21" t="s">
        <v>83</v>
      </c>
    </row>
    <row r="8" spans="5:23" ht="15.75">
      <c r="E8" s="71" t="s">
        <v>104</v>
      </c>
      <c r="G8" s="71" t="s">
        <v>122</v>
      </c>
      <c r="H8" s="71"/>
      <c r="M8" s="71" t="s">
        <v>104</v>
      </c>
      <c r="O8" s="71" t="s">
        <v>122</v>
      </c>
      <c r="P8" s="71"/>
      <c r="U8" s="71" t="s">
        <v>104</v>
      </c>
      <c r="W8" s="54" t="s">
        <v>122</v>
      </c>
    </row>
    <row r="9" spans="1:23" s="55" customFormat="1" ht="15.75">
      <c r="A9" s="69" t="s">
        <v>853</v>
      </c>
      <c r="B9" s="69" t="s">
        <v>391</v>
      </c>
      <c r="C9" s="69" t="s">
        <v>392</v>
      </c>
      <c r="D9" s="55" t="s">
        <v>854</v>
      </c>
      <c r="E9" s="69" t="s">
        <v>105</v>
      </c>
      <c r="F9" s="55" t="s">
        <v>734</v>
      </c>
      <c r="G9" s="69" t="s">
        <v>272</v>
      </c>
      <c r="H9" s="69"/>
      <c r="I9" s="55" t="s">
        <v>853</v>
      </c>
      <c r="J9" s="69" t="s">
        <v>391</v>
      </c>
      <c r="K9" s="69" t="s">
        <v>392</v>
      </c>
      <c r="L9" s="55" t="s">
        <v>854</v>
      </c>
      <c r="M9" s="69" t="s">
        <v>105</v>
      </c>
      <c r="N9" s="55" t="s">
        <v>734</v>
      </c>
      <c r="O9" s="69" t="s">
        <v>272</v>
      </c>
      <c r="P9" s="69"/>
      <c r="Q9" s="69" t="s">
        <v>853</v>
      </c>
      <c r="R9" s="69" t="s">
        <v>391</v>
      </c>
      <c r="S9" s="69" t="s">
        <v>392</v>
      </c>
      <c r="T9" s="55" t="s">
        <v>854</v>
      </c>
      <c r="U9" s="69" t="s">
        <v>105</v>
      </c>
      <c r="V9" s="55" t="s">
        <v>734</v>
      </c>
      <c r="W9" s="55" t="s">
        <v>272</v>
      </c>
    </row>
    <row r="10" spans="1:23" ht="15.75">
      <c r="A10" s="54" t="s">
        <v>1001</v>
      </c>
      <c r="C10" s="54" t="s">
        <v>1079</v>
      </c>
      <c r="D10" s="54" t="s">
        <v>1091</v>
      </c>
      <c r="E10" s="54">
        <v>7.5</v>
      </c>
      <c r="F10" s="54" t="s">
        <v>428</v>
      </c>
      <c r="G10" s="54">
        <f>(E10/45)</f>
        <v>0.16666666666666666</v>
      </c>
      <c r="I10" s="71" t="s">
        <v>1001</v>
      </c>
      <c r="J10" s="71"/>
      <c r="K10" s="71" t="s">
        <v>1079</v>
      </c>
      <c r="L10" s="54" t="s">
        <v>1091</v>
      </c>
      <c r="M10" s="54">
        <v>12.5</v>
      </c>
      <c r="N10" s="54" t="s">
        <v>428</v>
      </c>
      <c r="O10" s="54">
        <f>(M10/45)</f>
        <v>0.2777777777777778</v>
      </c>
      <c r="Q10" s="71">
        <v>1301</v>
      </c>
      <c r="R10" s="71"/>
      <c r="S10" s="71">
        <v>1301</v>
      </c>
      <c r="T10" s="54" t="s">
        <v>1091</v>
      </c>
      <c r="U10" s="54">
        <v>10</v>
      </c>
      <c r="V10" s="54" t="s">
        <v>315</v>
      </c>
      <c r="W10" s="54">
        <f>(U10/45)</f>
        <v>0.2222222222222222</v>
      </c>
    </row>
    <row r="11" spans="1:23" ht="15.75">
      <c r="A11" s="54">
        <v>1344</v>
      </c>
      <c r="C11" s="54">
        <v>1344</v>
      </c>
      <c r="D11" s="54" t="s">
        <v>1091</v>
      </c>
      <c r="E11" s="54">
        <v>10</v>
      </c>
      <c r="F11" s="54" t="s">
        <v>319</v>
      </c>
      <c r="G11" s="54">
        <f>(E11/45)</f>
        <v>0.2222222222222222</v>
      </c>
      <c r="I11" s="71">
        <v>1384</v>
      </c>
      <c r="J11" s="71"/>
      <c r="K11" s="71">
        <v>1384</v>
      </c>
      <c r="L11" s="54" t="s">
        <v>453</v>
      </c>
      <c r="M11" s="54">
        <v>30</v>
      </c>
      <c r="N11" s="54" t="s">
        <v>319</v>
      </c>
      <c r="O11" s="54">
        <f aca="true" t="shared" si="0" ref="O11:O20">(M11/45)</f>
        <v>0.6666666666666666</v>
      </c>
      <c r="Q11" s="71">
        <v>1384</v>
      </c>
      <c r="R11" s="71"/>
      <c r="S11" s="71">
        <v>1384</v>
      </c>
      <c r="T11" s="54" t="s">
        <v>453</v>
      </c>
      <c r="U11" s="54">
        <v>2</v>
      </c>
      <c r="V11" s="54" t="s">
        <v>316</v>
      </c>
      <c r="W11" s="54">
        <f>(U11/2.25)</f>
        <v>0.8888888888888888</v>
      </c>
    </row>
    <row r="12" spans="1:23" ht="15.75">
      <c r="A12" s="54">
        <v>1347</v>
      </c>
      <c r="C12" s="54">
        <v>1347</v>
      </c>
      <c r="D12" s="54" t="s">
        <v>1091</v>
      </c>
      <c r="E12" s="54">
        <v>25</v>
      </c>
      <c r="F12" s="54" t="s">
        <v>192</v>
      </c>
      <c r="G12" s="54">
        <f>(E12/45)</f>
        <v>0.5555555555555556</v>
      </c>
      <c r="I12" s="73" t="s">
        <v>607</v>
      </c>
      <c r="J12" s="73">
        <v>2</v>
      </c>
      <c r="K12" s="73">
        <v>1396</v>
      </c>
      <c r="L12" s="56" t="s">
        <v>1091</v>
      </c>
      <c r="M12" s="56">
        <v>52.5</v>
      </c>
      <c r="N12" s="56" t="s">
        <v>320</v>
      </c>
      <c r="O12" s="54">
        <f t="shared" si="0"/>
        <v>1.1666666666666667</v>
      </c>
      <c r="Q12" s="71" t="s">
        <v>607</v>
      </c>
      <c r="R12" s="71">
        <v>2</v>
      </c>
      <c r="S12" s="71">
        <v>1396</v>
      </c>
      <c r="T12" s="54" t="s">
        <v>1091</v>
      </c>
      <c r="U12" s="54">
        <v>35</v>
      </c>
      <c r="V12" s="54" t="s">
        <v>318</v>
      </c>
      <c r="W12" s="54">
        <f>(U12/45)</f>
        <v>0.7777777777777778</v>
      </c>
    </row>
    <row r="13" spans="6:15" ht="15.75">
      <c r="F13" s="54" t="s">
        <v>321</v>
      </c>
      <c r="I13" s="73" t="s">
        <v>666</v>
      </c>
      <c r="J13" s="73">
        <v>7</v>
      </c>
      <c r="K13" s="73">
        <v>1396</v>
      </c>
      <c r="L13" s="56" t="s">
        <v>1091</v>
      </c>
      <c r="M13" s="56">
        <v>52.5</v>
      </c>
      <c r="N13" s="56" t="s">
        <v>320</v>
      </c>
      <c r="O13" s="54">
        <f t="shared" si="0"/>
        <v>1.1666666666666667</v>
      </c>
    </row>
    <row r="14" spans="1:15" ht="15.75">
      <c r="A14" s="54" t="s">
        <v>193</v>
      </c>
      <c r="C14" s="54" t="s">
        <v>194</v>
      </c>
      <c r="D14" s="54" t="s">
        <v>1091</v>
      </c>
      <c r="E14" s="54">
        <v>6.4</v>
      </c>
      <c r="F14" s="54" t="s">
        <v>320</v>
      </c>
      <c r="G14" s="54">
        <f>(E14/45)</f>
        <v>0.14222222222222222</v>
      </c>
      <c r="I14" s="73" t="s">
        <v>607</v>
      </c>
      <c r="J14" s="73">
        <v>2</v>
      </c>
      <c r="K14" s="73">
        <v>1403</v>
      </c>
      <c r="L14" s="56" t="s">
        <v>1091</v>
      </c>
      <c r="M14" s="56">
        <v>33</v>
      </c>
      <c r="N14" s="56" t="s">
        <v>320</v>
      </c>
      <c r="O14" s="54">
        <f t="shared" si="0"/>
        <v>0.7333333333333333</v>
      </c>
    </row>
    <row r="15" spans="1:15" ht="15.75">
      <c r="A15" s="56"/>
      <c r="B15" s="56"/>
      <c r="C15" s="56"/>
      <c r="D15" s="56"/>
      <c r="E15" s="56"/>
      <c r="F15" s="56"/>
      <c r="G15" s="56"/>
      <c r="H15" s="56"/>
      <c r="I15" s="73" t="s">
        <v>770</v>
      </c>
      <c r="J15" s="73">
        <v>3</v>
      </c>
      <c r="K15" s="73">
        <v>1404</v>
      </c>
      <c r="L15" s="56" t="s">
        <v>1091</v>
      </c>
      <c r="M15" s="56">
        <v>55</v>
      </c>
      <c r="N15" s="56" t="s">
        <v>429</v>
      </c>
      <c r="O15" s="54">
        <f t="shared" si="0"/>
        <v>1.2222222222222223</v>
      </c>
    </row>
    <row r="16" spans="1:15" ht="15.75">
      <c r="A16" s="56"/>
      <c r="B16" s="56"/>
      <c r="C16" s="56"/>
      <c r="D16" s="56"/>
      <c r="E16" s="56"/>
      <c r="F16" s="56"/>
      <c r="G16" s="56"/>
      <c r="H16" s="56"/>
      <c r="I16" s="73">
        <v>1405</v>
      </c>
      <c r="J16" s="73"/>
      <c r="K16" s="73">
        <v>1405</v>
      </c>
      <c r="L16" s="56" t="s">
        <v>1091</v>
      </c>
      <c r="M16" s="56">
        <v>46.4</v>
      </c>
      <c r="N16" s="56"/>
      <c r="O16" s="54">
        <f t="shared" si="0"/>
        <v>1.031111111111111</v>
      </c>
    </row>
    <row r="17" spans="1:15" ht="15.75">
      <c r="A17" s="56"/>
      <c r="B17" s="56"/>
      <c r="C17" s="56"/>
      <c r="D17" s="56"/>
      <c r="E17" s="56"/>
      <c r="F17" s="56"/>
      <c r="G17" s="56"/>
      <c r="H17" s="56"/>
      <c r="I17" s="73">
        <v>1414</v>
      </c>
      <c r="J17" s="73"/>
      <c r="K17" s="73">
        <v>1414</v>
      </c>
      <c r="L17" s="56" t="s">
        <v>453</v>
      </c>
      <c r="M17" s="56">
        <v>40</v>
      </c>
      <c r="N17" s="56" t="s">
        <v>438</v>
      </c>
      <c r="O17" s="54">
        <f t="shared" si="0"/>
        <v>0.8888888888888888</v>
      </c>
    </row>
    <row r="18" spans="1:15" ht="15.75">
      <c r="A18" s="56"/>
      <c r="B18" s="56"/>
      <c r="C18" s="56"/>
      <c r="D18" s="56"/>
      <c r="E18" s="56"/>
      <c r="F18" s="56"/>
      <c r="G18" s="56"/>
      <c r="H18" s="56"/>
      <c r="I18" s="73">
        <v>1423</v>
      </c>
      <c r="J18" s="73"/>
      <c r="K18" s="73">
        <v>1423</v>
      </c>
      <c r="L18" s="56" t="s">
        <v>1091</v>
      </c>
      <c r="M18" s="56">
        <v>16.66</v>
      </c>
      <c r="N18" s="56" t="s">
        <v>439</v>
      </c>
      <c r="O18" s="54">
        <f t="shared" si="0"/>
        <v>0.37022222222222223</v>
      </c>
    </row>
    <row r="19" spans="1:14" ht="15.75">
      <c r="A19" s="56"/>
      <c r="B19" s="56"/>
      <c r="C19" s="56"/>
      <c r="D19" s="56"/>
      <c r="E19" s="56"/>
      <c r="F19" s="56"/>
      <c r="G19" s="56"/>
      <c r="H19" s="56"/>
      <c r="I19" s="73"/>
      <c r="J19" s="73"/>
      <c r="K19" s="73"/>
      <c r="L19" s="56"/>
      <c r="M19" s="56"/>
      <c r="N19" s="56" t="s">
        <v>440</v>
      </c>
    </row>
    <row r="20" spans="1:15" ht="15.75">
      <c r="A20" s="56"/>
      <c r="B20" s="56"/>
      <c r="C20" s="56"/>
      <c r="D20" s="56"/>
      <c r="E20" s="56"/>
      <c r="F20" s="56"/>
      <c r="G20" s="56"/>
      <c r="H20" s="56"/>
      <c r="I20" s="73" t="s">
        <v>1256</v>
      </c>
      <c r="J20" s="73"/>
      <c r="K20" s="73" t="s">
        <v>441</v>
      </c>
      <c r="L20" s="56" t="s">
        <v>533</v>
      </c>
      <c r="M20" s="56">
        <v>35</v>
      </c>
      <c r="N20" s="56" t="s">
        <v>430</v>
      </c>
      <c r="O20" s="54">
        <f t="shared" si="0"/>
        <v>0.7777777777777778</v>
      </c>
    </row>
    <row r="21" spans="1:8" ht="15.75">
      <c r="A21" s="56"/>
      <c r="B21" s="56"/>
      <c r="C21" s="56"/>
      <c r="D21" s="56"/>
      <c r="E21" s="56"/>
      <c r="F21" s="56"/>
      <c r="G21" s="56"/>
      <c r="H21" s="56"/>
    </row>
    <row r="22" spans="1:8" ht="15.75">
      <c r="A22" s="56"/>
      <c r="B22" s="56"/>
      <c r="C22" s="56"/>
      <c r="D22" s="56"/>
      <c r="E22" s="56"/>
      <c r="F22" s="56"/>
      <c r="G22" s="56"/>
      <c r="H22" s="56"/>
    </row>
    <row r="23" spans="1:8" ht="15.75">
      <c r="A23" s="56"/>
      <c r="B23" s="56"/>
      <c r="C23" s="56"/>
      <c r="D23" s="56"/>
      <c r="E23" s="56"/>
      <c r="F23" s="56"/>
      <c r="G23" s="56"/>
      <c r="H23" s="56"/>
    </row>
    <row r="24" spans="1:2" ht="15.75">
      <c r="A24" s="56"/>
      <c r="B24" s="48"/>
    </row>
  </sheetData>
  <sheetProtection/>
  <printOptions/>
  <pageMargins left="0.75" right="0.75" top="1" bottom="1" header="0.5" footer="0.5"/>
  <pageSetup horizontalDpi="200" verticalDpi="200" orientation="portrait"/>
</worksheet>
</file>

<file path=xl/worksheets/sheet15.xml><?xml version="1.0" encoding="utf-8"?>
<worksheet xmlns="http://schemas.openxmlformats.org/spreadsheetml/2006/main" xmlns:r="http://schemas.openxmlformats.org/officeDocument/2006/relationships">
  <dimension ref="A1:M19"/>
  <sheetViews>
    <sheetView zoomScalePageLayoutView="0" workbookViewId="0" topLeftCell="A1">
      <selection activeCell="D2" sqref="D2"/>
    </sheetView>
  </sheetViews>
  <sheetFormatPr defaultColWidth="8.625" defaultRowHeight="12.75"/>
  <cols>
    <col min="1" max="1" width="14.125" style="54" customWidth="1"/>
    <col min="2" max="2" width="8.625" style="54" customWidth="1"/>
    <col min="3" max="3" width="9.875" style="54" customWidth="1"/>
    <col min="4" max="4" width="13.625" style="54" customWidth="1"/>
    <col min="5" max="5" width="8.625" style="54" customWidth="1"/>
    <col min="6" max="6" width="12.50390625" style="54" customWidth="1"/>
    <col min="7" max="7" width="8.625" style="54" customWidth="1"/>
    <col min="8" max="8" width="15.50390625" style="54" customWidth="1"/>
    <col min="9" max="9" width="21.875" style="54" customWidth="1"/>
    <col min="10" max="16384" width="8.625" style="54" customWidth="1"/>
  </cols>
  <sheetData>
    <row r="1" spans="1:2" s="27" customFormat="1" ht="15.75">
      <c r="A1" s="1"/>
      <c r="B1" s="3" t="s">
        <v>421</v>
      </c>
    </row>
    <row r="2" ht="15.75">
      <c r="D2" s="64" t="s">
        <v>6</v>
      </c>
    </row>
    <row r="3" spans="2:13" s="27" customFormat="1" ht="15.75">
      <c r="B3" s="27" t="s">
        <v>528</v>
      </c>
      <c r="D3" s="66" t="s">
        <v>529</v>
      </c>
      <c r="E3" s="66"/>
      <c r="F3" s="66"/>
      <c r="G3" s="66"/>
      <c r="H3" s="66"/>
      <c r="I3" s="66"/>
      <c r="J3" s="66"/>
      <c r="K3" s="66"/>
      <c r="L3" s="66"/>
      <c r="M3" s="66"/>
    </row>
    <row r="5" s="27" customFormat="1" ht="15.75">
      <c r="B5" s="4" t="s">
        <v>393</v>
      </c>
    </row>
    <row r="7" s="27" customFormat="1" ht="15.75">
      <c r="B7" s="121" t="s">
        <v>687</v>
      </c>
    </row>
    <row r="8" spans="5:7" ht="15.75">
      <c r="E8" s="6" t="s">
        <v>216</v>
      </c>
      <c r="F8" s="6" t="s">
        <v>258</v>
      </c>
      <c r="G8" s="6" t="s">
        <v>217</v>
      </c>
    </row>
    <row r="9" spans="1:8" s="39" customFormat="1" ht="15.75">
      <c r="A9" s="40" t="s">
        <v>853</v>
      </c>
      <c r="B9" s="40" t="s">
        <v>391</v>
      </c>
      <c r="C9" s="40" t="s">
        <v>392</v>
      </c>
      <c r="D9" s="39" t="s">
        <v>854</v>
      </c>
      <c r="E9" s="10" t="s">
        <v>105</v>
      </c>
      <c r="F9" s="8" t="s">
        <v>732</v>
      </c>
      <c r="G9" s="8" t="s">
        <v>105</v>
      </c>
      <c r="H9" s="39" t="s">
        <v>734</v>
      </c>
    </row>
    <row r="10" spans="1:8" ht="15.75">
      <c r="A10" s="71">
        <v>1396</v>
      </c>
      <c r="B10" s="71"/>
      <c r="C10" s="71">
        <v>1396</v>
      </c>
      <c r="D10" s="54" t="s">
        <v>1091</v>
      </c>
      <c r="F10" s="54">
        <v>5.5</v>
      </c>
      <c r="H10" s="54" t="s">
        <v>536</v>
      </c>
    </row>
    <row r="11" spans="1:9" ht="15.75">
      <c r="A11" s="71" t="s">
        <v>530</v>
      </c>
      <c r="B11" s="71"/>
      <c r="C11" s="71" t="s">
        <v>531</v>
      </c>
      <c r="D11" s="54" t="s">
        <v>1091</v>
      </c>
      <c r="F11" s="54">
        <v>0.053</v>
      </c>
      <c r="H11" s="60" t="s">
        <v>534</v>
      </c>
      <c r="I11" s="54" t="s">
        <v>535</v>
      </c>
    </row>
    <row r="12" spans="1:6" ht="15.75">
      <c r="A12" s="71" t="s">
        <v>607</v>
      </c>
      <c r="B12" s="71">
        <v>2</v>
      </c>
      <c r="C12" s="71">
        <v>1403</v>
      </c>
      <c r="D12" s="54" t="s">
        <v>1091</v>
      </c>
      <c r="F12" s="54">
        <v>0.1</v>
      </c>
    </row>
    <row r="13" spans="1:6" ht="15.75">
      <c r="A13" s="71" t="s">
        <v>411</v>
      </c>
      <c r="B13" s="71"/>
      <c r="C13" s="71">
        <v>1404</v>
      </c>
      <c r="D13" s="54" t="s">
        <v>646</v>
      </c>
      <c r="F13" s="54">
        <v>7</v>
      </c>
    </row>
    <row r="14" spans="1:6" ht="15.75">
      <c r="A14" s="71" t="s">
        <v>768</v>
      </c>
      <c r="B14" s="71">
        <v>6</v>
      </c>
      <c r="C14" s="71">
        <v>1404</v>
      </c>
      <c r="D14" s="54" t="s">
        <v>646</v>
      </c>
      <c r="F14" s="54">
        <v>10</v>
      </c>
    </row>
    <row r="15" spans="1:6" ht="15.75">
      <c r="A15" s="71">
        <v>1418</v>
      </c>
      <c r="B15" s="71"/>
      <c r="C15" s="71">
        <v>1418</v>
      </c>
      <c r="D15" s="54" t="s">
        <v>1091</v>
      </c>
      <c r="F15" s="54">
        <v>5</v>
      </c>
    </row>
    <row r="16" spans="1:6" ht="15.75">
      <c r="A16" s="71" t="s">
        <v>607</v>
      </c>
      <c r="B16" s="71">
        <v>2</v>
      </c>
      <c r="C16" s="71">
        <v>1419</v>
      </c>
      <c r="D16" s="54" t="s">
        <v>1091</v>
      </c>
      <c r="F16" s="54">
        <v>0.065</v>
      </c>
    </row>
    <row r="17" spans="1:6" ht="15.75">
      <c r="A17" s="71" t="s">
        <v>607</v>
      </c>
      <c r="B17" s="71">
        <v>2</v>
      </c>
      <c r="C17" s="71">
        <v>1420</v>
      </c>
      <c r="D17" s="54" t="s">
        <v>1091</v>
      </c>
      <c r="F17" s="54">
        <v>0.065</v>
      </c>
    </row>
    <row r="18" spans="1:6" ht="15.75">
      <c r="A18" s="71">
        <v>1440</v>
      </c>
      <c r="B18" s="71"/>
      <c r="C18" s="71">
        <v>1440</v>
      </c>
      <c r="D18" s="54" t="s">
        <v>1091</v>
      </c>
      <c r="F18" s="54">
        <v>6.75</v>
      </c>
    </row>
    <row r="19" spans="1:8" ht="15.75">
      <c r="A19" s="71" t="s">
        <v>532</v>
      </c>
      <c r="B19" s="71"/>
      <c r="C19" s="71" t="s">
        <v>1044</v>
      </c>
      <c r="D19" s="54" t="s">
        <v>533</v>
      </c>
      <c r="F19" s="54">
        <v>0.08</v>
      </c>
      <c r="H19" s="54" t="s">
        <v>535</v>
      </c>
    </row>
  </sheetData>
  <sheetProtection/>
  <printOptions/>
  <pageMargins left="0.75" right="0.75" top="1" bottom="1" header="0.5" footer="0.5"/>
  <pageSetup horizontalDpi="200" verticalDpi="200" orientation="portrait"/>
</worksheet>
</file>

<file path=xl/worksheets/sheet16.xml><?xml version="1.0" encoding="utf-8"?>
<worksheet xmlns="http://schemas.openxmlformats.org/spreadsheetml/2006/main" xmlns:r="http://schemas.openxmlformats.org/officeDocument/2006/relationships">
  <dimension ref="A1:N25"/>
  <sheetViews>
    <sheetView zoomScalePageLayoutView="0" workbookViewId="0" topLeftCell="A1">
      <selection activeCell="B2" sqref="B2"/>
    </sheetView>
  </sheetViews>
  <sheetFormatPr defaultColWidth="8.625" defaultRowHeight="12.75"/>
  <cols>
    <col min="1" max="1" width="12.875" style="54" customWidth="1"/>
    <col min="2" max="2" width="8.625" style="54" customWidth="1"/>
    <col min="3" max="3" width="10.375" style="54" customWidth="1"/>
    <col min="4" max="4" width="13.50390625" style="54" customWidth="1"/>
    <col min="5" max="5" width="8.625" style="54" customWidth="1"/>
    <col min="6" max="6" width="12.375" style="54" customWidth="1"/>
    <col min="7" max="7" width="8.625" style="54" customWidth="1"/>
    <col min="8" max="8" width="17.375" style="54" customWidth="1"/>
    <col min="9" max="16384" width="8.625" style="54" customWidth="1"/>
  </cols>
  <sheetData>
    <row r="1" spans="1:2" s="27" customFormat="1" ht="15.75">
      <c r="A1" s="1"/>
      <c r="B1" s="3" t="s">
        <v>422</v>
      </c>
    </row>
    <row r="2" ht="15.75">
      <c r="B2" s="64" t="s">
        <v>6</v>
      </c>
    </row>
    <row r="3" s="27" customFormat="1" ht="15.75">
      <c r="B3" s="27" t="s">
        <v>423</v>
      </c>
    </row>
    <row r="5" s="27" customFormat="1" ht="15.75">
      <c r="B5" s="4" t="s">
        <v>393</v>
      </c>
    </row>
    <row r="7" s="27" customFormat="1" ht="15.75">
      <c r="B7" s="121" t="s">
        <v>424</v>
      </c>
    </row>
    <row r="8" spans="5:7" ht="15.75">
      <c r="E8" s="6" t="s">
        <v>216</v>
      </c>
      <c r="F8" s="6" t="s">
        <v>258</v>
      </c>
      <c r="G8" s="6" t="s">
        <v>217</v>
      </c>
    </row>
    <row r="9" spans="1:8" s="39" customFormat="1" ht="15.75">
      <c r="A9" s="40" t="s">
        <v>853</v>
      </c>
      <c r="B9" s="40" t="s">
        <v>391</v>
      </c>
      <c r="C9" s="40" t="s">
        <v>392</v>
      </c>
      <c r="D9" s="39" t="s">
        <v>854</v>
      </c>
      <c r="E9" s="10" t="s">
        <v>105</v>
      </c>
      <c r="F9" s="8" t="s">
        <v>732</v>
      </c>
      <c r="G9" s="8" t="s">
        <v>105</v>
      </c>
      <c r="H9" s="39" t="s">
        <v>734</v>
      </c>
    </row>
    <row r="10" spans="1:8" ht="15.75">
      <c r="A10" s="71" t="s">
        <v>603</v>
      </c>
      <c r="B10" s="71">
        <v>11</v>
      </c>
      <c r="C10" s="71">
        <v>1295</v>
      </c>
      <c r="D10" s="54" t="s">
        <v>646</v>
      </c>
      <c r="F10" s="54">
        <v>8</v>
      </c>
      <c r="H10" s="54" t="s">
        <v>674</v>
      </c>
    </row>
    <row r="11" spans="1:8" ht="15.75">
      <c r="A11" s="71">
        <v>1347</v>
      </c>
      <c r="B11" s="71"/>
      <c r="C11" s="71">
        <v>1347</v>
      </c>
      <c r="D11" s="54" t="s">
        <v>1091</v>
      </c>
      <c r="F11" s="54">
        <v>8</v>
      </c>
      <c r="H11" s="54" t="s">
        <v>675</v>
      </c>
    </row>
    <row r="12" spans="1:8" ht="15.75">
      <c r="A12" s="71">
        <v>1382</v>
      </c>
      <c r="B12" s="71"/>
      <c r="C12" s="71">
        <v>1382</v>
      </c>
      <c r="D12" s="54" t="s">
        <v>1091</v>
      </c>
      <c r="F12" s="54">
        <v>6</v>
      </c>
      <c r="H12" s="54" t="s">
        <v>537</v>
      </c>
    </row>
    <row r="13" spans="1:8" ht="15.75">
      <c r="A13" s="71">
        <v>1396</v>
      </c>
      <c r="B13" s="71"/>
      <c r="C13" s="71">
        <v>1396</v>
      </c>
      <c r="D13" s="54" t="s">
        <v>1091</v>
      </c>
      <c r="F13" s="54">
        <v>6.5</v>
      </c>
      <c r="H13" s="54" t="s">
        <v>676</v>
      </c>
    </row>
    <row r="14" spans="1:8" ht="15.75">
      <c r="A14" s="71">
        <v>1396</v>
      </c>
      <c r="B14" s="71"/>
      <c r="C14" s="71">
        <v>1396</v>
      </c>
      <c r="D14" s="54" t="s">
        <v>1091</v>
      </c>
      <c r="F14" s="54">
        <v>7.5</v>
      </c>
      <c r="H14" s="54" t="s">
        <v>677</v>
      </c>
    </row>
    <row r="15" spans="1:8" ht="15.75">
      <c r="A15" s="71">
        <v>1396</v>
      </c>
      <c r="B15" s="71"/>
      <c r="C15" s="71">
        <v>1396</v>
      </c>
      <c r="D15" s="54" t="s">
        <v>1091</v>
      </c>
      <c r="F15" s="54">
        <v>6.25</v>
      </c>
      <c r="H15" s="54" t="s">
        <v>678</v>
      </c>
    </row>
    <row r="16" spans="1:8" ht="15.75">
      <c r="A16" s="71">
        <v>1405</v>
      </c>
      <c r="B16" s="71"/>
      <c r="C16" s="71">
        <v>1405</v>
      </c>
      <c r="D16" s="54" t="s">
        <v>1091</v>
      </c>
      <c r="F16" s="54">
        <v>3.666</v>
      </c>
      <c r="H16" s="54" t="s">
        <v>538</v>
      </c>
    </row>
    <row r="17" spans="1:8" ht="15.75">
      <c r="A17" s="71" t="s">
        <v>1021</v>
      </c>
      <c r="B17" s="71"/>
      <c r="C17" s="71" t="s">
        <v>1021</v>
      </c>
      <c r="D17" s="54" t="s">
        <v>1091</v>
      </c>
      <c r="F17" s="54">
        <v>0.0445</v>
      </c>
      <c r="H17" s="54" t="s">
        <v>539</v>
      </c>
    </row>
    <row r="18" spans="1:8" ht="15.75">
      <c r="A18" s="71" t="s">
        <v>964</v>
      </c>
      <c r="B18" s="71">
        <v>5</v>
      </c>
      <c r="C18" s="71">
        <v>1410</v>
      </c>
      <c r="D18" s="54" t="s">
        <v>1091</v>
      </c>
      <c r="F18" s="54">
        <v>0.04</v>
      </c>
      <c r="H18" s="54" t="s">
        <v>674</v>
      </c>
    </row>
    <row r="19" spans="1:6" ht="15.75">
      <c r="A19" s="71" t="s">
        <v>607</v>
      </c>
      <c r="B19" s="71">
        <v>2</v>
      </c>
      <c r="C19" s="71">
        <v>1419</v>
      </c>
      <c r="D19" s="54" t="s">
        <v>1091</v>
      </c>
      <c r="F19" s="54">
        <v>0.035</v>
      </c>
    </row>
    <row r="20" spans="1:6" ht="15.75">
      <c r="A20" s="71">
        <v>1424</v>
      </c>
      <c r="B20" s="71"/>
      <c r="C20" s="71">
        <v>1424</v>
      </c>
      <c r="D20" s="54" t="s">
        <v>1091</v>
      </c>
      <c r="F20" s="54">
        <v>0.035</v>
      </c>
    </row>
    <row r="21" spans="1:8" ht="15.75">
      <c r="A21" s="71">
        <v>1440</v>
      </c>
      <c r="B21" s="71"/>
      <c r="C21" s="71">
        <v>1440</v>
      </c>
      <c r="D21" s="54" t="s">
        <v>1091</v>
      </c>
      <c r="F21" s="54">
        <v>6</v>
      </c>
      <c r="H21" s="54" t="s">
        <v>540</v>
      </c>
    </row>
    <row r="22" spans="1:8" ht="15.75">
      <c r="A22" s="71" t="s">
        <v>620</v>
      </c>
      <c r="B22" s="71">
        <v>9</v>
      </c>
      <c r="C22" s="71">
        <v>1498</v>
      </c>
      <c r="D22" s="54" t="s">
        <v>453</v>
      </c>
      <c r="F22" s="54">
        <v>6.75</v>
      </c>
      <c r="H22" s="54" t="s">
        <v>541</v>
      </c>
    </row>
    <row r="23" spans="1:8" ht="15.75">
      <c r="A23" s="71" t="s">
        <v>604</v>
      </c>
      <c r="B23" s="71">
        <v>12</v>
      </c>
      <c r="C23" s="71">
        <v>1500</v>
      </c>
      <c r="D23" s="54" t="s">
        <v>453</v>
      </c>
      <c r="F23" s="54">
        <v>5</v>
      </c>
      <c r="H23" s="54" t="s">
        <v>541</v>
      </c>
    </row>
    <row r="24" spans="1:8" ht="15.75">
      <c r="A24" s="71" t="s">
        <v>542</v>
      </c>
      <c r="B24" s="71"/>
      <c r="C24" s="71">
        <v>1501</v>
      </c>
      <c r="D24" s="54" t="s">
        <v>453</v>
      </c>
      <c r="F24" s="54">
        <v>6</v>
      </c>
      <c r="G24" s="54">
        <v>13</v>
      </c>
      <c r="H24" s="54" t="s">
        <v>543</v>
      </c>
    </row>
    <row r="25" spans="1:14" ht="15.75">
      <c r="A25" s="71" t="s">
        <v>620</v>
      </c>
      <c r="B25" s="71">
        <v>9</v>
      </c>
      <c r="C25" s="71">
        <v>1501</v>
      </c>
      <c r="D25" s="54" t="s">
        <v>453</v>
      </c>
      <c r="F25" s="54">
        <v>41</v>
      </c>
      <c r="H25" s="64" t="s">
        <v>544</v>
      </c>
      <c r="I25" s="64"/>
      <c r="J25" s="64"/>
      <c r="K25" s="64"/>
      <c r="L25" s="64"/>
      <c r="M25" s="64"/>
      <c r="N25" s="64"/>
    </row>
  </sheetData>
  <sheetProtection/>
  <printOptions/>
  <pageMargins left="0.75" right="0.75" top="1" bottom="1" header="0.5" footer="0.5"/>
  <pageSetup orientation="portrait" paperSize="3"/>
</worksheet>
</file>

<file path=xl/worksheets/sheet17.xml><?xml version="1.0" encoding="utf-8"?>
<worksheet xmlns="http://schemas.openxmlformats.org/spreadsheetml/2006/main" xmlns:r="http://schemas.openxmlformats.org/officeDocument/2006/relationships">
  <dimension ref="A1:N38"/>
  <sheetViews>
    <sheetView zoomScalePageLayoutView="0" workbookViewId="0" topLeftCell="A1">
      <selection activeCell="K5" sqref="K5:K6"/>
    </sheetView>
  </sheetViews>
  <sheetFormatPr defaultColWidth="9.00390625" defaultRowHeight="12.75"/>
  <cols>
    <col min="1" max="1" width="14.00390625" style="54" customWidth="1"/>
    <col min="2" max="2" width="9.00390625" style="54" customWidth="1"/>
    <col min="3" max="3" width="7.625" style="54" customWidth="1"/>
    <col min="4" max="4" width="12.125" style="54" customWidth="1"/>
    <col min="5" max="5" width="9.00390625" style="54" customWidth="1"/>
    <col min="6" max="6" width="13.125" style="54" customWidth="1"/>
    <col min="7" max="7" width="9.00390625" style="54" customWidth="1"/>
    <col min="8" max="8" width="13.50390625" style="54" customWidth="1"/>
    <col min="9" max="9" width="11.875" style="54" customWidth="1"/>
    <col min="10" max="12" width="9.00390625" style="54" customWidth="1"/>
    <col min="13" max="13" width="3.625" style="54" customWidth="1"/>
    <col min="14" max="14" width="9.875" style="54" customWidth="1"/>
    <col min="15" max="16384" width="9.00390625" style="54" customWidth="1"/>
  </cols>
  <sheetData>
    <row r="1" ht="15.75">
      <c r="B1" s="48" t="s">
        <v>205</v>
      </c>
    </row>
    <row r="3" ht="15.75">
      <c r="B3" s="54" t="s">
        <v>196</v>
      </c>
    </row>
    <row r="5" spans="2:14" ht="15.75">
      <c r="B5" s="4" t="s">
        <v>1214</v>
      </c>
      <c r="I5" s="21" t="s">
        <v>1097</v>
      </c>
      <c r="K5" s="3" t="s">
        <v>7</v>
      </c>
      <c r="N5" s="3" t="s">
        <v>707</v>
      </c>
    </row>
    <row r="6" spans="9:14" ht="15.75">
      <c r="I6" s="54" t="s">
        <v>122</v>
      </c>
      <c r="K6" s="3" t="s">
        <v>8</v>
      </c>
      <c r="N6" s="71" t="s">
        <v>9</v>
      </c>
    </row>
    <row r="7" spans="2:14" ht="15.75">
      <c r="B7" s="54" t="s">
        <v>1106</v>
      </c>
      <c r="N7" s="71" t="s">
        <v>10</v>
      </c>
    </row>
    <row r="8" spans="5:14" ht="15.75">
      <c r="E8" s="6" t="s">
        <v>216</v>
      </c>
      <c r="F8" s="6" t="s">
        <v>258</v>
      </c>
      <c r="G8" s="6" t="s">
        <v>217</v>
      </c>
      <c r="I8" s="6" t="s">
        <v>258</v>
      </c>
      <c r="K8" s="71"/>
      <c r="L8" s="71" t="s">
        <v>58</v>
      </c>
      <c r="N8" s="71" t="s">
        <v>11</v>
      </c>
    </row>
    <row r="9" spans="1:14" s="55" customFormat="1" ht="15.75">
      <c r="A9" s="69" t="s">
        <v>197</v>
      </c>
      <c r="B9" s="69" t="s">
        <v>391</v>
      </c>
      <c r="C9" s="69" t="s">
        <v>392</v>
      </c>
      <c r="D9" s="55" t="s">
        <v>854</v>
      </c>
      <c r="E9" s="10" t="s">
        <v>105</v>
      </c>
      <c r="F9" s="8" t="s">
        <v>732</v>
      </c>
      <c r="G9" s="8" t="s">
        <v>105</v>
      </c>
      <c r="H9" s="55" t="s">
        <v>734</v>
      </c>
      <c r="I9" s="8" t="s">
        <v>732</v>
      </c>
      <c r="K9" s="69" t="s">
        <v>392</v>
      </c>
      <c r="L9" s="8" t="s">
        <v>59</v>
      </c>
      <c r="M9" s="54"/>
      <c r="N9" s="69" t="s">
        <v>511</v>
      </c>
    </row>
    <row r="10" spans="1:12" ht="15.75" hidden="1">
      <c r="A10" s="122" t="s">
        <v>198</v>
      </c>
      <c r="B10" s="71"/>
      <c r="C10" s="71"/>
      <c r="K10" s="37">
        <v>1250</v>
      </c>
      <c r="L10" s="27">
        <v>4.25</v>
      </c>
    </row>
    <row r="11" spans="1:14" ht="15.75">
      <c r="A11" s="71" t="s">
        <v>613</v>
      </c>
      <c r="B11" s="71">
        <v>8</v>
      </c>
      <c r="C11" s="71">
        <v>1347</v>
      </c>
      <c r="D11" s="54" t="s">
        <v>1091</v>
      </c>
      <c r="F11" s="54">
        <v>21</v>
      </c>
      <c r="I11" s="120">
        <f>(F11/0.8125)</f>
        <v>25.846153846153847</v>
      </c>
      <c r="K11" s="6">
        <v>1347</v>
      </c>
      <c r="L11" s="1">
        <v>4.25</v>
      </c>
      <c r="N11" s="68">
        <f>L11*I11</f>
        <v>109.84615384615385</v>
      </c>
    </row>
    <row r="12" spans="1:14" ht="15.75">
      <c r="A12" s="71" t="s">
        <v>277</v>
      </c>
      <c r="B12" s="71">
        <v>9</v>
      </c>
      <c r="C12" s="71">
        <v>1347</v>
      </c>
      <c r="D12" s="54" t="s">
        <v>1091</v>
      </c>
      <c r="F12" s="54">
        <v>20</v>
      </c>
      <c r="I12" s="120">
        <f aca="true" t="shared" si="0" ref="I12:I37">(F12/0.8125)</f>
        <v>24.615384615384617</v>
      </c>
      <c r="K12" s="6">
        <v>1347</v>
      </c>
      <c r="L12" s="1">
        <v>4.25</v>
      </c>
      <c r="N12" s="68">
        <f aca="true" t="shared" si="1" ref="N12:N19">L12*I12</f>
        <v>104.61538461538463</v>
      </c>
    </row>
    <row r="13" spans="1:14" ht="15.75">
      <c r="A13" s="71" t="s">
        <v>571</v>
      </c>
      <c r="B13" s="71">
        <v>11</v>
      </c>
      <c r="C13" s="71">
        <v>1347</v>
      </c>
      <c r="D13" s="54" t="s">
        <v>1091</v>
      </c>
      <c r="F13" s="54">
        <v>20</v>
      </c>
      <c r="I13" s="120">
        <f t="shared" si="0"/>
        <v>24.615384615384617</v>
      </c>
      <c r="K13" s="6">
        <v>1347</v>
      </c>
      <c r="L13" s="1">
        <v>4.25</v>
      </c>
      <c r="N13" s="68">
        <f t="shared" si="1"/>
        <v>104.61538461538463</v>
      </c>
    </row>
    <row r="14" spans="1:14" ht="15.75">
      <c r="A14" s="71" t="s">
        <v>357</v>
      </c>
      <c r="B14" s="71">
        <v>12</v>
      </c>
      <c r="C14" s="71">
        <v>1347</v>
      </c>
      <c r="D14" s="54" t="s">
        <v>1091</v>
      </c>
      <c r="F14" s="54">
        <v>17</v>
      </c>
      <c r="I14" s="120">
        <f t="shared" si="0"/>
        <v>20.923076923076923</v>
      </c>
      <c r="K14" s="6">
        <v>1347</v>
      </c>
      <c r="L14" s="1">
        <v>4.25</v>
      </c>
      <c r="M14" s="92"/>
      <c r="N14" s="68">
        <f t="shared" si="1"/>
        <v>88.92307692307692</v>
      </c>
    </row>
    <row r="15" spans="1:14" ht="15.75">
      <c r="A15" s="71" t="s">
        <v>199</v>
      </c>
      <c r="B15" s="71">
        <v>2</v>
      </c>
      <c r="C15" s="71">
        <v>1396</v>
      </c>
      <c r="D15" s="54" t="s">
        <v>1091</v>
      </c>
      <c r="F15" s="54">
        <v>45</v>
      </c>
      <c r="I15" s="120">
        <f t="shared" si="0"/>
        <v>55.38461538461539</v>
      </c>
      <c r="K15" s="6">
        <v>1347</v>
      </c>
      <c r="L15" s="1">
        <v>4.25</v>
      </c>
      <c r="M15" s="92"/>
      <c r="N15" s="68">
        <f t="shared" si="1"/>
        <v>235.3846153846154</v>
      </c>
    </row>
    <row r="16" spans="1:14" ht="15.75">
      <c r="A16" s="71" t="s">
        <v>666</v>
      </c>
      <c r="B16" s="71">
        <v>7</v>
      </c>
      <c r="C16" s="71">
        <v>1396</v>
      </c>
      <c r="D16" s="54" t="s">
        <v>1091</v>
      </c>
      <c r="F16" s="54">
        <v>14</v>
      </c>
      <c r="I16" s="120">
        <f t="shared" si="0"/>
        <v>17.23076923076923</v>
      </c>
      <c r="K16" s="6">
        <v>1396</v>
      </c>
      <c r="L16" s="1">
        <v>4.25</v>
      </c>
      <c r="M16" s="92"/>
      <c r="N16" s="68">
        <f t="shared" si="1"/>
        <v>73.23076923076923</v>
      </c>
    </row>
    <row r="17" spans="1:14" ht="15.75">
      <c r="A17" s="71" t="s">
        <v>156</v>
      </c>
      <c r="B17" s="71">
        <v>10</v>
      </c>
      <c r="C17" s="71">
        <v>1396</v>
      </c>
      <c r="D17" s="54" t="s">
        <v>1091</v>
      </c>
      <c r="F17" s="54">
        <v>47.5</v>
      </c>
      <c r="I17" s="120">
        <f t="shared" si="0"/>
        <v>58.46153846153846</v>
      </c>
      <c r="K17" s="6">
        <v>1396</v>
      </c>
      <c r="L17" s="1">
        <v>4.25</v>
      </c>
      <c r="M17" s="92"/>
      <c r="N17" s="68">
        <f t="shared" si="1"/>
        <v>248.46153846153845</v>
      </c>
    </row>
    <row r="18" spans="1:14" ht="15.75">
      <c r="A18" s="71">
        <v>1418</v>
      </c>
      <c r="B18" s="71"/>
      <c r="C18" s="71">
        <v>1418</v>
      </c>
      <c r="D18" s="54" t="s">
        <v>453</v>
      </c>
      <c r="F18" s="54">
        <v>40</v>
      </c>
      <c r="I18" s="120">
        <f t="shared" si="0"/>
        <v>49.23076923076923</v>
      </c>
      <c r="K18" s="6"/>
      <c r="L18" s="1"/>
      <c r="M18" s="92"/>
      <c r="N18" s="68"/>
    </row>
    <row r="19" spans="1:14" ht="15.75">
      <c r="A19" s="71">
        <v>1440</v>
      </c>
      <c r="B19" s="71"/>
      <c r="C19" s="71">
        <v>1440</v>
      </c>
      <c r="D19" s="54" t="s">
        <v>1091</v>
      </c>
      <c r="F19" s="54">
        <v>35</v>
      </c>
      <c r="H19" s="56" t="s">
        <v>1054</v>
      </c>
      <c r="I19" s="120">
        <f t="shared" si="0"/>
        <v>43.07692307692308</v>
      </c>
      <c r="K19" s="6" t="s">
        <v>1124</v>
      </c>
      <c r="L19" s="1">
        <v>3.45</v>
      </c>
      <c r="M19" s="92"/>
      <c r="N19" s="68">
        <f t="shared" si="1"/>
        <v>148.61538461538464</v>
      </c>
    </row>
    <row r="20" spans="1:9" ht="15.75">
      <c r="A20" s="71" t="s">
        <v>200</v>
      </c>
      <c r="B20" s="71"/>
      <c r="C20" s="71" t="s">
        <v>200</v>
      </c>
      <c r="D20" s="60" t="s">
        <v>201</v>
      </c>
      <c r="F20" s="54">
        <v>25</v>
      </c>
      <c r="I20" s="120">
        <f t="shared" si="0"/>
        <v>30.76923076923077</v>
      </c>
    </row>
    <row r="21" spans="1:9" ht="15.75">
      <c r="A21" s="71" t="s">
        <v>575</v>
      </c>
      <c r="B21" s="71"/>
      <c r="C21" s="71">
        <v>1496</v>
      </c>
      <c r="D21" s="54" t="s">
        <v>453</v>
      </c>
      <c r="F21" s="54">
        <v>50</v>
      </c>
      <c r="I21" s="120">
        <f t="shared" si="0"/>
        <v>61.53846153846154</v>
      </c>
    </row>
    <row r="22" spans="1:9" ht="15.75">
      <c r="A22" s="71" t="s">
        <v>202</v>
      </c>
      <c r="B22" s="71"/>
      <c r="C22" s="71">
        <v>1497</v>
      </c>
      <c r="D22" s="54" t="s">
        <v>453</v>
      </c>
      <c r="F22" s="54">
        <v>60</v>
      </c>
      <c r="I22" s="120">
        <f t="shared" si="0"/>
        <v>73.84615384615384</v>
      </c>
    </row>
    <row r="23" spans="1:9" ht="15.75">
      <c r="A23" s="71" t="s">
        <v>277</v>
      </c>
      <c r="B23" s="71">
        <v>9</v>
      </c>
      <c r="C23" s="71">
        <v>1498</v>
      </c>
      <c r="D23" s="54" t="s">
        <v>453</v>
      </c>
      <c r="F23" s="54">
        <v>80</v>
      </c>
      <c r="I23" s="120">
        <f t="shared" si="0"/>
        <v>98.46153846153847</v>
      </c>
    </row>
    <row r="24" spans="1:9" ht="15.75">
      <c r="A24" s="71" t="s">
        <v>202</v>
      </c>
      <c r="B24" s="71"/>
      <c r="C24" s="71">
        <v>1500</v>
      </c>
      <c r="D24" s="54" t="s">
        <v>453</v>
      </c>
      <c r="F24" s="54">
        <v>77.5</v>
      </c>
      <c r="I24" s="120">
        <f t="shared" si="0"/>
        <v>95.38461538461539</v>
      </c>
    </row>
    <row r="25" spans="1:9" ht="15.75">
      <c r="A25" s="71" t="s">
        <v>277</v>
      </c>
      <c r="B25" s="71">
        <v>9</v>
      </c>
      <c r="C25" s="71">
        <v>1500</v>
      </c>
      <c r="D25" s="54" t="s">
        <v>453</v>
      </c>
      <c r="F25" s="54">
        <v>80</v>
      </c>
      <c r="I25" s="120">
        <f t="shared" si="0"/>
        <v>98.46153846153847</v>
      </c>
    </row>
    <row r="26" spans="1:9" ht="15.75">
      <c r="A26" s="71" t="s">
        <v>769</v>
      </c>
      <c r="B26" s="71">
        <v>4</v>
      </c>
      <c r="C26" s="71">
        <v>1501</v>
      </c>
      <c r="D26" s="54" t="s">
        <v>453</v>
      </c>
      <c r="F26" s="54">
        <v>65</v>
      </c>
      <c r="I26" s="120">
        <f t="shared" si="0"/>
        <v>80</v>
      </c>
    </row>
    <row r="27" spans="1:9" ht="15.75">
      <c r="A27" s="71" t="s">
        <v>277</v>
      </c>
      <c r="B27" s="71">
        <v>9</v>
      </c>
      <c r="C27" s="71">
        <v>1501</v>
      </c>
      <c r="D27" s="54" t="s">
        <v>453</v>
      </c>
      <c r="F27" s="54">
        <v>39</v>
      </c>
      <c r="I27" s="120">
        <f t="shared" si="0"/>
        <v>48</v>
      </c>
    </row>
    <row r="28" spans="1:9" ht="15.75">
      <c r="A28" s="71" t="s">
        <v>769</v>
      </c>
      <c r="B28" s="71">
        <v>4</v>
      </c>
      <c r="C28" s="71">
        <v>1502</v>
      </c>
      <c r="D28" s="54" t="s">
        <v>453</v>
      </c>
      <c r="F28" s="54">
        <v>62</v>
      </c>
      <c r="I28" s="120">
        <f t="shared" si="0"/>
        <v>76.3076923076923</v>
      </c>
    </row>
    <row r="29" spans="1:9" ht="15.75">
      <c r="A29" s="71" t="s">
        <v>769</v>
      </c>
      <c r="B29" s="71">
        <v>4</v>
      </c>
      <c r="C29" s="71">
        <v>1502</v>
      </c>
      <c r="D29" s="54" t="s">
        <v>453</v>
      </c>
      <c r="F29" s="54">
        <v>75</v>
      </c>
      <c r="I29" s="120">
        <f t="shared" si="0"/>
        <v>92.3076923076923</v>
      </c>
    </row>
    <row r="30" spans="1:9" ht="15.75">
      <c r="A30" s="71" t="s">
        <v>770</v>
      </c>
      <c r="B30" s="71">
        <v>3</v>
      </c>
      <c r="C30" s="71">
        <v>1503</v>
      </c>
      <c r="D30" s="54" t="s">
        <v>453</v>
      </c>
      <c r="F30" s="54">
        <v>28</v>
      </c>
      <c r="I30" s="120">
        <f t="shared" si="0"/>
        <v>34.46153846153846</v>
      </c>
    </row>
    <row r="31" spans="1:9" ht="15.75">
      <c r="A31" s="71" t="s">
        <v>203</v>
      </c>
      <c r="B31" s="71"/>
      <c r="C31" s="71">
        <v>1507</v>
      </c>
      <c r="D31" s="54" t="s">
        <v>453</v>
      </c>
      <c r="F31" s="54">
        <v>50</v>
      </c>
      <c r="I31" s="120">
        <f t="shared" si="0"/>
        <v>61.53846153846154</v>
      </c>
    </row>
    <row r="32" spans="1:9" ht="15.75">
      <c r="A32" s="71" t="s">
        <v>964</v>
      </c>
      <c r="B32" s="71">
        <v>5</v>
      </c>
      <c r="C32" s="71">
        <v>1510</v>
      </c>
      <c r="D32" s="54" t="s">
        <v>453</v>
      </c>
      <c r="F32" s="54">
        <v>60</v>
      </c>
      <c r="I32" s="120">
        <f t="shared" si="0"/>
        <v>73.84615384615384</v>
      </c>
    </row>
    <row r="33" spans="1:9" ht="15.75">
      <c r="A33" s="71" t="s">
        <v>357</v>
      </c>
      <c r="B33" s="71">
        <v>12</v>
      </c>
      <c r="C33" s="71">
        <v>1510</v>
      </c>
      <c r="D33" s="54" t="s">
        <v>453</v>
      </c>
      <c r="F33" s="54">
        <v>25</v>
      </c>
      <c r="I33" s="120">
        <f t="shared" si="0"/>
        <v>30.76923076923077</v>
      </c>
    </row>
    <row r="34" spans="1:9" ht="15.75">
      <c r="A34" s="71" t="s">
        <v>769</v>
      </c>
      <c r="B34" s="71">
        <v>4</v>
      </c>
      <c r="C34" s="71">
        <v>1511</v>
      </c>
      <c r="D34" s="54" t="s">
        <v>453</v>
      </c>
      <c r="F34" s="54">
        <v>25</v>
      </c>
      <c r="I34" s="120">
        <f t="shared" si="0"/>
        <v>30.76923076923077</v>
      </c>
    </row>
    <row r="35" spans="1:9" ht="15.75">
      <c r="A35" s="71" t="s">
        <v>768</v>
      </c>
      <c r="B35" s="71">
        <v>6</v>
      </c>
      <c r="C35" s="71">
        <v>1513</v>
      </c>
      <c r="D35" s="54" t="s">
        <v>453</v>
      </c>
      <c r="F35" s="54">
        <v>33</v>
      </c>
      <c r="I35" s="120">
        <f t="shared" si="0"/>
        <v>40.61538461538461</v>
      </c>
    </row>
    <row r="36" spans="1:9" ht="15.75">
      <c r="A36" s="71" t="s">
        <v>666</v>
      </c>
      <c r="B36" s="71">
        <v>7</v>
      </c>
      <c r="C36" s="71">
        <v>1513</v>
      </c>
      <c r="D36" s="54" t="s">
        <v>453</v>
      </c>
      <c r="F36" s="54">
        <v>45</v>
      </c>
      <c r="I36" s="120">
        <f t="shared" si="0"/>
        <v>55.38461538461539</v>
      </c>
    </row>
    <row r="37" spans="1:9" ht="15.75">
      <c r="A37" s="71" t="s">
        <v>204</v>
      </c>
      <c r="B37" s="71">
        <v>8</v>
      </c>
      <c r="C37" s="71">
        <v>1513</v>
      </c>
      <c r="D37" s="54" t="s">
        <v>453</v>
      </c>
      <c r="F37" s="54">
        <v>45</v>
      </c>
      <c r="I37" s="120">
        <f t="shared" si="0"/>
        <v>55.38461538461539</v>
      </c>
    </row>
    <row r="38" spans="1:9" ht="15.75">
      <c r="A38" s="71" t="s">
        <v>277</v>
      </c>
      <c r="B38" s="71">
        <v>9</v>
      </c>
      <c r="C38" s="71">
        <v>1513</v>
      </c>
      <c r="D38" s="54" t="s">
        <v>453</v>
      </c>
      <c r="F38" s="54">
        <v>33</v>
      </c>
      <c r="I38" s="120">
        <f>(F38/0.8125)</f>
        <v>40.61538461538461</v>
      </c>
    </row>
  </sheetData>
  <sheetProtection/>
  <printOptions/>
  <pageMargins left="0.75" right="0.75" top="1" bottom="1" header="0.5" footer="0.5"/>
  <pageSetup horizontalDpi="200" verticalDpi="200" orientation="portrait"/>
</worksheet>
</file>

<file path=xl/worksheets/sheet18.xml><?xml version="1.0" encoding="utf-8"?>
<worksheet xmlns="http://schemas.openxmlformats.org/spreadsheetml/2006/main" xmlns:r="http://schemas.openxmlformats.org/officeDocument/2006/relationships">
  <dimension ref="A1:Z52"/>
  <sheetViews>
    <sheetView zoomScalePageLayoutView="0" workbookViewId="0" topLeftCell="A1">
      <pane xSplit="6800" topLeftCell="P1" activePane="topRight" state="split"/>
      <selection pane="topLeft" activeCell="C15" sqref="C15"/>
      <selection pane="topRight" activeCell="Z13" sqref="Z13"/>
    </sheetView>
  </sheetViews>
  <sheetFormatPr defaultColWidth="9.00390625" defaultRowHeight="12.75"/>
  <cols>
    <col min="1" max="1" width="12.125" style="54" customWidth="1"/>
    <col min="2" max="2" width="9.00390625" style="54" customWidth="1"/>
    <col min="3" max="3" width="9.50390625" style="54" customWidth="1"/>
    <col min="4" max="4" width="12.50390625" style="54" customWidth="1"/>
    <col min="5" max="5" width="9.00390625" style="54" customWidth="1"/>
    <col min="6" max="6" width="11.50390625" style="54" customWidth="1"/>
    <col min="7" max="7" width="9.00390625" style="54" customWidth="1"/>
    <col min="8" max="8" width="24.375" style="54" customWidth="1"/>
    <col min="9" max="9" width="11.50390625" style="54" customWidth="1"/>
    <col min="10" max="11" width="9.00390625" style="54" customWidth="1"/>
    <col min="12" max="12" width="3.625" style="54" customWidth="1"/>
    <col min="13" max="13" width="9.00390625" style="54" customWidth="1"/>
    <col min="14" max="14" width="11.50390625" style="54" customWidth="1"/>
    <col min="15" max="15" width="9.00390625" style="54" customWidth="1"/>
    <col min="16" max="16" width="11.50390625" style="54" customWidth="1"/>
    <col min="17" max="22" width="9.00390625" style="54" customWidth="1"/>
    <col min="23" max="23" width="7.625" style="54" customWidth="1"/>
    <col min="24" max="24" width="7.50390625" style="54" customWidth="1"/>
    <col min="25" max="16384" width="9.00390625" style="54" customWidth="1"/>
  </cols>
  <sheetData>
    <row r="1" ht="15.75">
      <c r="B1" s="48" t="s">
        <v>70</v>
      </c>
    </row>
    <row r="3" spans="2:5" ht="15.75">
      <c r="B3" s="54" t="s">
        <v>71</v>
      </c>
      <c r="E3" s="54" t="s">
        <v>80</v>
      </c>
    </row>
    <row r="4" ht="15.75">
      <c r="E4" s="54" t="s">
        <v>112</v>
      </c>
    </row>
    <row r="5" spans="2:23" ht="15.75">
      <c r="B5" s="4" t="s">
        <v>1214</v>
      </c>
      <c r="M5" s="21" t="s">
        <v>1097</v>
      </c>
      <c r="T5" s="3" t="s">
        <v>7</v>
      </c>
      <c r="W5" s="3" t="s">
        <v>707</v>
      </c>
    </row>
    <row r="6" spans="13:23" ht="15.75">
      <c r="M6" s="54" t="s">
        <v>122</v>
      </c>
      <c r="T6" s="3" t="s">
        <v>8</v>
      </c>
      <c r="W6" s="71"/>
    </row>
    <row r="7" spans="2:23" ht="15.75">
      <c r="B7" s="54" t="s">
        <v>72</v>
      </c>
      <c r="W7" s="81" t="s">
        <v>13</v>
      </c>
    </row>
    <row r="8" spans="5:26" ht="15.75">
      <c r="E8" s="65" t="s">
        <v>73</v>
      </c>
      <c r="I8" s="65" t="s">
        <v>74</v>
      </c>
      <c r="J8" s="55"/>
      <c r="M8" s="193" t="s">
        <v>73</v>
      </c>
      <c r="N8" s="194"/>
      <c r="O8" s="195"/>
      <c r="P8" s="193" t="s">
        <v>74</v>
      </c>
      <c r="Q8" s="195"/>
      <c r="R8" s="65" t="s">
        <v>75</v>
      </c>
      <c r="T8" s="71"/>
      <c r="U8" s="71" t="s">
        <v>58</v>
      </c>
      <c r="V8" s="149"/>
      <c r="W8" s="199" t="s">
        <v>12</v>
      </c>
      <c r="X8" s="149"/>
      <c r="Y8" s="149"/>
      <c r="Z8" s="149"/>
    </row>
    <row r="9" spans="1:26" s="55" customFormat="1" ht="15.75">
      <c r="A9" s="55" t="s">
        <v>853</v>
      </c>
      <c r="B9" s="55" t="s">
        <v>391</v>
      </c>
      <c r="C9" s="55" t="s">
        <v>392</v>
      </c>
      <c r="D9" s="55" t="s">
        <v>854</v>
      </c>
      <c r="E9" s="55" t="s">
        <v>271</v>
      </c>
      <c r="F9" s="55" t="s">
        <v>272</v>
      </c>
      <c r="G9" s="55" t="s">
        <v>273</v>
      </c>
      <c r="H9" s="55" t="s">
        <v>734</v>
      </c>
      <c r="I9" s="55" t="s">
        <v>272</v>
      </c>
      <c r="J9" s="55" t="s">
        <v>273</v>
      </c>
      <c r="K9" s="65" t="s">
        <v>75</v>
      </c>
      <c r="M9" s="55" t="s">
        <v>271</v>
      </c>
      <c r="N9" s="55" t="s">
        <v>272</v>
      </c>
      <c r="O9" s="55" t="s">
        <v>273</v>
      </c>
      <c r="P9" s="55" t="s">
        <v>272</v>
      </c>
      <c r="Q9" s="55" t="s">
        <v>273</v>
      </c>
      <c r="T9" s="69" t="s">
        <v>392</v>
      </c>
      <c r="U9" s="8" t="s">
        <v>59</v>
      </c>
      <c r="V9" s="149"/>
      <c r="W9" s="196" t="s">
        <v>73</v>
      </c>
      <c r="X9" s="197" t="s">
        <v>74</v>
      </c>
      <c r="Y9" s="197" t="s">
        <v>75</v>
      </c>
      <c r="Z9" s="198"/>
    </row>
    <row r="10" spans="1:26" ht="15.75">
      <c r="A10" s="54" t="s">
        <v>613</v>
      </c>
      <c r="B10" s="54">
        <v>8</v>
      </c>
      <c r="C10" s="54">
        <v>1347</v>
      </c>
      <c r="D10" s="54" t="s">
        <v>1091</v>
      </c>
      <c r="F10" s="54">
        <v>22</v>
      </c>
      <c r="I10" s="54">
        <v>20.5</v>
      </c>
      <c r="M10" s="96"/>
      <c r="N10" s="96">
        <v>0.4888888888888889</v>
      </c>
      <c r="O10" s="96"/>
      <c r="P10" s="96">
        <v>0.45555555555555555</v>
      </c>
      <c r="Q10" s="96"/>
      <c r="T10" s="1">
        <v>1347</v>
      </c>
      <c r="U10" s="1">
        <v>4.25</v>
      </c>
      <c r="V10" s="198"/>
      <c r="W10" s="200">
        <f>U10*N10</f>
        <v>2.0777777777777775</v>
      </c>
      <c r="X10" s="200">
        <f>U10*P10</f>
        <v>1.9361111111111111</v>
      </c>
      <c r="Y10" s="149"/>
      <c r="Z10" s="149"/>
    </row>
    <row r="11" spans="1:26" ht="15.75">
      <c r="A11" s="54" t="s">
        <v>277</v>
      </c>
      <c r="B11" s="54">
        <v>9</v>
      </c>
      <c r="C11" s="54">
        <v>1347</v>
      </c>
      <c r="D11" s="54" t="s">
        <v>1091</v>
      </c>
      <c r="I11" s="54">
        <v>20</v>
      </c>
      <c r="M11" s="96"/>
      <c r="N11" s="96"/>
      <c r="O11" s="96"/>
      <c r="P11" s="96">
        <v>0.4444444444444444</v>
      </c>
      <c r="Q11" s="96"/>
      <c r="T11" s="1">
        <v>1347</v>
      </c>
      <c r="U11" s="1">
        <v>4.25</v>
      </c>
      <c r="V11" s="149"/>
      <c r="W11" s="149"/>
      <c r="X11" s="200">
        <f aca="true" t="shared" si="0" ref="X11:X23">U11*P11</f>
        <v>1.8888888888888888</v>
      </c>
      <c r="Y11" s="149"/>
      <c r="Z11" s="149"/>
    </row>
    <row r="12" spans="1:26" ht="15.75">
      <c r="A12" s="54" t="s">
        <v>571</v>
      </c>
      <c r="B12" s="54">
        <v>11</v>
      </c>
      <c r="C12" s="54">
        <v>1347</v>
      </c>
      <c r="D12" s="54" t="s">
        <v>1091</v>
      </c>
      <c r="I12" s="54">
        <v>19.5</v>
      </c>
      <c r="M12" s="96"/>
      <c r="N12" s="96"/>
      <c r="O12" s="96"/>
      <c r="P12" s="96">
        <v>0.43333333333333335</v>
      </c>
      <c r="Q12" s="96"/>
      <c r="T12" s="1">
        <v>1347</v>
      </c>
      <c r="U12" s="1">
        <v>4.25</v>
      </c>
      <c r="V12" s="149"/>
      <c r="W12" s="149"/>
      <c r="X12" s="200">
        <f t="shared" si="0"/>
        <v>1.8416666666666668</v>
      </c>
      <c r="Y12" s="149"/>
      <c r="Z12" s="149"/>
    </row>
    <row r="13" spans="1:26" ht="15.75">
      <c r="A13" s="54" t="s">
        <v>357</v>
      </c>
      <c r="B13" s="54">
        <v>12</v>
      </c>
      <c r="C13" s="54">
        <v>1347</v>
      </c>
      <c r="D13" s="54" t="s">
        <v>1091</v>
      </c>
      <c r="I13" s="54">
        <v>18.5</v>
      </c>
      <c r="M13" s="96"/>
      <c r="N13" s="96"/>
      <c r="O13" s="96"/>
      <c r="P13" s="96">
        <v>0.4111111111111111</v>
      </c>
      <c r="Q13" s="96"/>
      <c r="T13" s="1">
        <v>1347</v>
      </c>
      <c r="U13" s="1">
        <v>4.25</v>
      </c>
      <c r="V13" s="149"/>
      <c r="W13" s="149"/>
      <c r="X13" s="200">
        <f t="shared" si="0"/>
        <v>1.7472222222222222</v>
      </c>
      <c r="Y13" s="149"/>
      <c r="Z13" s="149"/>
    </row>
    <row r="14" spans="1:24" ht="15.75">
      <c r="A14" s="54" t="s">
        <v>199</v>
      </c>
      <c r="B14" s="54">
        <v>2</v>
      </c>
      <c r="C14" s="54">
        <v>1348</v>
      </c>
      <c r="D14" s="54" t="s">
        <v>1091</v>
      </c>
      <c r="F14" s="54">
        <v>18.5</v>
      </c>
      <c r="M14" s="96"/>
      <c r="N14" s="96">
        <v>0.4111111111111111</v>
      </c>
      <c r="O14" s="96"/>
      <c r="P14" s="96"/>
      <c r="Q14" s="96"/>
      <c r="T14" s="54">
        <v>1348</v>
      </c>
      <c r="U14" s="54">
        <v>4.25</v>
      </c>
      <c r="W14" s="200">
        <f aca="true" t="shared" si="1" ref="W14:W23">U14*N14</f>
        <v>1.7472222222222222</v>
      </c>
      <c r="X14" s="200"/>
    </row>
    <row r="15" spans="1:24" ht="15.75">
      <c r="A15" s="54" t="s">
        <v>189</v>
      </c>
      <c r="C15" s="54" t="s">
        <v>189</v>
      </c>
      <c r="D15" s="54" t="s">
        <v>1091</v>
      </c>
      <c r="F15" s="54">
        <v>12</v>
      </c>
      <c r="M15" s="96"/>
      <c r="N15" s="96">
        <v>0.26666666666666666</v>
      </c>
      <c r="O15" s="96"/>
      <c r="P15" s="96"/>
      <c r="Q15" s="96"/>
      <c r="T15" s="71" t="s">
        <v>189</v>
      </c>
      <c r="U15" s="54">
        <v>4.25</v>
      </c>
      <c r="W15" s="200">
        <f t="shared" si="1"/>
        <v>1.1333333333333333</v>
      </c>
      <c r="X15" s="200"/>
    </row>
    <row r="16" spans="1:20" ht="15.75">
      <c r="A16" s="54" t="s">
        <v>182</v>
      </c>
      <c r="C16" s="54" t="s">
        <v>194</v>
      </c>
      <c r="D16" s="54" t="s">
        <v>453</v>
      </c>
      <c r="F16" s="54">
        <v>9</v>
      </c>
      <c r="M16" s="96"/>
      <c r="N16" s="96">
        <v>0.2</v>
      </c>
      <c r="O16" s="96"/>
      <c r="P16" s="96"/>
      <c r="Q16" s="96"/>
      <c r="T16" s="71"/>
    </row>
    <row r="17" spans="1:25" ht="15.75">
      <c r="A17" s="54" t="s">
        <v>199</v>
      </c>
      <c r="B17" s="54">
        <v>2</v>
      </c>
      <c r="C17" s="54">
        <v>1396</v>
      </c>
      <c r="D17" s="54" t="s">
        <v>1091</v>
      </c>
      <c r="F17" s="54">
        <v>42</v>
      </c>
      <c r="I17" s="54">
        <v>16</v>
      </c>
      <c r="K17" s="54">
        <v>40</v>
      </c>
      <c r="M17" s="96"/>
      <c r="N17" s="96">
        <v>0.9333333333333333</v>
      </c>
      <c r="O17" s="96"/>
      <c r="P17" s="96">
        <v>0.35555555555555557</v>
      </c>
      <c r="Q17" s="96"/>
      <c r="R17" s="96">
        <v>0.8888888888888888</v>
      </c>
      <c r="T17" s="54">
        <v>1396</v>
      </c>
      <c r="U17" s="54">
        <v>4.25</v>
      </c>
      <c r="W17" s="200">
        <f t="shared" si="1"/>
        <v>3.966666666666667</v>
      </c>
      <c r="X17" s="200">
        <f t="shared" si="0"/>
        <v>1.511111111111111</v>
      </c>
      <c r="Y17" s="120">
        <f>U17*R17</f>
        <v>3.7777777777777777</v>
      </c>
    </row>
    <row r="18" spans="1:25" ht="15.75">
      <c r="A18" s="54" t="s">
        <v>183</v>
      </c>
      <c r="B18" s="54">
        <v>7</v>
      </c>
      <c r="C18" s="54">
        <v>1396</v>
      </c>
      <c r="D18" s="54" t="s">
        <v>1091</v>
      </c>
      <c r="F18" s="54">
        <v>15</v>
      </c>
      <c r="I18" s="54">
        <v>8</v>
      </c>
      <c r="K18" s="54">
        <v>16</v>
      </c>
      <c r="M18" s="96"/>
      <c r="N18" s="96">
        <v>0.3333333333333333</v>
      </c>
      <c r="O18" s="96"/>
      <c r="P18" s="96">
        <v>0.17777777777777778</v>
      </c>
      <c r="Q18" s="96"/>
      <c r="R18" s="96">
        <v>0.35555555555555557</v>
      </c>
      <c r="T18" s="54">
        <v>1396</v>
      </c>
      <c r="U18" s="54">
        <v>4.25</v>
      </c>
      <c r="W18" s="200">
        <f t="shared" si="1"/>
        <v>1.4166666666666665</v>
      </c>
      <c r="X18" s="200">
        <f t="shared" si="0"/>
        <v>0.7555555555555555</v>
      </c>
      <c r="Y18" s="120">
        <f>U18*R18</f>
        <v>1.511111111111111</v>
      </c>
    </row>
    <row r="19" spans="1:25" ht="15.75">
      <c r="A19" s="54" t="s">
        <v>156</v>
      </c>
      <c r="B19" s="54">
        <v>10</v>
      </c>
      <c r="C19" s="54">
        <v>1396</v>
      </c>
      <c r="D19" s="54" t="s">
        <v>1091</v>
      </c>
      <c r="F19" s="54">
        <v>45</v>
      </c>
      <c r="I19" s="54">
        <v>23</v>
      </c>
      <c r="K19" s="54">
        <v>43</v>
      </c>
      <c r="M19" s="96"/>
      <c r="N19" s="96">
        <v>1</v>
      </c>
      <c r="O19" s="96"/>
      <c r="P19" s="96">
        <v>0.5111111111111111</v>
      </c>
      <c r="Q19" s="96"/>
      <c r="R19" s="96">
        <v>0.9555555555555556</v>
      </c>
      <c r="T19" s="54">
        <v>1396</v>
      </c>
      <c r="U19" s="54">
        <v>4.25</v>
      </c>
      <c r="W19" s="200">
        <f t="shared" si="1"/>
        <v>4.25</v>
      </c>
      <c r="X19" s="200">
        <f t="shared" si="0"/>
        <v>2.172222222222222</v>
      </c>
      <c r="Y19" s="120">
        <f>U19*R19</f>
        <v>4.061111111111111</v>
      </c>
    </row>
    <row r="20" spans="1:17" ht="15.75">
      <c r="A20" s="54">
        <v>1414</v>
      </c>
      <c r="C20" s="54">
        <v>1414</v>
      </c>
      <c r="D20" s="54" t="s">
        <v>453</v>
      </c>
      <c r="F20" s="54">
        <v>21.5</v>
      </c>
      <c r="M20" s="96"/>
      <c r="N20" s="96">
        <v>0.4777777777777778</v>
      </c>
      <c r="O20" s="96"/>
      <c r="P20" s="96"/>
      <c r="Q20" s="96"/>
    </row>
    <row r="21" spans="1:17" ht="15.75">
      <c r="A21" s="54">
        <v>1417</v>
      </c>
      <c r="C21" s="54">
        <v>1417</v>
      </c>
      <c r="D21" s="54" t="s">
        <v>453</v>
      </c>
      <c r="I21" s="54">
        <v>14</v>
      </c>
      <c r="M21" s="96"/>
      <c r="N21" s="96"/>
      <c r="O21" s="96"/>
      <c r="P21" s="96">
        <v>0.3111111111111111</v>
      </c>
      <c r="Q21" s="96"/>
    </row>
    <row r="22" spans="1:17" ht="15.75">
      <c r="A22" s="54">
        <v>1418</v>
      </c>
      <c r="C22" s="54">
        <v>1418</v>
      </c>
      <c r="D22" s="54" t="s">
        <v>453</v>
      </c>
      <c r="F22" s="54">
        <v>28</v>
      </c>
      <c r="I22" s="54">
        <v>12.75</v>
      </c>
      <c r="M22" s="96"/>
      <c r="N22" s="96">
        <v>0.6222222222222222</v>
      </c>
      <c r="O22" s="96"/>
      <c r="P22" s="96">
        <v>0.2833333333333333</v>
      </c>
      <c r="Q22" s="96"/>
    </row>
    <row r="23" spans="1:24" ht="15.75">
      <c r="A23" s="54">
        <v>1440</v>
      </c>
      <c r="C23" s="54">
        <v>1440</v>
      </c>
      <c r="D23" s="54" t="s">
        <v>1091</v>
      </c>
      <c r="F23" s="54">
        <v>20</v>
      </c>
      <c r="I23" s="54">
        <v>11</v>
      </c>
      <c r="M23" s="96"/>
      <c r="N23" s="96">
        <v>0.4444444444444444</v>
      </c>
      <c r="O23" s="96"/>
      <c r="P23" s="96">
        <v>0.24444444444444444</v>
      </c>
      <c r="Q23" s="96"/>
      <c r="T23" s="54" t="s">
        <v>1124</v>
      </c>
      <c r="U23" s="54">
        <v>3.45</v>
      </c>
      <c r="W23" s="200">
        <f t="shared" si="1"/>
        <v>1.5333333333333334</v>
      </c>
      <c r="X23" s="200">
        <f t="shared" si="0"/>
        <v>0.8433333333333334</v>
      </c>
    </row>
    <row r="24" spans="1:17" ht="15.75">
      <c r="A24" s="54" t="s">
        <v>200</v>
      </c>
      <c r="C24" s="54" t="s">
        <v>200</v>
      </c>
      <c r="D24" s="54" t="s">
        <v>89</v>
      </c>
      <c r="F24" s="54">
        <v>11</v>
      </c>
      <c r="M24" s="96"/>
      <c r="N24" s="96">
        <v>0.24444444444444444</v>
      </c>
      <c r="O24" s="96"/>
      <c r="P24" s="96"/>
      <c r="Q24" s="96"/>
    </row>
    <row r="25" spans="1:17" ht="15.75">
      <c r="A25" s="54" t="s">
        <v>575</v>
      </c>
      <c r="C25" s="54">
        <v>1496</v>
      </c>
      <c r="D25" s="54" t="s">
        <v>453</v>
      </c>
      <c r="F25" s="54">
        <v>12.5</v>
      </c>
      <c r="M25" s="96"/>
      <c r="N25" s="96">
        <v>0.2777777777777778</v>
      </c>
      <c r="O25" s="96"/>
      <c r="P25" s="96"/>
      <c r="Q25" s="96"/>
    </row>
    <row r="26" spans="1:17" ht="15.75">
      <c r="A26" s="54" t="s">
        <v>202</v>
      </c>
      <c r="C26" s="54">
        <v>1497</v>
      </c>
      <c r="D26" s="54" t="s">
        <v>453</v>
      </c>
      <c r="F26" s="54">
        <v>14.5</v>
      </c>
      <c r="M26" s="96"/>
      <c r="N26" s="96">
        <v>0.32222222222222224</v>
      </c>
      <c r="O26" s="96"/>
      <c r="P26" s="96"/>
      <c r="Q26" s="96"/>
    </row>
    <row r="27" spans="1:17" ht="15.75">
      <c r="A27" s="54" t="s">
        <v>575</v>
      </c>
      <c r="C27" s="54">
        <v>1498</v>
      </c>
      <c r="D27" s="54" t="s">
        <v>453</v>
      </c>
      <c r="F27" s="54">
        <v>13</v>
      </c>
      <c r="M27" s="96"/>
      <c r="N27" s="96">
        <v>0.28888888888888886</v>
      </c>
      <c r="O27" s="96"/>
      <c r="P27" s="96"/>
      <c r="Q27" s="96"/>
    </row>
    <row r="28" spans="1:17" ht="15.75">
      <c r="A28" s="54" t="s">
        <v>202</v>
      </c>
      <c r="C28" s="54">
        <v>1500</v>
      </c>
      <c r="D28" s="54" t="s">
        <v>453</v>
      </c>
      <c r="F28" s="54">
        <v>12</v>
      </c>
      <c r="M28" s="96"/>
      <c r="N28" s="96">
        <v>0.26666666666666666</v>
      </c>
      <c r="O28" s="96"/>
      <c r="P28" s="96"/>
      <c r="Q28" s="96"/>
    </row>
    <row r="29" spans="1:17" ht="15.75">
      <c r="A29" s="54" t="s">
        <v>277</v>
      </c>
      <c r="B29" s="54">
        <v>9</v>
      </c>
      <c r="C29" s="54">
        <v>1500</v>
      </c>
      <c r="D29" s="54" t="s">
        <v>453</v>
      </c>
      <c r="F29" s="54">
        <v>10</v>
      </c>
      <c r="G29" s="54">
        <v>12</v>
      </c>
      <c r="H29" s="54" t="s">
        <v>185</v>
      </c>
      <c r="I29" s="54">
        <v>8</v>
      </c>
      <c r="M29" s="96"/>
      <c r="N29" s="96">
        <v>0.2222222222222222</v>
      </c>
      <c r="O29" s="96">
        <v>0.26666666666666666</v>
      </c>
      <c r="P29" s="96">
        <v>0.17777777777777778</v>
      </c>
      <c r="Q29" s="96"/>
    </row>
    <row r="30" spans="8:17" ht="15.75">
      <c r="H30" s="54" t="s">
        <v>184</v>
      </c>
      <c r="M30" s="96"/>
      <c r="N30" s="96"/>
      <c r="O30" s="96"/>
      <c r="P30" s="96"/>
      <c r="Q30" s="96"/>
    </row>
    <row r="31" spans="1:17" ht="15.75">
      <c r="A31" s="54" t="s">
        <v>613</v>
      </c>
      <c r="B31" s="54">
        <v>8</v>
      </c>
      <c r="C31" s="54">
        <v>1501</v>
      </c>
      <c r="D31" s="54" t="s">
        <v>453</v>
      </c>
      <c r="E31" s="54">
        <v>5</v>
      </c>
      <c r="F31" s="54">
        <v>9.5</v>
      </c>
      <c r="G31" s="54">
        <v>12</v>
      </c>
      <c r="H31" s="54" t="s">
        <v>186</v>
      </c>
      <c r="I31" s="54">
        <v>7</v>
      </c>
      <c r="J31" s="54">
        <v>7.625</v>
      </c>
      <c r="M31" s="96">
        <v>0.1111111111111111</v>
      </c>
      <c r="N31" s="96">
        <v>0.2111111111111111</v>
      </c>
      <c r="O31" s="96">
        <v>0.26666666666666666</v>
      </c>
      <c r="P31" s="96">
        <v>0.15555555555555556</v>
      </c>
      <c r="Q31" s="96">
        <v>0.16944444444444445</v>
      </c>
    </row>
    <row r="32" spans="8:17" ht="15.75">
      <c r="H32" s="54" t="s">
        <v>187</v>
      </c>
      <c r="M32" s="96"/>
      <c r="N32" s="96"/>
      <c r="O32" s="96"/>
      <c r="P32" s="96"/>
      <c r="Q32" s="96"/>
    </row>
    <row r="33" spans="1:17" ht="15.75">
      <c r="A33" s="54" t="s">
        <v>277</v>
      </c>
      <c r="B33" s="54">
        <v>9</v>
      </c>
      <c r="C33" s="54">
        <v>1501</v>
      </c>
      <c r="D33" s="54" t="s">
        <v>453</v>
      </c>
      <c r="F33" s="54">
        <v>10</v>
      </c>
      <c r="M33" s="96"/>
      <c r="N33" s="96">
        <v>0.2222222222222222</v>
      </c>
      <c r="O33" s="96"/>
      <c r="P33" s="96"/>
      <c r="Q33" s="96"/>
    </row>
    <row r="34" spans="1:17" ht="15.75">
      <c r="A34" s="54" t="s">
        <v>167</v>
      </c>
      <c r="B34" s="54">
        <v>1</v>
      </c>
      <c r="C34" s="54">
        <v>1502</v>
      </c>
      <c r="D34" s="54" t="s">
        <v>453</v>
      </c>
      <c r="G34" s="54">
        <v>18</v>
      </c>
      <c r="H34" s="54" t="s">
        <v>190</v>
      </c>
      <c r="M34" s="96"/>
      <c r="N34" s="96"/>
      <c r="O34" s="96">
        <v>0.4</v>
      </c>
      <c r="P34" s="96"/>
      <c r="Q34" s="96"/>
    </row>
    <row r="35" spans="1:17" ht="15.75">
      <c r="A35" s="54" t="s">
        <v>769</v>
      </c>
      <c r="B35" s="54">
        <v>4</v>
      </c>
      <c r="C35" s="54">
        <v>1502</v>
      </c>
      <c r="D35" s="54" t="s">
        <v>453</v>
      </c>
      <c r="F35" s="54">
        <v>12.5</v>
      </c>
      <c r="G35" s="54">
        <v>13.5</v>
      </c>
      <c r="H35" s="54" t="s">
        <v>191</v>
      </c>
      <c r="I35" s="54">
        <v>5.5</v>
      </c>
      <c r="J35" s="54">
        <v>10</v>
      </c>
      <c r="M35" s="96"/>
      <c r="N35" s="96">
        <v>0.2777777777777778</v>
      </c>
      <c r="O35" s="96">
        <v>0.3</v>
      </c>
      <c r="P35" s="96">
        <v>0.12222222222222222</v>
      </c>
      <c r="Q35" s="96">
        <v>0.2222222222222222</v>
      </c>
    </row>
    <row r="36" spans="1:17" ht="15.75">
      <c r="A36" s="54" t="s">
        <v>770</v>
      </c>
      <c r="B36" s="54">
        <v>3</v>
      </c>
      <c r="C36" s="54">
        <v>1503</v>
      </c>
      <c r="D36" s="54" t="s">
        <v>453</v>
      </c>
      <c r="F36" s="54">
        <v>6.5</v>
      </c>
      <c r="I36" s="54">
        <v>7</v>
      </c>
      <c r="M36" s="96"/>
      <c r="N36" s="96">
        <v>0.14444444444444443</v>
      </c>
      <c r="O36" s="96"/>
      <c r="P36" s="96">
        <v>0.15555555555555556</v>
      </c>
      <c r="Q36" s="96"/>
    </row>
    <row r="37" spans="1:17" ht="15.75">
      <c r="A37" s="54" t="s">
        <v>202</v>
      </c>
      <c r="C37" s="54">
        <v>1503</v>
      </c>
      <c r="D37" s="54" t="s">
        <v>453</v>
      </c>
      <c r="F37" s="54">
        <v>11</v>
      </c>
      <c r="M37" s="96"/>
      <c r="N37" s="96">
        <v>0.24444444444444444</v>
      </c>
      <c r="O37" s="96"/>
      <c r="P37" s="96"/>
      <c r="Q37" s="96"/>
    </row>
    <row r="38" spans="1:17" ht="15.75">
      <c r="A38" s="54" t="s">
        <v>768</v>
      </c>
      <c r="B38" s="54">
        <v>6</v>
      </c>
      <c r="C38" s="54">
        <v>1504</v>
      </c>
      <c r="D38" s="54" t="s">
        <v>453</v>
      </c>
      <c r="F38" s="54">
        <v>15</v>
      </c>
      <c r="M38" s="96"/>
      <c r="N38" s="96">
        <v>0.3333333333333333</v>
      </c>
      <c r="O38" s="96"/>
      <c r="P38" s="96"/>
      <c r="Q38" s="96"/>
    </row>
    <row r="39" spans="1:17" ht="15.75">
      <c r="A39" s="54" t="s">
        <v>411</v>
      </c>
      <c r="C39" s="54">
        <v>1505</v>
      </c>
      <c r="D39" s="54" t="s">
        <v>453</v>
      </c>
      <c r="F39" s="54">
        <v>12</v>
      </c>
      <c r="G39" s="54">
        <v>19</v>
      </c>
      <c r="H39" s="54" t="s">
        <v>77</v>
      </c>
      <c r="M39" s="96"/>
      <c r="N39" s="96">
        <v>0.26666666666666666</v>
      </c>
      <c r="O39" s="96">
        <v>0.4222222222222222</v>
      </c>
      <c r="P39" s="96"/>
      <c r="Q39" s="96"/>
    </row>
    <row r="40" spans="8:17" ht="15.75">
      <c r="H40" s="54" t="s">
        <v>78</v>
      </c>
      <c r="M40" s="96"/>
      <c r="N40" s="96"/>
      <c r="O40" s="96"/>
      <c r="P40" s="96"/>
      <c r="Q40" s="96"/>
    </row>
    <row r="41" spans="1:17" ht="15.75">
      <c r="A41" s="54" t="s">
        <v>203</v>
      </c>
      <c r="C41" s="54">
        <v>1507</v>
      </c>
      <c r="D41" s="54" t="s">
        <v>453</v>
      </c>
      <c r="F41" s="54">
        <v>18</v>
      </c>
      <c r="H41" s="54" t="s">
        <v>79</v>
      </c>
      <c r="M41" s="96"/>
      <c r="N41" s="96">
        <v>0.4</v>
      </c>
      <c r="O41" s="96"/>
      <c r="P41" s="96"/>
      <c r="Q41" s="96"/>
    </row>
    <row r="42" spans="1:17" ht="15.75">
      <c r="A42" s="54" t="s">
        <v>769</v>
      </c>
      <c r="B42" s="54">
        <v>4</v>
      </c>
      <c r="C42" s="54">
        <v>1510</v>
      </c>
      <c r="D42" s="54" t="s">
        <v>453</v>
      </c>
      <c r="F42" s="54">
        <v>35</v>
      </c>
      <c r="H42" s="54" t="s">
        <v>303</v>
      </c>
      <c r="M42" s="96"/>
      <c r="N42" s="96">
        <v>0.7777777777777778</v>
      </c>
      <c r="O42" s="96"/>
      <c r="P42" s="96"/>
      <c r="Q42" s="96"/>
    </row>
    <row r="43" spans="1:17" ht="15.75">
      <c r="A43" s="54" t="s">
        <v>964</v>
      </c>
      <c r="B43" s="54">
        <v>5</v>
      </c>
      <c r="C43" s="54">
        <v>1510</v>
      </c>
      <c r="D43" s="54" t="s">
        <v>453</v>
      </c>
      <c r="F43" s="54">
        <v>45</v>
      </c>
      <c r="I43" s="54">
        <v>18</v>
      </c>
      <c r="M43" s="96"/>
      <c r="N43" s="96">
        <v>1</v>
      </c>
      <c r="O43" s="96"/>
      <c r="P43" s="96">
        <v>0.4</v>
      </c>
      <c r="Q43" s="96"/>
    </row>
    <row r="44" spans="1:17" ht="15.75">
      <c r="A44" s="54" t="s">
        <v>357</v>
      </c>
      <c r="B44" s="54">
        <v>12</v>
      </c>
      <c r="C44" s="54">
        <v>1510</v>
      </c>
      <c r="D44" s="54" t="s">
        <v>453</v>
      </c>
      <c r="F44" s="54">
        <v>32</v>
      </c>
      <c r="I44" s="54">
        <v>14</v>
      </c>
      <c r="M44" s="96"/>
      <c r="N44" s="96">
        <v>0.7111111111111111</v>
      </c>
      <c r="O44" s="96"/>
      <c r="P44" s="96">
        <v>0.3111111111111111</v>
      </c>
      <c r="Q44" s="96"/>
    </row>
    <row r="45" spans="1:17" ht="15.75">
      <c r="A45" s="54" t="s">
        <v>167</v>
      </c>
      <c r="B45" s="54">
        <v>1</v>
      </c>
      <c r="C45" s="54">
        <v>1511</v>
      </c>
      <c r="D45" s="54" t="s">
        <v>453</v>
      </c>
      <c r="F45" s="54">
        <v>31.5</v>
      </c>
      <c r="M45" s="96"/>
      <c r="N45" s="96">
        <v>0.7</v>
      </c>
      <c r="O45" s="96"/>
      <c r="P45" s="96"/>
      <c r="Q45" s="96"/>
    </row>
    <row r="46" spans="1:17" ht="15.75">
      <c r="A46" s="54" t="s">
        <v>769</v>
      </c>
      <c r="B46" s="54">
        <v>4</v>
      </c>
      <c r="C46" s="54">
        <v>1511</v>
      </c>
      <c r="D46" s="54" t="s">
        <v>453</v>
      </c>
      <c r="E46" s="54">
        <v>16</v>
      </c>
      <c r="G46" s="54">
        <v>30</v>
      </c>
      <c r="H46" s="54" t="s">
        <v>304</v>
      </c>
      <c r="M46" s="96">
        <v>0.35555555555555557</v>
      </c>
      <c r="N46" s="96"/>
      <c r="O46" s="96">
        <v>0.6666666666666666</v>
      </c>
      <c r="P46" s="96"/>
      <c r="Q46" s="96"/>
    </row>
    <row r="47" spans="1:17" ht="15.75">
      <c r="A47" s="54">
        <v>1512</v>
      </c>
      <c r="C47" s="54">
        <v>1512</v>
      </c>
      <c r="D47" s="54" t="s">
        <v>453</v>
      </c>
      <c r="F47" s="54">
        <v>45</v>
      </c>
      <c r="M47" s="96"/>
      <c r="N47" s="96">
        <v>1</v>
      </c>
      <c r="O47" s="96"/>
      <c r="P47" s="96"/>
      <c r="Q47" s="96"/>
    </row>
    <row r="48" spans="1:17" ht="15.75">
      <c r="A48" s="54" t="s">
        <v>768</v>
      </c>
      <c r="B48" s="54">
        <v>6</v>
      </c>
      <c r="C48" s="54">
        <v>1513</v>
      </c>
      <c r="D48" s="54" t="s">
        <v>453</v>
      </c>
      <c r="F48" s="54">
        <v>35</v>
      </c>
      <c r="M48" s="96"/>
      <c r="N48" s="96">
        <v>0.7777777777777778</v>
      </c>
      <c r="O48" s="96"/>
      <c r="P48" s="96"/>
      <c r="Q48" s="96"/>
    </row>
    <row r="49" spans="1:17" ht="15.75">
      <c r="A49" s="54" t="s">
        <v>183</v>
      </c>
      <c r="B49" s="54">
        <v>7</v>
      </c>
      <c r="C49" s="54">
        <v>1513</v>
      </c>
      <c r="D49" s="54" t="s">
        <v>453</v>
      </c>
      <c r="G49" s="54">
        <v>30</v>
      </c>
      <c r="H49" s="54" t="s">
        <v>305</v>
      </c>
      <c r="I49" s="54">
        <v>15</v>
      </c>
      <c r="M49" s="96"/>
      <c r="N49" s="96"/>
      <c r="O49" s="96">
        <v>0.6666666666666666</v>
      </c>
      <c r="P49" s="96">
        <v>0.3333333333333333</v>
      </c>
      <c r="Q49" s="96"/>
    </row>
    <row r="50" spans="1:17" ht="15.75">
      <c r="A50" s="54" t="s">
        <v>306</v>
      </c>
      <c r="B50" s="54">
        <v>8</v>
      </c>
      <c r="C50" s="54">
        <v>1513</v>
      </c>
      <c r="D50" s="54" t="s">
        <v>453</v>
      </c>
      <c r="E50" s="54">
        <v>28</v>
      </c>
      <c r="H50" s="54" t="s">
        <v>307</v>
      </c>
      <c r="M50" s="96">
        <v>0.6222222222222222</v>
      </c>
      <c r="N50" s="96"/>
      <c r="O50" s="96"/>
      <c r="P50" s="96"/>
      <c r="Q50" s="96"/>
    </row>
    <row r="51" spans="1:17" ht="15.75">
      <c r="A51" s="54" t="s">
        <v>204</v>
      </c>
      <c r="B51" s="54">
        <v>8</v>
      </c>
      <c r="C51" s="54">
        <v>1513</v>
      </c>
      <c r="D51" s="54" t="s">
        <v>453</v>
      </c>
      <c r="F51" s="54">
        <v>26</v>
      </c>
      <c r="I51" s="54">
        <v>16</v>
      </c>
      <c r="M51" s="96"/>
      <c r="N51" s="96">
        <v>0.5777777777777777</v>
      </c>
      <c r="O51" s="96"/>
      <c r="P51" s="96">
        <v>0.35555555555555557</v>
      </c>
      <c r="Q51" s="96"/>
    </row>
    <row r="52" spans="1:17" ht="15.75">
      <c r="A52" s="54" t="s">
        <v>277</v>
      </c>
      <c r="B52" s="54">
        <v>9</v>
      </c>
      <c r="C52" s="54">
        <v>1513</v>
      </c>
      <c r="D52" s="54" t="s">
        <v>453</v>
      </c>
      <c r="F52" s="54">
        <v>35</v>
      </c>
      <c r="M52" s="96"/>
      <c r="N52" s="96">
        <v>0.7777777777777778</v>
      </c>
      <c r="O52" s="96"/>
      <c r="P52" s="96"/>
      <c r="Q52" s="96"/>
    </row>
  </sheetData>
  <sheetProtection/>
  <printOptions/>
  <pageMargins left="0.75" right="0.75" top="1" bottom="1" header="0.5" footer="0.5"/>
  <pageSetup horizontalDpi="200" verticalDpi="200" orientation="portrait"/>
</worksheet>
</file>

<file path=xl/worksheets/sheet19.xml><?xml version="1.0" encoding="utf-8"?>
<worksheet xmlns="http://schemas.openxmlformats.org/spreadsheetml/2006/main" xmlns:r="http://schemas.openxmlformats.org/officeDocument/2006/relationships">
  <dimension ref="A1:K38"/>
  <sheetViews>
    <sheetView zoomScalePageLayoutView="0" workbookViewId="0" topLeftCell="A1">
      <selection activeCell="I8" sqref="I8:K9"/>
    </sheetView>
  </sheetViews>
  <sheetFormatPr defaultColWidth="9.00390625" defaultRowHeight="12.75"/>
  <cols>
    <col min="1" max="1" width="12.625" style="54" customWidth="1"/>
    <col min="2" max="2" width="9.00390625" style="54" customWidth="1"/>
    <col min="3" max="3" width="7.50390625" style="54" customWidth="1"/>
    <col min="4" max="4" width="12.50390625" style="54" customWidth="1"/>
    <col min="5" max="5" width="9.00390625" style="54" customWidth="1"/>
    <col min="6" max="6" width="12.50390625" style="54" customWidth="1"/>
    <col min="7" max="7" width="9.00390625" style="54" customWidth="1"/>
    <col min="8" max="8" width="20.00390625" style="54" customWidth="1"/>
    <col min="9" max="9" width="9.00390625" style="54" customWidth="1"/>
    <col min="10" max="10" width="12.50390625" style="54" customWidth="1"/>
    <col min="11" max="16384" width="9.00390625" style="54" customWidth="1"/>
  </cols>
  <sheetData>
    <row r="1" ht="15.75">
      <c r="B1" s="48" t="s">
        <v>206</v>
      </c>
    </row>
    <row r="3" ht="15.75">
      <c r="B3" s="54" t="s">
        <v>87</v>
      </c>
    </row>
    <row r="5" spans="2:9" ht="15.75">
      <c r="B5" s="4" t="s">
        <v>1214</v>
      </c>
      <c r="I5" s="21" t="s">
        <v>1097</v>
      </c>
    </row>
    <row r="6" ht="15.75">
      <c r="I6" s="54" t="s">
        <v>122</v>
      </c>
    </row>
    <row r="7" ht="15.75">
      <c r="B7" s="56" t="s">
        <v>1158</v>
      </c>
    </row>
    <row r="8" spans="5:11" ht="15.75">
      <c r="E8" s="6" t="s">
        <v>216</v>
      </c>
      <c r="F8" s="6" t="s">
        <v>258</v>
      </c>
      <c r="G8" s="6" t="s">
        <v>217</v>
      </c>
      <c r="I8" s="6" t="s">
        <v>216</v>
      </c>
      <c r="J8" s="6" t="s">
        <v>258</v>
      </c>
      <c r="K8" s="6" t="s">
        <v>217</v>
      </c>
    </row>
    <row r="9" spans="1:11" s="55" customFormat="1" ht="15.75">
      <c r="A9" s="55" t="s">
        <v>853</v>
      </c>
      <c r="B9" s="55" t="s">
        <v>391</v>
      </c>
      <c r="C9" s="55" t="s">
        <v>392</v>
      </c>
      <c r="D9" s="55" t="s">
        <v>854</v>
      </c>
      <c r="E9" s="10" t="s">
        <v>105</v>
      </c>
      <c r="F9" s="8" t="s">
        <v>732</v>
      </c>
      <c r="G9" s="8" t="s">
        <v>105</v>
      </c>
      <c r="H9" s="55" t="s">
        <v>734</v>
      </c>
      <c r="I9" s="10" t="s">
        <v>105</v>
      </c>
      <c r="J9" s="8" t="s">
        <v>732</v>
      </c>
      <c r="K9" s="8" t="s">
        <v>105</v>
      </c>
    </row>
    <row r="10" spans="1:10" ht="15.75">
      <c r="A10" s="54" t="s">
        <v>613</v>
      </c>
      <c r="B10" s="54">
        <v>8</v>
      </c>
      <c r="C10" s="54">
        <v>1347</v>
      </c>
      <c r="D10" s="54" t="s">
        <v>1091</v>
      </c>
      <c r="F10" s="54">
        <v>22</v>
      </c>
      <c r="J10" s="68">
        <f>(F10/0.08125)</f>
        <v>270.7692307692308</v>
      </c>
    </row>
    <row r="11" spans="1:10" ht="15.75">
      <c r="A11" s="54" t="s">
        <v>277</v>
      </c>
      <c r="B11" s="54">
        <v>9</v>
      </c>
      <c r="C11" s="54">
        <v>1347</v>
      </c>
      <c r="D11" s="54" t="s">
        <v>1091</v>
      </c>
      <c r="F11" s="54">
        <v>80</v>
      </c>
      <c r="H11" s="54" t="s">
        <v>88</v>
      </c>
      <c r="J11" s="68">
        <f aca="true" t="shared" si="0" ref="J11:J38">(F11/0.08125)</f>
        <v>984.6153846153845</v>
      </c>
    </row>
    <row r="12" spans="1:10" ht="15.75">
      <c r="A12" s="54" t="s">
        <v>571</v>
      </c>
      <c r="B12" s="54">
        <v>11</v>
      </c>
      <c r="C12" s="54">
        <v>1347</v>
      </c>
      <c r="D12" s="54" t="s">
        <v>1091</v>
      </c>
      <c r="F12" s="54">
        <v>20</v>
      </c>
      <c r="H12" s="54" t="s">
        <v>88</v>
      </c>
      <c r="J12" s="68">
        <f t="shared" si="0"/>
        <v>246.15384615384613</v>
      </c>
    </row>
    <row r="13" spans="1:10" ht="15.75">
      <c r="A13" s="54" t="s">
        <v>357</v>
      </c>
      <c r="B13" s="54">
        <v>12</v>
      </c>
      <c r="C13" s="54">
        <v>1347</v>
      </c>
      <c r="D13" s="54" t="s">
        <v>1091</v>
      </c>
      <c r="F13" s="54">
        <v>19</v>
      </c>
      <c r="J13" s="68">
        <f t="shared" si="0"/>
        <v>233.84615384615384</v>
      </c>
    </row>
    <row r="14" spans="1:10" ht="15.75">
      <c r="A14" s="54" t="s">
        <v>199</v>
      </c>
      <c r="B14" s="54">
        <v>2</v>
      </c>
      <c r="C14" s="54">
        <v>1396</v>
      </c>
      <c r="D14" s="54" t="s">
        <v>1091</v>
      </c>
      <c r="F14" s="54">
        <v>15</v>
      </c>
      <c r="J14" s="68">
        <f t="shared" si="0"/>
        <v>184.6153846153846</v>
      </c>
    </row>
    <row r="15" spans="1:10" ht="15.75">
      <c r="A15" s="54" t="s">
        <v>666</v>
      </c>
      <c r="B15" s="54">
        <v>7</v>
      </c>
      <c r="C15" s="54">
        <v>1396</v>
      </c>
      <c r="D15" s="54" t="s">
        <v>1091</v>
      </c>
      <c r="F15" s="54">
        <v>12</v>
      </c>
      <c r="J15" s="68">
        <f t="shared" si="0"/>
        <v>147.69230769230768</v>
      </c>
    </row>
    <row r="16" spans="1:10" ht="15.75">
      <c r="A16" s="54" t="s">
        <v>156</v>
      </c>
      <c r="B16" s="54">
        <v>10</v>
      </c>
      <c r="C16" s="54">
        <v>1396</v>
      </c>
      <c r="D16" s="54" t="s">
        <v>1091</v>
      </c>
      <c r="F16" s="54">
        <v>17</v>
      </c>
      <c r="J16" s="68">
        <f t="shared" si="0"/>
        <v>209.23076923076923</v>
      </c>
    </row>
    <row r="17" spans="1:10" ht="15.75">
      <c r="A17" s="54">
        <v>1414</v>
      </c>
      <c r="C17" s="54">
        <v>1414</v>
      </c>
      <c r="D17" s="54" t="s">
        <v>453</v>
      </c>
      <c r="F17" s="54">
        <v>82</v>
      </c>
      <c r="J17" s="68">
        <f t="shared" si="0"/>
        <v>1009.2307692307692</v>
      </c>
    </row>
    <row r="18" spans="1:10" ht="15.75">
      <c r="A18" s="54">
        <v>1418</v>
      </c>
      <c r="C18" s="54">
        <v>1418</v>
      </c>
      <c r="D18" s="54" t="s">
        <v>453</v>
      </c>
      <c r="F18" s="54">
        <v>8.5</v>
      </c>
      <c r="J18" s="68">
        <f t="shared" si="0"/>
        <v>104.61538461538461</v>
      </c>
    </row>
    <row r="19" spans="1:10" ht="15.75">
      <c r="A19" s="54">
        <v>1440</v>
      </c>
      <c r="C19" s="54">
        <v>1440</v>
      </c>
      <c r="D19" s="54" t="s">
        <v>1091</v>
      </c>
      <c r="F19" s="54">
        <v>7.5</v>
      </c>
      <c r="H19" s="54" t="s">
        <v>88</v>
      </c>
      <c r="J19" s="68">
        <f t="shared" si="0"/>
        <v>92.3076923076923</v>
      </c>
    </row>
    <row r="20" spans="1:10" ht="15.75">
      <c r="A20" s="54" t="s">
        <v>200</v>
      </c>
      <c r="C20" s="54" t="s">
        <v>200</v>
      </c>
      <c r="D20" s="54" t="s">
        <v>89</v>
      </c>
      <c r="F20" s="54">
        <v>20</v>
      </c>
      <c r="H20" s="60" t="s">
        <v>90</v>
      </c>
      <c r="J20" s="68">
        <f t="shared" si="0"/>
        <v>246.15384615384613</v>
      </c>
    </row>
    <row r="21" spans="1:10" ht="15.75">
      <c r="A21" s="54" t="s">
        <v>202</v>
      </c>
      <c r="C21" s="54">
        <v>1497</v>
      </c>
      <c r="D21" s="54" t="s">
        <v>453</v>
      </c>
      <c r="F21" s="54">
        <v>60</v>
      </c>
      <c r="J21" s="68">
        <f t="shared" si="0"/>
        <v>738.4615384615385</v>
      </c>
    </row>
    <row r="22" spans="1:10" ht="15.75">
      <c r="A22" s="54" t="s">
        <v>277</v>
      </c>
      <c r="B22" s="54">
        <v>9</v>
      </c>
      <c r="C22" s="54">
        <v>1498</v>
      </c>
      <c r="D22" s="54" t="s">
        <v>453</v>
      </c>
      <c r="F22" s="54">
        <v>80</v>
      </c>
      <c r="J22" s="68">
        <f t="shared" si="0"/>
        <v>984.6153846153845</v>
      </c>
    </row>
    <row r="23" spans="1:10" ht="15.75">
      <c r="A23" s="54" t="s">
        <v>202</v>
      </c>
      <c r="C23" s="54">
        <v>1500</v>
      </c>
      <c r="D23" s="54" t="s">
        <v>453</v>
      </c>
      <c r="F23" s="54">
        <v>83</v>
      </c>
      <c r="J23" s="68">
        <f t="shared" si="0"/>
        <v>1021.5384615384615</v>
      </c>
    </row>
    <row r="24" spans="1:10" ht="15.75">
      <c r="A24" s="54" t="s">
        <v>277</v>
      </c>
      <c r="B24" s="54">
        <v>9</v>
      </c>
      <c r="C24" s="54">
        <v>1500</v>
      </c>
      <c r="D24" s="54" t="s">
        <v>453</v>
      </c>
      <c r="F24" s="54">
        <v>80</v>
      </c>
      <c r="J24" s="68">
        <f t="shared" si="0"/>
        <v>984.6153846153845</v>
      </c>
    </row>
    <row r="25" spans="1:10" ht="15.75">
      <c r="A25" s="54" t="s">
        <v>769</v>
      </c>
      <c r="B25" s="54">
        <v>4</v>
      </c>
      <c r="C25" s="54">
        <v>1501</v>
      </c>
      <c r="D25" s="54" t="s">
        <v>453</v>
      </c>
      <c r="F25" s="54">
        <v>68</v>
      </c>
      <c r="J25" s="68">
        <f t="shared" si="0"/>
        <v>836.9230769230769</v>
      </c>
    </row>
    <row r="26" spans="1:10" ht="15.75">
      <c r="A26" s="54" t="s">
        <v>277</v>
      </c>
      <c r="B26" s="54">
        <v>9</v>
      </c>
      <c r="C26" s="54">
        <v>1501</v>
      </c>
      <c r="D26" s="54" t="s">
        <v>453</v>
      </c>
      <c r="F26" s="54">
        <v>68</v>
      </c>
      <c r="J26" s="68">
        <f t="shared" si="0"/>
        <v>836.9230769230769</v>
      </c>
    </row>
    <row r="27" spans="1:10" ht="15.75">
      <c r="A27" s="54" t="s">
        <v>769</v>
      </c>
      <c r="B27" s="54">
        <v>4</v>
      </c>
      <c r="C27" s="54">
        <v>1502</v>
      </c>
      <c r="D27" s="54" t="s">
        <v>453</v>
      </c>
      <c r="F27" s="54">
        <v>80</v>
      </c>
      <c r="J27" s="68">
        <f t="shared" si="0"/>
        <v>984.6153846153845</v>
      </c>
    </row>
    <row r="28" spans="1:10" ht="15.75">
      <c r="A28" s="54" t="s">
        <v>770</v>
      </c>
      <c r="B28" s="54">
        <v>3</v>
      </c>
      <c r="C28" s="54">
        <v>1503</v>
      </c>
      <c r="D28" s="54" t="s">
        <v>453</v>
      </c>
      <c r="F28" s="54">
        <v>50</v>
      </c>
      <c r="J28" s="68">
        <f t="shared" si="0"/>
        <v>615.3846153846154</v>
      </c>
    </row>
    <row r="29" spans="1:10" ht="15.75">
      <c r="A29" s="54" t="s">
        <v>202</v>
      </c>
      <c r="C29" s="54">
        <v>1503</v>
      </c>
      <c r="D29" s="54" t="s">
        <v>453</v>
      </c>
      <c r="F29" s="54">
        <v>66</v>
      </c>
      <c r="J29" s="68">
        <f t="shared" si="0"/>
        <v>812.3076923076923</v>
      </c>
    </row>
    <row r="30" spans="1:10" ht="15.75">
      <c r="A30" s="54" t="s">
        <v>768</v>
      </c>
      <c r="B30" s="54">
        <v>6</v>
      </c>
      <c r="C30" s="54">
        <v>1504</v>
      </c>
      <c r="D30" s="54" t="s">
        <v>453</v>
      </c>
      <c r="F30" s="54">
        <v>50</v>
      </c>
      <c r="J30" s="68">
        <f t="shared" si="0"/>
        <v>615.3846153846154</v>
      </c>
    </row>
    <row r="31" spans="1:10" ht="15.75">
      <c r="A31" s="54" t="s">
        <v>411</v>
      </c>
      <c r="C31" s="54">
        <v>1505</v>
      </c>
      <c r="D31" s="54" t="s">
        <v>453</v>
      </c>
      <c r="F31" s="54">
        <v>80</v>
      </c>
      <c r="J31" s="68">
        <f t="shared" si="0"/>
        <v>984.6153846153845</v>
      </c>
    </row>
    <row r="32" spans="1:10" ht="15.75">
      <c r="A32" s="54" t="s">
        <v>666</v>
      </c>
      <c r="B32" s="54">
        <v>7</v>
      </c>
      <c r="C32" s="54">
        <v>1509</v>
      </c>
      <c r="D32" s="54" t="s">
        <v>453</v>
      </c>
      <c r="F32" s="54">
        <v>56</v>
      </c>
      <c r="J32" s="68">
        <f t="shared" si="0"/>
        <v>689.2307692307692</v>
      </c>
    </row>
    <row r="33" spans="1:10" ht="15.75">
      <c r="A33" s="54" t="s">
        <v>964</v>
      </c>
      <c r="B33" s="54">
        <v>5</v>
      </c>
      <c r="C33" s="54">
        <v>1510</v>
      </c>
      <c r="D33" s="54" t="s">
        <v>453</v>
      </c>
      <c r="F33" s="54">
        <v>85</v>
      </c>
      <c r="J33" s="68">
        <f t="shared" si="0"/>
        <v>1046.1538461538462</v>
      </c>
    </row>
    <row r="34" spans="1:10" ht="15.75">
      <c r="A34" s="54" t="s">
        <v>357</v>
      </c>
      <c r="B34" s="54">
        <v>12</v>
      </c>
      <c r="C34" s="54">
        <v>1510</v>
      </c>
      <c r="D34" s="54" t="s">
        <v>453</v>
      </c>
      <c r="F34" s="54">
        <v>56</v>
      </c>
      <c r="J34" s="68">
        <f t="shared" si="0"/>
        <v>689.2307692307692</v>
      </c>
    </row>
    <row r="35" spans="1:10" ht="15.75">
      <c r="A35" s="54" t="s">
        <v>167</v>
      </c>
      <c r="B35" s="54">
        <v>1</v>
      </c>
      <c r="C35" s="54">
        <v>1511</v>
      </c>
      <c r="D35" s="54" t="s">
        <v>453</v>
      </c>
      <c r="F35" s="54">
        <v>56</v>
      </c>
      <c r="J35" s="68">
        <f t="shared" si="0"/>
        <v>689.2307692307692</v>
      </c>
    </row>
    <row r="36" spans="1:10" ht="15.75">
      <c r="A36" s="54" t="s">
        <v>768</v>
      </c>
      <c r="B36" s="54">
        <v>6</v>
      </c>
      <c r="C36" s="54">
        <v>1513</v>
      </c>
      <c r="D36" s="54" t="s">
        <v>453</v>
      </c>
      <c r="F36" s="54">
        <v>75</v>
      </c>
      <c r="J36" s="68">
        <f t="shared" si="0"/>
        <v>923.0769230769231</v>
      </c>
    </row>
    <row r="37" spans="1:10" ht="15.75">
      <c r="A37" s="54" t="s">
        <v>666</v>
      </c>
      <c r="B37" s="54">
        <v>7</v>
      </c>
      <c r="C37" s="54">
        <v>1513</v>
      </c>
      <c r="D37" s="54" t="s">
        <v>453</v>
      </c>
      <c r="F37" s="54">
        <v>100</v>
      </c>
      <c r="H37" s="54" t="s">
        <v>107</v>
      </c>
      <c r="J37" s="68">
        <f t="shared" si="0"/>
        <v>1230.7692307692307</v>
      </c>
    </row>
    <row r="38" spans="1:10" ht="15.75">
      <c r="A38" s="54" t="s">
        <v>204</v>
      </c>
      <c r="B38" s="54">
        <v>8</v>
      </c>
      <c r="C38" s="54">
        <v>1513</v>
      </c>
      <c r="D38" s="54" t="s">
        <v>453</v>
      </c>
      <c r="F38" s="54">
        <v>100</v>
      </c>
      <c r="J38" s="68">
        <f t="shared" si="0"/>
        <v>1230.7692307692307</v>
      </c>
    </row>
  </sheetData>
  <sheetProtection/>
  <printOptions/>
  <pageMargins left="0.75" right="0.75" top="1" bottom="1" header="0.5" footer="0.5"/>
  <pageSetup orientation="portrait" paperSize="3"/>
</worksheet>
</file>

<file path=xl/worksheets/sheet2.xml><?xml version="1.0" encoding="utf-8"?>
<worksheet xmlns="http://schemas.openxmlformats.org/spreadsheetml/2006/main" xmlns:r="http://schemas.openxmlformats.org/officeDocument/2006/relationships">
  <dimension ref="A1:L44"/>
  <sheetViews>
    <sheetView zoomScalePageLayoutView="0" workbookViewId="0" topLeftCell="B1">
      <selection activeCell="N7" sqref="N7"/>
    </sheetView>
  </sheetViews>
  <sheetFormatPr defaultColWidth="10.625" defaultRowHeight="12.75"/>
  <cols>
    <col min="1" max="1" width="15.625" style="1" customWidth="1"/>
    <col min="2" max="2" width="19.00390625" style="1" customWidth="1"/>
    <col min="3" max="3" width="11.875" style="1" customWidth="1"/>
    <col min="4" max="4" width="10.625" style="1" customWidth="1"/>
    <col min="5" max="5" width="13.00390625" style="1" customWidth="1"/>
    <col min="6" max="6" width="2.625" style="1" customWidth="1"/>
    <col min="7" max="7" width="10.625" style="1" customWidth="1"/>
    <col min="8" max="8" width="8.625" style="1" customWidth="1"/>
    <col min="9" max="9" width="2.625" style="1" customWidth="1"/>
    <col min="10" max="10" width="8.875" style="1" customWidth="1"/>
    <col min="11" max="16384" width="10.625" style="1" customWidth="1"/>
  </cols>
  <sheetData>
    <row r="1" ht="15.75">
      <c r="B1" s="1" t="s">
        <v>581</v>
      </c>
    </row>
    <row r="3" spans="3:11" ht="15.75">
      <c r="C3" s="3" t="s">
        <v>590</v>
      </c>
      <c r="D3" s="3" t="s">
        <v>590</v>
      </c>
      <c r="E3" s="22" t="s">
        <v>590</v>
      </c>
      <c r="F3" s="3"/>
      <c r="G3" s="3" t="s">
        <v>597</v>
      </c>
      <c r="H3" s="3" t="s">
        <v>597</v>
      </c>
      <c r="I3" s="3"/>
      <c r="J3" s="3" t="s">
        <v>586</v>
      </c>
      <c r="K3" s="3" t="s">
        <v>586</v>
      </c>
    </row>
    <row r="4" spans="3:11" ht="15.75">
      <c r="C4" s="1" t="s">
        <v>710</v>
      </c>
      <c r="D4" s="1" t="s">
        <v>710</v>
      </c>
      <c r="E4" s="23"/>
      <c r="G4" s="1" t="s">
        <v>598</v>
      </c>
      <c r="K4" s="1" t="s">
        <v>711</v>
      </c>
    </row>
    <row r="5" spans="3:11" ht="15.75">
      <c r="C5" s="1" t="s">
        <v>591</v>
      </c>
      <c r="D5" s="1" t="s">
        <v>596</v>
      </c>
      <c r="E5" s="23" t="s">
        <v>715</v>
      </c>
      <c r="G5" s="1" t="s">
        <v>599</v>
      </c>
      <c r="H5" s="1" t="s">
        <v>442</v>
      </c>
      <c r="K5" s="1" t="s">
        <v>587</v>
      </c>
    </row>
    <row r="6" spans="3:11" ht="15.75">
      <c r="C6" s="1" t="s">
        <v>592</v>
      </c>
      <c r="D6" s="1" t="s">
        <v>594</v>
      </c>
      <c r="E6" s="23" t="s">
        <v>713</v>
      </c>
      <c r="G6" s="1" t="s">
        <v>588</v>
      </c>
      <c r="H6" s="1" t="s">
        <v>713</v>
      </c>
      <c r="J6" s="1" t="s">
        <v>712</v>
      </c>
      <c r="K6" s="1" t="s">
        <v>588</v>
      </c>
    </row>
    <row r="7" spans="3:11" ht="15.75">
      <c r="C7" s="1" t="s">
        <v>593</v>
      </c>
      <c r="D7" s="1" t="s">
        <v>595</v>
      </c>
      <c r="E7" s="23" t="s">
        <v>714</v>
      </c>
      <c r="G7" s="1" t="s">
        <v>589</v>
      </c>
      <c r="H7" s="1" t="s">
        <v>714</v>
      </c>
      <c r="J7" s="1" t="s">
        <v>585</v>
      </c>
      <c r="K7" s="1" t="s">
        <v>589</v>
      </c>
    </row>
    <row r="8" spans="2:11" ht="15.75">
      <c r="B8" s="6" t="s">
        <v>495</v>
      </c>
      <c r="C8" s="6" t="s">
        <v>506</v>
      </c>
      <c r="D8" s="6" t="s">
        <v>721</v>
      </c>
      <c r="E8" s="24" t="s">
        <v>720</v>
      </c>
      <c r="F8" s="6"/>
      <c r="G8" s="6" t="s">
        <v>496</v>
      </c>
      <c r="H8" s="6" t="s">
        <v>697</v>
      </c>
      <c r="I8" s="6"/>
      <c r="J8" s="6" t="s">
        <v>789</v>
      </c>
      <c r="K8" s="6" t="s">
        <v>498</v>
      </c>
    </row>
    <row r="9" spans="1:11" ht="15.75">
      <c r="A9" s="3" t="s">
        <v>582</v>
      </c>
      <c r="B9" s="6"/>
      <c r="C9" s="6"/>
      <c r="D9" s="6"/>
      <c r="E9" s="6"/>
      <c r="F9" s="6"/>
      <c r="G9" s="6"/>
      <c r="H9" s="6"/>
      <c r="I9" s="6"/>
      <c r="J9" s="6"/>
      <c r="K9" s="6"/>
    </row>
    <row r="10" spans="1:11" ht="15.75">
      <c r="A10" s="1" t="s">
        <v>583</v>
      </c>
      <c r="B10" s="1" t="s">
        <v>584</v>
      </c>
      <c r="C10" s="6"/>
      <c r="D10" s="6"/>
      <c r="E10" s="6"/>
      <c r="F10" s="6"/>
      <c r="G10" s="6"/>
      <c r="H10" s="6"/>
      <c r="I10" s="6"/>
      <c r="J10" s="6"/>
      <c r="K10" s="6"/>
    </row>
    <row r="11" spans="1:12" ht="15.75">
      <c r="A11" s="3" t="s">
        <v>524</v>
      </c>
      <c r="B11" s="3" t="s">
        <v>443</v>
      </c>
      <c r="C11" s="20" t="s">
        <v>380</v>
      </c>
      <c r="D11" s="20" t="s">
        <v>688</v>
      </c>
      <c r="E11" s="20" t="s">
        <v>525</v>
      </c>
      <c r="F11" s="20"/>
      <c r="G11" s="20" t="s">
        <v>694</v>
      </c>
      <c r="H11" s="20" t="s">
        <v>477</v>
      </c>
      <c r="I11" s="20"/>
      <c r="J11" s="20" t="s">
        <v>788</v>
      </c>
      <c r="K11" s="20" t="s">
        <v>257</v>
      </c>
      <c r="L11" s="3" t="s">
        <v>505</v>
      </c>
    </row>
    <row r="12" spans="3:11" ht="15.75">
      <c r="C12" s="6"/>
      <c r="D12" s="6"/>
      <c r="E12" s="6"/>
      <c r="F12" s="6"/>
      <c r="G12" s="6"/>
      <c r="H12" s="6"/>
      <c r="I12" s="6"/>
      <c r="J12" s="6"/>
      <c r="K12" s="6" t="s">
        <v>794</v>
      </c>
    </row>
    <row r="13" spans="3:11" ht="15.75">
      <c r="C13" s="6"/>
      <c r="D13" s="6"/>
      <c r="E13" s="6"/>
      <c r="F13" s="6"/>
      <c r="G13" s="6"/>
      <c r="H13" s="6"/>
      <c r="I13" s="6"/>
      <c r="J13" s="6"/>
      <c r="K13" s="6"/>
    </row>
    <row r="14" spans="3:11" ht="15.75">
      <c r="C14" s="6"/>
      <c r="D14" s="6"/>
      <c r="E14" s="6"/>
      <c r="F14" s="6"/>
      <c r="G14" s="6"/>
      <c r="H14" s="6"/>
      <c r="I14" s="6"/>
      <c r="J14" s="6"/>
      <c r="K14" s="6"/>
    </row>
    <row r="15" spans="1:12" ht="15.75">
      <c r="A15" s="3" t="s">
        <v>444</v>
      </c>
      <c r="B15" s="3" t="s">
        <v>445</v>
      </c>
      <c r="C15" s="20">
        <v>78</v>
      </c>
      <c r="D15" s="20" t="s">
        <v>651</v>
      </c>
      <c r="E15" s="63" t="s">
        <v>719</v>
      </c>
      <c r="F15" s="20"/>
      <c r="G15" s="20" t="s">
        <v>690</v>
      </c>
      <c r="H15" s="20" t="s">
        <v>475</v>
      </c>
      <c r="I15" s="20"/>
      <c r="J15" s="20" t="s">
        <v>476</v>
      </c>
      <c r="K15" s="20" t="s">
        <v>499</v>
      </c>
      <c r="L15" s="3" t="s">
        <v>622</v>
      </c>
    </row>
    <row r="16" spans="1:11" ht="15.75">
      <c r="A16" s="1" t="s">
        <v>630</v>
      </c>
      <c r="B16" s="1" t="s">
        <v>631</v>
      </c>
      <c r="C16" s="6"/>
      <c r="D16" s="6"/>
      <c r="E16" s="62" t="s">
        <v>629</v>
      </c>
      <c r="F16" s="6"/>
      <c r="G16" s="6"/>
      <c r="H16" s="6"/>
      <c r="I16" s="6"/>
      <c r="J16" s="6" t="s">
        <v>784</v>
      </c>
      <c r="K16" s="6" t="s">
        <v>500</v>
      </c>
    </row>
    <row r="17" spans="1:12" ht="15.75">
      <c r="A17" s="3" t="s">
        <v>447</v>
      </c>
      <c r="B17" s="3" t="s">
        <v>322</v>
      </c>
      <c r="C17" s="20">
        <v>81</v>
      </c>
      <c r="D17" s="20" t="s">
        <v>653</v>
      </c>
      <c r="E17" s="63" t="s">
        <v>632</v>
      </c>
      <c r="F17" s="20"/>
      <c r="G17" s="20" t="s">
        <v>691</v>
      </c>
      <c r="H17" s="20" t="s">
        <v>387</v>
      </c>
      <c r="I17" s="20"/>
      <c r="J17" s="20" t="s">
        <v>785</v>
      </c>
      <c r="K17" s="20" t="s">
        <v>501</v>
      </c>
      <c r="L17" s="3" t="s">
        <v>623</v>
      </c>
    </row>
    <row r="18" spans="1:11" ht="15.75">
      <c r="A18" s="1" t="s">
        <v>557</v>
      </c>
      <c r="B18" s="1" t="s">
        <v>558</v>
      </c>
      <c r="C18" s="6"/>
      <c r="D18" s="6"/>
      <c r="E18" s="62">
        <v>302</v>
      </c>
      <c r="F18" s="6"/>
      <c r="G18" s="6"/>
      <c r="H18" s="6">
        <v>397</v>
      </c>
      <c r="I18" s="6"/>
      <c r="J18" s="6"/>
      <c r="K18" s="6">
        <v>103</v>
      </c>
    </row>
    <row r="19" spans="1:11" ht="15.75">
      <c r="A19" s="1" t="s">
        <v>327</v>
      </c>
      <c r="B19" s="1" t="s">
        <v>446</v>
      </c>
      <c r="C19" s="6"/>
      <c r="D19" s="6" t="s">
        <v>652</v>
      </c>
      <c r="E19" s="62" t="s">
        <v>328</v>
      </c>
      <c r="F19" s="6"/>
      <c r="G19" s="6"/>
      <c r="H19" s="6">
        <v>395</v>
      </c>
      <c r="I19" s="6"/>
      <c r="J19" s="6" t="s">
        <v>476</v>
      </c>
      <c r="K19" s="6" t="s">
        <v>499</v>
      </c>
    </row>
    <row r="20" spans="1:11" ht="15.75">
      <c r="A20" s="1" t="s">
        <v>324</v>
      </c>
      <c r="B20" s="1" t="s">
        <v>323</v>
      </c>
      <c r="C20" s="6"/>
      <c r="D20" s="6"/>
      <c r="E20" s="62" t="s">
        <v>328</v>
      </c>
      <c r="F20" s="6"/>
      <c r="G20" s="6"/>
      <c r="H20" s="6"/>
      <c r="I20" s="6"/>
      <c r="J20" s="6"/>
      <c r="K20" s="6"/>
    </row>
    <row r="21" spans="1:12" ht="15.75">
      <c r="A21" s="1" t="s">
        <v>388</v>
      </c>
      <c r="B21" s="1" t="s">
        <v>374</v>
      </c>
      <c r="C21" s="6"/>
      <c r="D21" s="6"/>
      <c r="E21" s="53" t="s">
        <v>378</v>
      </c>
      <c r="F21" s="6"/>
      <c r="G21" s="6"/>
      <c r="H21" s="6">
        <v>405</v>
      </c>
      <c r="I21" s="6"/>
      <c r="J21" s="6">
        <v>51</v>
      </c>
      <c r="K21" s="6"/>
      <c r="L21" s="1" t="s">
        <v>377</v>
      </c>
    </row>
    <row r="22" spans="1:11" ht="15.75">
      <c r="A22" s="1" t="s">
        <v>716</v>
      </c>
      <c r="B22" s="1" t="s">
        <v>761</v>
      </c>
      <c r="C22" s="6"/>
      <c r="D22" s="6"/>
      <c r="E22" s="62" t="s">
        <v>633</v>
      </c>
      <c r="F22" s="6"/>
      <c r="G22" s="6"/>
      <c r="H22" s="6"/>
      <c r="I22" s="6"/>
      <c r="J22" s="6"/>
      <c r="K22" s="6"/>
    </row>
    <row r="23" spans="1:11" ht="15.75">
      <c r="A23" s="1" t="s">
        <v>717</v>
      </c>
      <c r="B23" s="1" t="s">
        <v>718</v>
      </c>
      <c r="C23" s="6"/>
      <c r="D23" s="6"/>
      <c r="E23" s="62" t="s">
        <v>633</v>
      </c>
      <c r="F23" s="6"/>
      <c r="G23" s="6"/>
      <c r="H23" s="6"/>
      <c r="I23" s="6"/>
      <c r="J23" s="6"/>
      <c r="K23" s="6"/>
    </row>
    <row r="24" spans="1:11" ht="15.75">
      <c r="A24" s="1" t="s">
        <v>627</v>
      </c>
      <c r="B24" s="1" t="s">
        <v>628</v>
      </c>
      <c r="C24" s="6">
        <v>83</v>
      </c>
      <c r="D24" s="6"/>
      <c r="E24" s="62">
        <v>316</v>
      </c>
      <c r="F24" s="6"/>
      <c r="G24" s="6"/>
      <c r="H24" s="6">
        <v>404</v>
      </c>
      <c r="I24" s="6"/>
      <c r="J24" s="6">
        <v>51</v>
      </c>
      <c r="K24" s="6"/>
    </row>
    <row r="25" spans="1:11" ht="15.75">
      <c r="A25" s="1" t="s">
        <v>479</v>
      </c>
      <c r="B25" s="1" t="s">
        <v>480</v>
      </c>
      <c r="C25" s="6">
        <v>83</v>
      </c>
      <c r="D25" s="6"/>
      <c r="E25" s="53">
        <v>318</v>
      </c>
      <c r="F25" s="6"/>
      <c r="G25" s="6"/>
      <c r="H25" s="6">
        <v>406</v>
      </c>
      <c r="I25" s="6"/>
      <c r="J25" s="6"/>
      <c r="K25" s="6"/>
    </row>
    <row r="26" spans="1:11" ht="15.75">
      <c r="A26" s="1" t="s">
        <v>375</v>
      </c>
      <c r="B26" s="1" t="s">
        <v>478</v>
      </c>
      <c r="C26" s="6" t="s">
        <v>797</v>
      </c>
      <c r="D26" s="6"/>
      <c r="E26" s="53" t="s">
        <v>256</v>
      </c>
      <c r="F26" s="6"/>
      <c r="G26" s="6"/>
      <c r="H26" s="6" t="s">
        <v>481</v>
      </c>
      <c r="I26" s="6"/>
      <c r="J26" s="6"/>
      <c r="K26" s="6"/>
    </row>
    <row r="27" spans="1:11" ht="15.75">
      <c r="A27" s="1" t="s">
        <v>634</v>
      </c>
      <c r="B27" s="1" t="s">
        <v>635</v>
      </c>
      <c r="C27" s="6"/>
      <c r="D27" s="6"/>
      <c r="E27" s="62" t="s">
        <v>636</v>
      </c>
      <c r="F27" s="6"/>
      <c r="G27" s="6"/>
      <c r="H27" s="6" t="s">
        <v>482</v>
      </c>
      <c r="I27" s="6"/>
      <c r="J27" s="6"/>
      <c r="K27" s="6"/>
    </row>
    <row r="28" spans="1:11" ht="15.75">
      <c r="A28" s="1" t="s">
        <v>510</v>
      </c>
      <c r="B28" s="1" t="s">
        <v>511</v>
      </c>
      <c r="C28" s="6"/>
      <c r="D28" s="6"/>
      <c r="E28" s="62" t="s">
        <v>512</v>
      </c>
      <c r="F28" s="6"/>
      <c r="G28" s="6"/>
      <c r="H28" s="6" t="s">
        <v>483</v>
      </c>
      <c r="I28" s="6"/>
      <c r="J28" s="6"/>
      <c r="K28" s="6"/>
    </row>
    <row r="29" spans="1:11" ht="15.75">
      <c r="A29" s="1" t="s">
        <v>513</v>
      </c>
      <c r="B29" s="1" t="s">
        <v>514</v>
      </c>
      <c r="C29" s="6"/>
      <c r="D29" s="6"/>
      <c r="E29" s="62" t="s">
        <v>515</v>
      </c>
      <c r="F29" s="6"/>
      <c r="G29" s="6"/>
      <c r="H29" s="6" t="s">
        <v>484</v>
      </c>
      <c r="I29" s="6"/>
      <c r="J29" s="6"/>
      <c r="K29" s="6"/>
    </row>
    <row r="30" spans="1:11" ht="15.75">
      <c r="A30" s="1" t="s">
        <v>516</v>
      </c>
      <c r="B30" s="1" t="s">
        <v>517</v>
      </c>
      <c r="C30" s="6"/>
      <c r="D30" s="6"/>
      <c r="E30" s="62">
        <v>334</v>
      </c>
      <c r="F30" s="6"/>
      <c r="G30" s="6"/>
      <c r="H30" s="6" t="s">
        <v>485</v>
      </c>
      <c r="I30" s="6"/>
      <c r="J30" s="6"/>
      <c r="K30" s="6"/>
    </row>
    <row r="31" spans="1:11" ht="15.75">
      <c r="A31" s="1" t="s">
        <v>518</v>
      </c>
      <c r="B31" s="1" t="s">
        <v>519</v>
      </c>
      <c r="C31" s="6"/>
      <c r="D31" s="6"/>
      <c r="E31" s="62">
        <v>335</v>
      </c>
      <c r="F31" s="6"/>
      <c r="G31" s="6"/>
      <c r="H31" s="6" t="s">
        <v>486</v>
      </c>
      <c r="I31" s="6"/>
      <c r="J31" s="6"/>
      <c r="K31" s="6"/>
    </row>
    <row r="32" spans="1:11" ht="15.75">
      <c r="A32" s="1" t="s">
        <v>520</v>
      </c>
      <c r="B32" s="1" t="s">
        <v>521</v>
      </c>
      <c r="C32" s="6"/>
      <c r="D32" s="6"/>
      <c r="E32" s="62">
        <v>336</v>
      </c>
      <c r="F32" s="6"/>
      <c r="G32" s="6"/>
      <c r="H32" s="6" t="s">
        <v>487</v>
      </c>
      <c r="I32" s="6"/>
      <c r="J32" s="6"/>
      <c r="K32" s="6"/>
    </row>
    <row r="33" spans="1:11" ht="15.75">
      <c r="A33" s="1" t="s">
        <v>522</v>
      </c>
      <c r="B33" s="1" t="s">
        <v>523</v>
      </c>
      <c r="C33" s="6"/>
      <c r="D33" s="6"/>
      <c r="E33" s="62">
        <v>336</v>
      </c>
      <c r="F33" s="6"/>
      <c r="G33" s="6"/>
      <c r="H33" s="6" t="s">
        <v>487</v>
      </c>
      <c r="I33" s="6"/>
      <c r="J33" s="6"/>
      <c r="K33" s="6"/>
    </row>
    <row r="34" spans="1:12" ht="15.75">
      <c r="A34" s="1" t="s">
        <v>398</v>
      </c>
      <c r="B34" s="1" t="s">
        <v>397</v>
      </c>
      <c r="C34" s="6" t="s">
        <v>548</v>
      </c>
      <c r="D34" s="6" t="s">
        <v>399</v>
      </c>
      <c r="E34" s="53" t="s">
        <v>403</v>
      </c>
      <c r="F34" s="6"/>
      <c r="G34" s="6" t="s">
        <v>692</v>
      </c>
      <c r="H34" s="6" t="s">
        <v>488</v>
      </c>
      <c r="I34" s="6"/>
      <c r="J34" s="6" t="s">
        <v>786</v>
      </c>
      <c r="K34" s="6" t="s">
        <v>502</v>
      </c>
      <c r="L34" s="3" t="s">
        <v>624</v>
      </c>
    </row>
    <row r="35" spans="1:11" ht="15.75">
      <c r="A35" s="1" t="s">
        <v>654</v>
      </c>
      <c r="B35" s="1" t="s">
        <v>655</v>
      </c>
      <c r="C35" s="6"/>
      <c r="D35" s="6" t="s">
        <v>656</v>
      </c>
      <c r="E35" s="6"/>
      <c r="F35" s="6"/>
      <c r="G35" s="6"/>
      <c r="H35" s="6"/>
      <c r="I35" s="6"/>
      <c r="J35" s="6"/>
      <c r="K35" s="6"/>
    </row>
    <row r="36" spans="2:11" ht="15.75">
      <c r="B36" s="48" t="s">
        <v>722</v>
      </c>
      <c r="C36" s="6"/>
      <c r="D36" s="6"/>
      <c r="E36" s="47" t="s">
        <v>551</v>
      </c>
      <c r="F36" s="6"/>
      <c r="G36" s="6"/>
      <c r="H36" s="6"/>
      <c r="I36" s="6"/>
      <c r="J36" s="6"/>
      <c r="K36" s="6"/>
    </row>
    <row r="37" spans="2:11" ht="15.75">
      <c r="B37" s="6" t="s">
        <v>723</v>
      </c>
      <c r="C37" s="6"/>
      <c r="D37" s="6"/>
      <c r="E37" s="6"/>
      <c r="F37" s="6"/>
      <c r="G37" s="6"/>
      <c r="H37" s="6"/>
      <c r="I37" s="6"/>
      <c r="J37" s="6"/>
      <c r="K37" s="6"/>
    </row>
    <row r="38" spans="1:11" ht="15.75">
      <c r="A38" s="3" t="s">
        <v>695</v>
      </c>
      <c r="B38" s="202" t="s">
        <v>381</v>
      </c>
      <c r="C38" s="20" t="s">
        <v>650</v>
      </c>
      <c r="D38" s="20" t="s">
        <v>648</v>
      </c>
      <c r="E38" s="20" t="s">
        <v>649</v>
      </c>
      <c r="F38" s="20"/>
      <c r="G38" s="20" t="s">
        <v>689</v>
      </c>
      <c r="H38" s="20" t="s">
        <v>696</v>
      </c>
      <c r="I38" s="20"/>
      <c r="J38" s="20" t="s">
        <v>449</v>
      </c>
      <c r="K38" s="20" t="s">
        <v>497</v>
      </c>
    </row>
    <row r="39" spans="1:11" ht="15.75">
      <c r="A39" s="1" t="s">
        <v>400</v>
      </c>
      <c r="B39" s="1" t="s">
        <v>401</v>
      </c>
      <c r="C39" s="6" t="s">
        <v>796</v>
      </c>
      <c r="D39" s="6" t="s">
        <v>402</v>
      </c>
      <c r="E39" s="53" t="s">
        <v>547</v>
      </c>
      <c r="F39" s="6"/>
      <c r="G39" s="6" t="s">
        <v>693</v>
      </c>
      <c r="H39" s="6" t="s">
        <v>489</v>
      </c>
      <c r="I39" s="6"/>
      <c r="J39" s="6" t="s">
        <v>787</v>
      </c>
      <c r="K39" s="6" t="s">
        <v>625</v>
      </c>
    </row>
    <row r="40" spans="1:11" ht="15.75">
      <c r="A40" s="1" t="s">
        <v>404</v>
      </c>
      <c r="B40" s="1" t="s">
        <v>545</v>
      </c>
      <c r="C40" s="6" t="s">
        <v>795</v>
      </c>
      <c r="D40" s="6" t="s">
        <v>842</v>
      </c>
      <c r="E40" s="62" t="s">
        <v>546</v>
      </c>
      <c r="F40" s="6"/>
      <c r="G40" s="6">
        <v>259</v>
      </c>
      <c r="H40" s="6">
        <v>439</v>
      </c>
      <c r="I40" s="6"/>
      <c r="J40" s="6" t="s">
        <v>621</v>
      </c>
      <c r="K40" s="6">
        <v>112</v>
      </c>
    </row>
    <row r="41" spans="3:11" ht="15.75">
      <c r="C41" s="6"/>
      <c r="D41" s="6"/>
      <c r="E41" s="6"/>
      <c r="F41" s="6"/>
      <c r="G41" s="6"/>
      <c r="H41" s="6"/>
      <c r="I41" s="6"/>
      <c r="J41" s="6"/>
      <c r="K41" s="6"/>
    </row>
    <row r="42" spans="3:11" ht="15.75">
      <c r="C42" s="6"/>
      <c r="D42" s="6"/>
      <c r="E42" s="6"/>
      <c r="F42" s="6"/>
      <c r="G42" s="6"/>
      <c r="H42" s="6"/>
      <c r="I42" s="6"/>
      <c r="J42" s="6"/>
      <c r="K42" s="6"/>
    </row>
    <row r="43" spans="3:11" ht="15.75">
      <c r="C43" s="6"/>
      <c r="D43" s="6"/>
      <c r="E43" s="6"/>
      <c r="F43" s="6"/>
      <c r="G43" s="6"/>
      <c r="H43" s="6"/>
      <c r="I43" s="6"/>
      <c r="J43" s="6"/>
      <c r="K43" s="6"/>
    </row>
    <row r="44" spans="3:11" ht="15.75">
      <c r="C44" s="6"/>
      <c r="D44" s="6"/>
      <c r="E44" s="6"/>
      <c r="F44" s="6"/>
      <c r="G44" s="6"/>
      <c r="H44" s="6"/>
      <c r="I44" s="6"/>
      <c r="J44" s="6"/>
      <c r="K44" s="6"/>
    </row>
  </sheetData>
  <sheetProtection/>
  <printOptions/>
  <pageMargins left="0.75" right="0.75" top="1" bottom="1" header="0.5" footer="0.5"/>
  <pageSetup orientation="landscape"/>
</worksheet>
</file>

<file path=xl/worksheets/sheet20.xml><?xml version="1.0" encoding="utf-8"?>
<worksheet xmlns="http://schemas.openxmlformats.org/spreadsheetml/2006/main" xmlns:r="http://schemas.openxmlformats.org/officeDocument/2006/relationships">
  <dimension ref="A1:L66"/>
  <sheetViews>
    <sheetView zoomScalePageLayoutView="0" workbookViewId="0" topLeftCell="B1">
      <selection activeCell="J8" sqref="J8:L9"/>
    </sheetView>
  </sheetViews>
  <sheetFormatPr defaultColWidth="9.00390625" defaultRowHeight="12.75"/>
  <cols>
    <col min="1" max="1" width="13.375" style="54" customWidth="1"/>
    <col min="2" max="2" width="9.00390625" style="54" customWidth="1"/>
    <col min="3" max="3" width="9.375" style="54" customWidth="1"/>
    <col min="4" max="4" width="13.00390625" style="54" customWidth="1"/>
    <col min="5" max="5" width="6.625" style="54" customWidth="1"/>
    <col min="6" max="6" width="10.50390625" style="54" customWidth="1"/>
    <col min="7" max="7" width="7.50390625" style="54" customWidth="1"/>
    <col min="8" max="8" width="22.50390625" style="54" customWidth="1"/>
    <col min="9" max="9" width="30.50390625" style="54" customWidth="1"/>
    <col min="10" max="10" width="7.625" style="54" customWidth="1"/>
    <col min="11" max="11" width="10.625" style="54" customWidth="1"/>
    <col min="12" max="12" width="8.00390625" style="54" customWidth="1"/>
    <col min="13" max="13" width="3.625" style="54" customWidth="1"/>
    <col min="14" max="16384" width="9.00390625" style="54" customWidth="1"/>
  </cols>
  <sheetData>
    <row r="1" ht="15.75">
      <c r="B1" s="48" t="s">
        <v>1151</v>
      </c>
    </row>
    <row r="3" ht="15.75">
      <c r="B3" s="54" t="s">
        <v>924</v>
      </c>
    </row>
    <row r="5" spans="2:10" ht="15.75">
      <c r="B5" s="4" t="s">
        <v>1214</v>
      </c>
      <c r="I5" s="21"/>
      <c r="J5" s="21" t="s">
        <v>1097</v>
      </c>
    </row>
    <row r="6" ht="15.75">
      <c r="J6" s="54" t="s">
        <v>122</v>
      </c>
    </row>
    <row r="7" ht="15.75">
      <c r="B7" s="54" t="s">
        <v>309</v>
      </c>
    </row>
    <row r="8" spans="5:12" ht="15.75">
      <c r="E8" s="6" t="s">
        <v>216</v>
      </c>
      <c r="F8" s="6" t="s">
        <v>258</v>
      </c>
      <c r="G8" s="6" t="s">
        <v>217</v>
      </c>
      <c r="J8" s="6" t="s">
        <v>216</v>
      </c>
      <c r="K8" s="6" t="s">
        <v>258</v>
      </c>
      <c r="L8" s="6" t="s">
        <v>217</v>
      </c>
    </row>
    <row r="9" spans="1:12" s="55" customFormat="1" ht="15.75">
      <c r="A9" s="55" t="s">
        <v>853</v>
      </c>
      <c r="B9" s="55" t="s">
        <v>391</v>
      </c>
      <c r="C9" s="55" t="s">
        <v>392</v>
      </c>
      <c r="D9" s="55" t="s">
        <v>854</v>
      </c>
      <c r="E9" s="10" t="s">
        <v>105</v>
      </c>
      <c r="F9" s="8" t="s">
        <v>732</v>
      </c>
      <c r="G9" s="8" t="s">
        <v>105</v>
      </c>
      <c r="H9" s="55" t="s">
        <v>734</v>
      </c>
      <c r="J9" s="10" t="s">
        <v>105</v>
      </c>
      <c r="K9" s="8" t="s">
        <v>732</v>
      </c>
      <c r="L9" s="8" t="s">
        <v>105</v>
      </c>
    </row>
    <row r="10" spans="1:11" ht="15.75">
      <c r="A10" s="54">
        <v>1303</v>
      </c>
      <c r="C10" s="54">
        <v>1303</v>
      </c>
      <c r="D10" s="54" t="s">
        <v>453</v>
      </c>
      <c r="F10" s="54">
        <v>10.7</v>
      </c>
      <c r="H10" s="56" t="s">
        <v>538</v>
      </c>
      <c r="K10" s="96">
        <f>(F10/45)</f>
        <v>0.23777777777777775</v>
      </c>
    </row>
    <row r="11" spans="1:11" ht="15.75">
      <c r="A11" s="54">
        <v>1345</v>
      </c>
      <c r="C11" s="54">
        <v>1345</v>
      </c>
      <c r="D11" s="54" t="s">
        <v>1091</v>
      </c>
      <c r="F11" s="54">
        <v>30</v>
      </c>
      <c r="K11" s="96">
        <f>(F11/225)</f>
        <v>0.13333333333333333</v>
      </c>
    </row>
    <row r="12" spans="1:11" ht="15.75">
      <c r="A12" s="54" t="s">
        <v>613</v>
      </c>
      <c r="B12" s="54">
        <v>8</v>
      </c>
      <c r="C12" s="54">
        <v>1347</v>
      </c>
      <c r="D12" s="54" t="s">
        <v>1091</v>
      </c>
      <c r="F12" s="54">
        <v>116</v>
      </c>
      <c r="K12" s="96">
        <f>(F12/225)</f>
        <v>0.5155555555555555</v>
      </c>
    </row>
    <row r="13" spans="1:12" ht="15.75">
      <c r="A13" s="54" t="s">
        <v>620</v>
      </c>
      <c r="B13" s="54">
        <v>9</v>
      </c>
      <c r="C13" s="54">
        <v>1347</v>
      </c>
      <c r="D13" s="54" t="s">
        <v>1091</v>
      </c>
      <c r="F13" s="54">
        <v>116</v>
      </c>
      <c r="J13" s="96"/>
      <c r="K13" s="96">
        <v>0.5155555555555555</v>
      </c>
      <c r="L13" s="96"/>
    </row>
    <row r="14" spans="1:12" ht="15.75">
      <c r="A14" s="54" t="s">
        <v>603</v>
      </c>
      <c r="B14" s="54">
        <v>11</v>
      </c>
      <c r="C14" s="54">
        <v>1347</v>
      </c>
      <c r="D14" s="54" t="s">
        <v>1091</v>
      </c>
      <c r="F14" s="54">
        <v>116</v>
      </c>
      <c r="J14" s="96"/>
      <c r="K14" s="96">
        <v>0.5155555555555555</v>
      </c>
      <c r="L14" s="96"/>
    </row>
    <row r="15" spans="1:12" ht="15.75">
      <c r="A15" s="54" t="s">
        <v>604</v>
      </c>
      <c r="B15" s="54">
        <v>12</v>
      </c>
      <c r="C15" s="54">
        <v>1347</v>
      </c>
      <c r="D15" s="54" t="s">
        <v>1091</v>
      </c>
      <c r="F15" s="54">
        <v>112</v>
      </c>
      <c r="J15" s="96"/>
      <c r="K15" s="96">
        <v>0.49777777777777776</v>
      </c>
      <c r="L15" s="96"/>
    </row>
    <row r="16" spans="1:12" ht="15.75">
      <c r="A16" s="54">
        <v>1386</v>
      </c>
      <c r="C16" s="54">
        <v>1386</v>
      </c>
      <c r="D16" s="54" t="s">
        <v>1091</v>
      </c>
      <c r="F16" s="54">
        <v>60</v>
      </c>
      <c r="J16" s="96"/>
      <c r="K16" s="96">
        <v>0.26666666666666666</v>
      </c>
      <c r="L16" s="96"/>
    </row>
    <row r="17" spans="1:12" ht="15.75">
      <c r="A17" s="54" t="s">
        <v>769</v>
      </c>
      <c r="B17" s="54">
        <v>4</v>
      </c>
      <c r="C17" s="54">
        <v>1392</v>
      </c>
      <c r="D17" s="54" t="s">
        <v>1091</v>
      </c>
      <c r="F17" s="54">
        <v>88</v>
      </c>
      <c r="J17" s="96"/>
      <c r="K17" s="96">
        <v>0.39111111111111113</v>
      </c>
      <c r="L17" s="96"/>
    </row>
    <row r="18" spans="1:12" ht="15.75">
      <c r="A18" s="54" t="s">
        <v>607</v>
      </c>
      <c r="B18" s="54">
        <v>2</v>
      </c>
      <c r="C18" s="54">
        <v>1396</v>
      </c>
      <c r="D18" s="54" t="s">
        <v>1091</v>
      </c>
      <c r="F18" s="54">
        <v>76</v>
      </c>
      <c r="J18" s="96"/>
      <c r="K18" s="96">
        <v>0.3377777777777778</v>
      </c>
      <c r="L18" s="96"/>
    </row>
    <row r="19" spans="1:12" ht="15.75">
      <c r="A19" s="54" t="s">
        <v>666</v>
      </c>
      <c r="B19" s="54">
        <v>7</v>
      </c>
      <c r="C19" s="54">
        <v>1396</v>
      </c>
      <c r="D19" s="54" t="s">
        <v>1091</v>
      </c>
      <c r="F19" s="54">
        <v>60</v>
      </c>
      <c r="J19" s="96"/>
      <c r="K19" s="96">
        <v>0.26666666666666666</v>
      </c>
      <c r="L19" s="96"/>
    </row>
    <row r="20" spans="1:12" ht="15.75">
      <c r="A20" s="54" t="s">
        <v>608</v>
      </c>
      <c r="B20" s="54">
        <v>10</v>
      </c>
      <c r="C20" s="54">
        <v>1396</v>
      </c>
      <c r="D20" s="54" t="s">
        <v>1091</v>
      </c>
      <c r="F20" s="54">
        <v>89</v>
      </c>
      <c r="J20" s="96"/>
      <c r="K20" s="96">
        <v>0.39555555555555555</v>
      </c>
      <c r="L20" s="96"/>
    </row>
    <row r="21" spans="1:12" ht="15.75">
      <c r="A21" s="54" t="s">
        <v>607</v>
      </c>
      <c r="B21" s="54">
        <v>2</v>
      </c>
      <c r="C21" s="54">
        <v>1413</v>
      </c>
      <c r="D21" s="54" t="s">
        <v>1091</v>
      </c>
      <c r="E21" s="54">
        <v>80</v>
      </c>
      <c r="F21" s="54">
        <v>220</v>
      </c>
      <c r="H21" s="54" t="s">
        <v>310</v>
      </c>
      <c r="J21" s="96">
        <v>0.35555555555555557</v>
      </c>
      <c r="K21" s="96">
        <v>0.9777777777777777</v>
      </c>
      <c r="L21" s="96"/>
    </row>
    <row r="22" spans="1:12" ht="15.75">
      <c r="A22" s="54">
        <v>1414</v>
      </c>
      <c r="C22" s="54">
        <v>1414</v>
      </c>
      <c r="D22" s="54" t="s">
        <v>453</v>
      </c>
      <c r="F22" s="54">
        <v>160</v>
      </c>
      <c r="J22" s="96"/>
      <c r="K22" s="96">
        <v>0.7111111111111111</v>
      </c>
      <c r="L22" s="96"/>
    </row>
    <row r="23" spans="1:12" ht="15.75">
      <c r="A23" s="54">
        <v>1417</v>
      </c>
      <c r="C23" s="54">
        <v>1417</v>
      </c>
      <c r="D23" s="54" t="s">
        <v>453</v>
      </c>
      <c r="F23" s="54">
        <v>120</v>
      </c>
      <c r="J23" s="96"/>
      <c r="K23" s="96">
        <v>0.5333333333333333</v>
      </c>
      <c r="L23" s="96"/>
    </row>
    <row r="24" spans="1:12" ht="15.75">
      <c r="A24" s="54">
        <v>1418</v>
      </c>
      <c r="C24" s="54">
        <v>1418</v>
      </c>
      <c r="D24" s="54" t="s">
        <v>453</v>
      </c>
      <c r="F24" s="54">
        <v>106</v>
      </c>
      <c r="J24" s="96"/>
      <c r="K24" s="96">
        <v>0.4711111111111111</v>
      </c>
      <c r="L24" s="96"/>
    </row>
    <row r="25" spans="1:12" ht="15.75">
      <c r="A25" s="54">
        <v>1428</v>
      </c>
      <c r="C25" s="54">
        <v>1428</v>
      </c>
      <c r="D25" s="54" t="s">
        <v>453</v>
      </c>
      <c r="F25" s="54">
        <v>100</v>
      </c>
      <c r="H25" s="54" t="s">
        <v>177</v>
      </c>
      <c r="J25" s="96"/>
      <c r="K25" s="96">
        <v>0.4444444444444444</v>
      </c>
      <c r="L25" s="96"/>
    </row>
    <row r="26" spans="1:12" ht="15.75">
      <c r="A26" s="54" t="s">
        <v>608</v>
      </c>
      <c r="B26" s="54">
        <v>10</v>
      </c>
      <c r="C26" s="54">
        <v>1428</v>
      </c>
      <c r="D26" s="54" t="s">
        <v>311</v>
      </c>
      <c r="F26" s="54">
        <v>80</v>
      </c>
      <c r="J26" s="96"/>
      <c r="K26" s="96">
        <v>0.35555555555555557</v>
      </c>
      <c r="L26" s="96"/>
    </row>
    <row r="27" spans="1:12" ht="15.75">
      <c r="A27" s="54" t="s">
        <v>312</v>
      </c>
      <c r="C27" s="54">
        <v>1430</v>
      </c>
      <c r="D27" s="54" t="s">
        <v>453</v>
      </c>
      <c r="F27" s="54">
        <v>100</v>
      </c>
      <c r="H27" s="54" t="s">
        <v>176</v>
      </c>
      <c r="J27" s="96"/>
      <c r="K27" s="96">
        <v>0.4444444444444444</v>
      </c>
      <c r="L27" s="96"/>
    </row>
    <row r="28" spans="1:12" ht="15.75">
      <c r="A28" s="54" t="s">
        <v>607</v>
      </c>
      <c r="B28" s="54">
        <v>2</v>
      </c>
      <c r="C28" s="54">
        <v>1430</v>
      </c>
      <c r="D28" s="54" t="s">
        <v>311</v>
      </c>
      <c r="F28" s="54">
        <v>50</v>
      </c>
      <c r="H28" s="54" t="s">
        <v>911</v>
      </c>
      <c r="J28" s="96"/>
      <c r="K28" s="96">
        <v>0.2222222222222222</v>
      </c>
      <c r="L28" s="96"/>
    </row>
    <row r="29" spans="1:12" ht="15.75">
      <c r="A29" s="54" t="s">
        <v>607</v>
      </c>
      <c r="B29" s="54">
        <v>2</v>
      </c>
      <c r="C29" s="54">
        <v>1430</v>
      </c>
      <c r="D29" s="54" t="s">
        <v>311</v>
      </c>
      <c r="F29" s="54">
        <v>60</v>
      </c>
      <c r="H29" s="54" t="s">
        <v>174</v>
      </c>
      <c r="J29" s="96"/>
      <c r="K29" s="96">
        <v>0.26666666666666666</v>
      </c>
      <c r="L29" s="96"/>
    </row>
    <row r="30" spans="1:12" ht="15.75">
      <c r="A30" s="54" t="s">
        <v>964</v>
      </c>
      <c r="B30" s="54">
        <v>5</v>
      </c>
      <c r="C30" s="54">
        <v>1432</v>
      </c>
      <c r="D30" s="54" t="s">
        <v>311</v>
      </c>
      <c r="E30" s="54">
        <v>50</v>
      </c>
      <c r="G30" s="54">
        <v>75</v>
      </c>
      <c r="H30" s="54" t="s">
        <v>1002</v>
      </c>
      <c r="J30" s="96">
        <v>0.2222222222222222</v>
      </c>
      <c r="K30" s="96"/>
      <c r="L30" s="96">
        <v>0.3333333333333333</v>
      </c>
    </row>
    <row r="31" spans="1:12" ht="15.75">
      <c r="A31" s="54" t="s">
        <v>608</v>
      </c>
      <c r="B31" s="54">
        <v>10</v>
      </c>
      <c r="C31" s="54">
        <v>1434</v>
      </c>
      <c r="D31" s="54" t="s">
        <v>453</v>
      </c>
      <c r="F31" s="54">
        <v>100</v>
      </c>
      <c r="G31" s="54">
        <v>124</v>
      </c>
      <c r="H31" s="54" t="s">
        <v>1003</v>
      </c>
      <c r="J31" s="96"/>
      <c r="K31" s="96">
        <v>0.4444444444444444</v>
      </c>
      <c r="L31" s="96">
        <v>0.5511111111111111</v>
      </c>
    </row>
    <row r="32" spans="1:12" ht="15.75">
      <c r="A32" s="54">
        <v>1436</v>
      </c>
      <c r="C32" s="54">
        <v>1436</v>
      </c>
      <c r="D32" s="54" t="s">
        <v>453</v>
      </c>
      <c r="F32" s="54">
        <v>100</v>
      </c>
      <c r="H32" s="54" t="s">
        <v>1004</v>
      </c>
      <c r="J32" s="96"/>
      <c r="K32" s="96">
        <v>0.4444444444444444</v>
      </c>
      <c r="L32" s="96"/>
    </row>
    <row r="33" spans="1:12" ht="15.75">
      <c r="A33" s="54">
        <v>1440</v>
      </c>
      <c r="C33" s="54">
        <v>1440</v>
      </c>
      <c r="D33" s="54" t="s">
        <v>1091</v>
      </c>
      <c r="F33" s="54">
        <v>110</v>
      </c>
      <c r="J33" s="96"/>
      <c r="K33" s="96">
        <v>0.4888888888888889</v>
      </c>
      <c r="L33" s="96"/>
    </row>
    <row r="34" spans="1:12" ht="15.75">
      <c r="A34" s="54">
        <v>1442</v>
      </c>
      <c r="C34" s="54">
        <v>1442</v>
      </c>
      <c r="D34" s="54" t="s">
        <v>453</v>
      </c>
      <c r="F34" s="54">
        <v>60</v>
      </c>
      <c r="J34" s="96"/>
      <c r="K34" s="96">
        <v>0.26666666666666666</v>
      </c>
      <c r="L34" s="96"/>
    </row>
    <row r="35" spans="1:12" ht="15.75">
      <c r="A35" s="54">
        <v>1447</v>
      </c>
      <c r="C35" s="54">
        <v>1447</v>
      </c>
      <c r="D35" s="54" t="s">
        <v>453</v>
      </c>
      <c r="F35" s="54">
        <v>55</v>
      </c>
      <c r="J35" s="96"/>
      <c r="K35" s="96">
        <v>0.24444444444444444</v>
      </c>
      <c r="L35" s="96"/>
    </row>
    <row r="36" spans="1:12" ht="15.75">
      <c r="A36" s="54" t="s">
        <v>1005</v>
      </c>
      <c r="C36" s="54" t="s">
        <v>1005</v>
      </c>
      <c r="D36" s="54" t="s">
        <v>453</v>
      </c>
      <c r="F36" s="54">
        <v>100</v>
      </c>
      <c r="H36" s="54" t="s">
        <v>1025</v>
      </c>
      <c r="J36" s="96"/>
      <c r="K36" s="96">
        <v>0.4444444444444444</v>
      </c>
      <c r="L36" s="96"/>
    </row>
    <row r="37" spans="1:12" ht="15.75">
      <c r="A37" s="54">
        <v>1461</v>
      </c>
      <c r="C37" s="54">
        <v>1461</v>
      </c>
      <c r="D37" s="54" t="s">
        <v>453</v>
      </c>
      <c r="F37" s="54">
        <v>85</v>
      </c>
      <c r="H37" s="54" t="s">
        <v>1030</v>
      </c>
      <c r="J37" s="96"/>
      <c r="K37" s="96">
        <v>0.37777777777777777</v>
      </c>
      <c r="L37" s="96"/>
    </row>
    <row r="38" spans="1:12" ht="15.75">
      <c r="A38" s="54">
        <v>1480</v>
      </c>
      <c r="C38" s="54">
        <v>1480</v>
      </c>
      <c r="D38" s="54" t="s">
        <v>453</v>
      </c>
      <c r="F38" s="54">
        <v>50</v>
      </c>
      <c r="G38" s="54">
        <v>70</v>
      </c>
      <c r="H38" s="54" t="s">
        <v>1031</v>
      </c>
      <c r="J38" s="96"/>
      <c r="K38" s="96">
        <v>0.2222222222222222</v>
      </c>
      <c r="L38" s="96">
        <v>0.3111111111111111</v>
      </c>
    </row>
    <row r="39" spans="1:12" ht="15.75">
      <c r="A39" s="54">
        <v>1491</v>
      </c>
      <c r="C39" s="54">
        <v>1491</v>
      </c>
      <c r="D39" s="54" t="s">
        <v>453</v>
      </c>
      <c r="F39" s="54">
        <v>80</v>
      </c>
      <c r="H39" s="54" t="s">
        <v>1032</v>
      </c>
      <c r="J39" s="96"/>
      <c r="K39" s="96">
        <v>0.35555555555555557</v>
      </c>
      <c r="L39" s="96"/>
    </row>
    <row r="40" spans="1:12" ht="15.75">
      <c r="A40" s="54" t="s">
        <v>200</v>
      </c>
      <c r="C40" s="54" t="s">
        <v>200</v>
      </c>
      <c r="D40" s="54" t="s">
        <v>89</v>
      </c>
      <c r="F40" s="54">
        <v>75</v>
      </c>
      <c r="J40" s="96"/>
      <c r="K40" s="96">
        <v>0.3333333333333333</v>
      </c>
      <c r="L40" s="96"/>
    </row>
    <row r="41" spans="1:12" ht="15.75">
      <c r="A41" s="54" t="s">
        <v>575</v>
      </c>
      <c r="C41" s="54">
        <v>1496</v>
      </c>
      <c r="D41" s="54" t="s">
        <v>453</v>
      </c>
      <c r="F41" s="54">
        <v>67</v>
      </c>
      <c r="J41" s="96"/>
      <c r="K41" s="96">
        <v>0.29777777777777775</v>
      </c>
      <c r="L41" s="96"/>
    </row>
    <row r="42" spans="1:12" ht="15.75">
      <c r="A42" s="54" t="s">
        <v>202</v>
      </c>
      <c r="C42" s="54">
        <v>1497</v>
      </c>
      <c r="D42" s="54" t="s">
        <v>453</v>
      </c>
      <c r="F42" s="54">
        <v>74.5</v>
      </c>
      <c r="J42" s="96"/>
      <c r="K42" s="96">
        <v>0.33111111111111113</v>
      </c>
      <c r="L42" s="96"/>
    </row>
    <row r="43" spans="1:12" ht="15.75">
      <c r="A43" s="54" t="s">
        <v>620</v>
      </c>
      <c r="B43" s="54">
        <v>9</v>
      </c>
      <c r="C43" s="54">
        <v>1498</v>
      </c>
      <c r="D43" s="54" t="s">
        <v>453</v>
      </c>
      <c r="G43" s="54">
        <v>70</v>
      </c>
      <c r="H43" s="54" t="s">
        <v>921</v>
      </c>
      <c r="J43" s="96"/>
      <c r="K43" s="96"/>
      <c r="L43" s="96">
        <v>0.3111111111111111</v>
      </c>
    </row>
    <row r="44" spans="1:12" ht="15.75">
      <c r="A44" s="54" t="s">
        <v>620</v>
      </c>
      <c r="B44" s="54">
        <v>9</v>
      </c>
      <c r="C44" s="54">
        <v>1498</v>
      </c>
      <c r="D44" s="54" t="s">
        <v>453</v>
      </c>
      <c r="F44" s="54">
        <v>83.5</v>
      </c>
      <c r="J44" s="96"/>
      <c r="K44" s="96">
        <v>0.3711111111111111</v>
      </c>
      <c r="L44" s="96"/>
    </row>
    <row r="45" spans="1:12" ht="15.75">
      <c r="A45" s="54" t="s">
        <v>770</v>
      </c>
      <c r="B45" s="54">
        <v>3</v>
      </c>
      <c r="C45" s="54">
        <v>1500</v>
      </c>
      <c r="D45" s="54" t="s">
        <v>453</v>
      </c>
      <c r="F45" s="54">
        <v>68</v>
      </c>
      <c r="G45" s="54">
        <v>75</v>
      </c>
      <c r="H45" s="54" t="s">
        <v>1026</v>
      </c>
      <c r="J45" s="96"/>
      <c r="K45" s="96">
        <v>0.3022222222222222</v>
      </c>
      <c r="L45" s="96">
        <v>0.3333333333333333</v>
      </c>
    </row>
    <row r="46" spans="1:12" ht="15.75">
      <c r="A46" s="54" t="s">
        <v>620</v>
      </c>
      <c r="B46" s="54">
        <v>9</v>
      </c>
      <c r="C46" s="54">
        <v>1500</v>
      </c>
      <c r="D46" s="54" t="s">
        <v>453</v>
      </c>
      <c r="F46" s="54">
        <v>86</v>
      </c>
      <c r="J46" s="96"/>
      <c r="K46" s="96">
        <v>0.38222222222222224</v>
      </c>
      <c r="L46" s="96"/>
    </row>
    <row r="47" spans="1:12" ht="15.75">
      <c r="A47" s="54" t="s">
        <v>769</v>
      </c>
      <c r="B47" s="54">
        <v>4</v>
      </c>
      <c r="C47" s="54">
        <v>1501</v>
      </c>
      <c r="D47" s="54" t="s">
        <v>453</v>
      </c>
      <c r="F47" s="54">
        <v>94</v>
      </c>
      <c r="G47" s="54">
        <v>98</v>
      </c>
      <c r="H47" s="54" t="s">
        <v>1027</v>
      </c>
      <c r="J47" s="96"/>
      <c r="K47" s="96">
        <v>0.4177777777777778</v>
      </c>
      <c r="L47" s="96">
        <v>0.43555555555555553</v>
      </c>
    </row>
    <row r="48" spans="1:12" ht="15.75">
      <c r="A48" s="54" t="s">
        <v>769</v>
      </c>
      <c r="B48" s="54">
        <v>4</v>
      </c>
      <c r="C48" s="54">
        <v>1501</v>
      </c>
      <c r="D48" s="54" t="s">
        <v>453</v>
      </c>
      <c r="F48" s="54">
        <v>96</v>
      </c>
      <c r="H48" s="54" t="s">
        <v>1028</v>
      </c>
      <c r="J48" s="96"/>
      <c r="K48" s="96">
        <v>0.4266666666666667</v>
      </c>
      <c r="L48" s="96"/>
    </row>
    <row r="49" spans="1:12" ht="15.75">
      <c r="A49" s="54" t="s">
        <v>620</v>
      </c>
      <c r="B49" s="54">
        <v>9</v>
      </c>
      <c r="C49" s="54">
        <v>1501</v>
      </c>
      <c r="D49" s="54" t="s">
        <v>453</v>
      </c>
      <c r="F49" s="54">
        <v>90</v>
      </c>
      <c r="J49" s="96"/>
      <c r="K49" s="96">
        <v>0.4</v>
      </c>
      <c r="L49" s="96"/>
    </row>
    <row r="50" spans="1:12" ht="15.75">
      <c r="A50" s="54" t="s">
        <v>774</v>
      </c>
      <c r="B50" s="54">
        <v>1</v>
      </c>
      <c r="C50" s="54">
        <v>1502</v>
      </c>
      <c r="D50" s="54" t="s">
        <v>453</v>
      </c>
      <c r="F50" s="54">
        <v>150</v>
      </c>
      <c r="J50" s="96"/>
      <c r="K50" s="96">
        <v>0.6666666666666666</v>
      </c>
      <c r="L50" s="96"/>
    </row>
    <row r="51" spans="1:12" ht="15.75">
      <c r="A51" s="54" t="s">
        <v>769</v>
      </c>
      <c r="B51" s="54">
        <v>4</v>
      </c>
      <c r="C51" s="54">
        <v>1502</v>
      </c>
      <c r="D51" s="54" t="s">
        <v>453</v>
      </c>
      <c r="F51" s="54">
        <v>120</v>
      </c>
      <c r="J51" s="96"/>
      <c r="K51" s="96">
        <v>0.5333333333333333</v>
      </c>
      <c r="L51" s="96"/>
    </row>
    <row r="52" spans="1:12" ht="15.75">
      <c r="A52" s="54" t="s">
        <v>769</v>
      </c>
      <c r="B52" s="54">
        <v>4</v>
      </c>
      <c r="C52" s="54">
        <v>1502</v>
      </c>
      <c r="D52" s="54" t="s">
        <v>453</v>
      </c>
      <c r="F52" s="54">
        <v>140</v>
      </c>
      <c r="H52" s="54" t="s">
        <v>1028</v>
      </c>
      <c r="J52" s="96"/>
      <c r="K52" s="96">
        <v>0.6222222222222222</v>
      </c>
      <c r="L52" s="96"/>
    </row>
    <row r="53" spans="1:12" ht="15.75">
      <c r="A53" s="54" t="s">
        <v>770</v>
      </c>
      <c r="B53" s="54">
        <v>3</v>
      </c>
      <c r="C53" s="54">
        <v>1503</v>
      </c>
      <c r="D53" s="54" t="s">
        <v>453</v>
      </c>
      <c r="F53" s="54">
        <v>72</v>
      </c>
      <c r="J53" s="96"/>
      <c r="K53" s="96">
        <v>0.32</v>
      </c>
      <c r="L53" s="96"/>
    </row>
    <row r="54" spans="1:12" ht="15.75">
      <c r="A54" s="54" t="s">
        <v>202</v>
      </c>
      <c r="C54" s="54">
        <v>1503</v>
      </c>
      <c r="D54" s="54" t="s">
        <v>453</v>
      </c>
      <c r="F54" s="54">
        <v>86</v>
      </c>
      <c r="G54" s="54">
        <v>105</v>
      </c>
      <c r="H54" s="54" t="s">
        <v>1081</v>
      </c>
      <c r="J54" s="96"/>
      <c r="K54" s="96">
        <v>0.38222222222222224</v>
      </c>
      <c r="L54" s="96">
        <v>0.4666666666666667</v>
      </c>
    </row>
    <row r="55" spans="1:12" ht="15.75">
      <c r="A55" s="54" t="s">
        <v>1082</v>
      </c>
      <c r="C55" s="54">
        <v>1503</v>
      </c>
      <c r="D55" s="54" t="s">
        <v>453</v>
      </c>
      <c r="F55" s="54">
        <v>100</v>
      </c>
      <c r="H55" s="54" t="s">
        <v>911</v>
      </c>
      <c r="J55" s="96"/>
      <c r="K55" s="96">
        <v>0.4444444444444444</v>
      </c>
      <c r="L55" s="96"/>
    </row>
    <row r="56" spans="1:12" ht="15.75">
      <c r="A56" s="54" t="s">
        <v>768</v>
      </c>
      <c r="B56" s="54">
        <v>6</v>
      </c>
      <c r="C56" s="54">
        <v>1504</v>
      </c>
      <c r="D56" s="54" t="s">
        <v>453</v>
      </c>
      <c r="F56" s="54">
        <v>140</v>
      </c>
      <c r="J56" s="96"/>
      <c r="K56" s="96">
        <v>0.6222222222222222</v>
      </c>
      <c r="L56" s="96"/>
    </row>
    <row r="57" spans="1:12" ht="15.75">
      <c r="A57" s="54" t="s">
        <v>411</v>
      </c>
      <c r="C57" s="54">
        <v>1505</v>
      </c>
      <c r="D57" s="54" t="s">
        <v>453</v>
      </c>
      <c r="F57" s="54">
        <v>192</v>
      </c>
      <c r="H57" s="54" t="s">
        <v>1083</v>
      </c>
      <c r="J57" s="96"/>
      <c r="K57" s="96">
        <v>0.8533333333333334</v>
      </c>
      <c r="L57" s="96"/>
    </row>
    <row r="58" spans="1:12" ht="15.75">
      <c r="A58" s="54" t="s">
        <v>203</v>
      </c>
      <c r="C58" s="54">
        <v>1507</v>
      </c>
      <c r="D58" s="54" t="s">
        <v>453</v>
      </c>
      <c r="F58" s="54">
        <v>120</v>
      </c>
      <c r="J58" s="96"/>
      <c r="K58" s="96">
        <v>0.5333333333333333</v>
      </c>
      <c r="L58" s="96"/>
    </row>
    <row r="59" spans="1:12" ht="15.75">
      <c r="A59" s="54" t="s">
        <v>964</v>
      </c>
      <c r="B59" s="54">
        <v>5</v>
      </c>
      <c r="C59" s="54">
        <v>1510</v>
      </c>
      <c r="D59" s="54" t="s">
        <v>453</v>
      </c>
      <c r="F59" s="54">
        <v>120</v>
      </c>
      <c r="H59" s="54" t="s">
        <v>1084</v>
      </c>
      <c r="J59" s="96"/>
      <c r="K59" s="96">
        <v>0.5333333333333333</v>
      </c>
      <c r="L59" s="96"/>
    </row>
    <row r="60" spans="1:12" ht="15.75">
      <c r="A60" s="54" t="s">
        <v>604</v>
      </c>
      <c r="B60" s="54">
        <v>12</v>
      </c>
      <c r="C60" s="54">
        <v>1510</v>
      </c>
      <c r="D60" s="54" t="s">
        <v>453</v>
      </c>
      <c r="F60" s="54">
        <v>100</v>
      </c>
      <c r="J60" s="96"/>
      <c r="K60" s="96">
        <v>0.4444444444444444</v>
      </c>
      <c r="L60" s="96"/>
    </row>
    <row r="61" spans="1:12" ht="15.75">
      <c r="A61" s="54" t="s">
        <v>774</v>
      </c>
      <c r="B61" s="54">
        <v>1</v>
      </c>
      <c r="C61" s="54">
        <v>1511</v>
      </c>
      <c r="D61" s="54" t="s">
        <v>453</v>
      </c>
      <c r="F61" s="54">
        <v>110</v>
      </c>
      <c r="J61" s="96"/>
      <c r="K61" s="96">
        <v>0.4888888888888889</v>
      </c>
      <c r="L61" s="96"/>
    </row>
    <row r="62" spans="1:12" ht="15.75">
      <c r="A62" s="54" t="s">
        <v>769</v>
      </c>
      <c r="B62" s="54">
        <v>4</v>
      </c>
      <c r="C62" s="54">
        <v>1511</v>
      </c>
      <c r="D62" s="54" t="s">
        <v>453</v>
      </c>
      <c r="F62" s="54">
        <v>110</v>
      </c>
      <c r="J62" s="96"/>
      <c r="K62" s="96">
        <v>0.4888888888888889</v>
      </c>
      <c r="L62" s="96"/>
    </row>
    <row r="63" spans="1:12" ht="15.75">
      <c r="A63" s="54" t="s">
        <v>964</v>
      </c>
      <c r="B63" s="54">
        <v>5</v>
      </c>
      <c r="C63" s="54">
        <v>1513</v>
      </c>
      <c r="D63" s="54" t="s">
        <v>453</v>
      </c>
      <c r="F63" s="54">
        <v>120</v>
      </c>
      <c r="H63" s="54" t="s">
        <v>911</v>
      </c>
      <c r="J63" s="96"/>
      <c r="K63" s="96">
        <v>0.5333333333333333</v>
      </c>
      <c r="L63" s="96"/>
    </row>
    <row r="64" spans="1:12" ht="15.75">
      <c r="A64" s="54" t="s">
        <v>666</v>
      </c>
      <c r="B64" s="54">
        <v>7</v>
      </c>
      <c r="C64" s="54">
        <v>1513</v>
      </c>
      <c r="D64" s="54" t="s">
        <v>453</v>
      </c>
      <c r="F64" s="54">
        <v>150</v>
      </c>
      <c r="J64" s="96"/>
      <c r="K64" s="96">
        <v>0.6666666666666666</v>
      </c>
      <c r="L64" s="96"/>
    </row>
    <row r="65" spans="1:12" ht="15.75">
      <c r="A65" s="54" t="s">
        <v>204</v>
      </c>
      <c r="B65" s="54">
        <v>8</v>
      </c>
      <c r="C65" s="54">
        <v>1513</v>
      </c>
      <c r="D65" s="54" t="s">
        <v>453</v>
      </c>
      <c r="F65" s="54">
        <v>125</v>
      </c>
      <c r="J65" s="96"/>
      <c r="K65" s="96">
        <v>0.5555555555555556</v>
      </c>
      <c r="L65" s="96"/>
    </row>
    <row r="66" spans="1:12" ht="15.75">
      <c r="A66" s="54" t="s">
        <v>620</v>
      </c>
      <c r="B66" s="54">
        <v>9</v>
      </c>
      <c r="C66" s="54">
        <v>1516</v>
      </c>
      <c r="D66" s="54" t="s">
        <v>453</v>
      </c>
      <c r="F66" s="54">
        <v>135</v>
      </c>
      <c r="J66" s="96"/>
      <c r="K66" s="96">
        <v>0.6</v>
      </c>
      <c r="L66" s="96"/>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N23"/>
  <sheetViews>
    <sheetView zoomScalePageLayoutView="0" workbookViewId="0" topLeftCell="D1">
      <selection activeCell="E8" sqref="E8:G9"/>
    </sheetView>
  </sheetViews>
  <sheetFormatPr defaultColWidth="9.00390625" defaultRowHeight="12.75"/>
  <cols>
    <col min="1" max="1" width="13.125" style="54" customWidth="1"/>
    <col min="2" max="2" width="9.00390625" style="54" customWidth="1"/>
    <col min="3" max="3" width="7.50390625" style="54" customWidth="1"/>
    <col min="4" max="4" width="12.625" style="54" customWidth="1"/>
    <col min="5" max="5" width="7.50390625" style="54" customWidth="1"/>
    <col min="6" max="6" width="9.125" style="54" customWidth="1"/>
    <col min="7" max="7" width="6.50390625" style="54" customWidth="1"/>
    <col min="8" max="8" width="9.00390625" style="54" customWidth="1"/>
    <col min="9" max="9" width="10.50390625" style="54" customWidth="1"/>
    <col min="10" max="10" width="9.00390625" style="54" customWidth="1"/>
    <col min="11" max="11" width="12.00390625" style="54" customWidth="1"/>
    <col min="12" max="12" width="11.375" style="54" customWidth="1"/>
    <col min="13" max="13" width="9.625" style="54" customWidth="1"/>
    <col min="14" max="14" width="9.50390625" style="54" customWidth="1"/>
    <col min="15" max="15" width="3.625" style="54" customWidth="1"/>
    <col min="16" max="16384" width="9.00390625" style="54" customWidth="1"/>
  </cols>
  <sheetData>
    <row r="1" ht="15.75">
      <c r="B1" s="48" t="s">
        <v>1231</v>
      </c>
    </row>
    <row r="3" ht="15.75">
      <c r="B3" s="54" t="s">
        <v>1230</v>
      </c>
    </row>
    <row r="5" spans="2:12" ht="15.75">
      <c r="B5" s="4" t="s">
        <v>1214</v>
      </c>
      <c r="L5" s="21" t="s">
        <v>1097</v>
      </c>
    </row>
    <row r="7" ht="15.75">
      <c r="B7" s="56" t="s">
        <v>909</v>
      </c>
    </row>
    <row r="8" spans="5:12" ht="15.75">
      <c r="E8" s="6" t="s">
        <v>216</v>
      </c>
      <c r="F8" s="6" t="s">
        <v>258</v>
      </c>
      <c r="G8" s="6" t="s">
        <v>217</v>
      </c>
      <c r="L8" s="6" t="s">
        <v>258</v>
      </c>
    </row>
    <row r="9" spans="1:14" s="55" customFormat="1" ht="15.75">
      <c r="A9" s="55" t="s">
        <v>853</v>
      </c>
      <c r="B9" s="55" t="s">
        <v>391</v>
      </c>
      <c r="C9" s="55" t="s">
        <v>392</v>
      </c>
      <c r="D9" s="55" t="s">
        <v>854</v>
      </c>
      <c r="E9" s="10" t="s">
        <v>105</v>
      </c>
      <c r="F9" s="8" t="s">
        <v>732</v>
      </c>
      <c r="G9" s="8" t="s">
        <v>105</v>
      </c>
      <c r="H9" s="55" t="s">
        <v>734</v>
      </c>
      <c r="I9" s="55" t="s">
        <v>1232</v>
      </c>
      <c r="J9" s="55" t="s">
        <v>1233</v>
      </c>
      <c r="L9" s="8" t="s">
        <v>732</v>
      </c>
      <c r="M9" s="55" t="s">
        <v>1232</v>
      </c>
      <c r="N9" s="55" t="s">
        <v>1233</v>
      </c>
    </row>
    <row r="10" spans="1:14" ht="15.75">
      <c r="A10" s="54" t="s">
        <v>199</v>
      </c>
      <c r="B10" s="54">
        <v>2</v>
      </c>
      <c r="C10" s="54">
        <v>1345</v>
      </c>
      <c r="D10" s="54" t="s">
        <v>1091</v>
      </c>
      <c r="F10" s="54">
        <v>12.5</v>
      </c>
      <c r="L10" s="96">
        <f>(F10/45)</f>
        <v>0.2777777777777778</v>
      </c>
      <c r="M10" s="96"/>
      <c r="N10" s="96"/>
    </row>
    <row r="11" spans="1:14" ht="15.75">
      <c r="A11" s="54" t="s">
        <v>613</v>
      </c>
      <c r="B11" s="54">
        <v>8</v>
      </c>
      <c r="C11" s="54">
        <v>1347</v>
      </c>
      <c r="D11" s="54" t="s">
        <v>1091</v>
      </c>
      <c r="F11" s="54">
        <v>18</v>
      </c>
      <c r="L11" s="96">
        <f>(F11/45)</f>
        <v>0.4</v>
      </c>
      <c r="M11" s="96"/>
      <c r="N11" s="96"/>
    </row>
    <row r="12" spans="1:14" ht="15.75">
      <c r="A12" s="54" t="s">
        <v>277</v>
      </c>
      <c r="B12" s="54">
        <v>9</v>
      </c>
      <c r="C12" s="54">
        <v>1347</v>
      </c>
      <c r="D12" s="54" t="s">
        <v>1091</v>
      </c>
      <c r="F12" s="54">
        <v>18</v>
      </c>
      <c r="L12" s="96">
        <f>(F12/45)</f>
        <v>0.4</v>
      </c>
      <c r="M12" s="96"/>
      <c r="N12" s="96"/>
    </row>
    <row r="13" spans="1:14" ht="15.75">
      <c r="A13" s="54" t="s">
        <v>571</v>
      </c>
      <c r="B13" s="54">
        <v>11</v>
      </c>
      <c r="C13" s="54">
        <v>1347</v>
      </c>
      <c r="D13" s="54" t="s">
        <v>1091</v>
      </c>
      <c r="F13" s="54">
        <v>19</v>
      </c>
      <c r="L13" s="96">
        <f>(F13/45)</f>
        <v>0.4222222222222222</v>
      </c>
      <c r="M13" s="96"/>
      <c r="N13" s="96"/>
    </row>
    <row r="14" spans="1:14" ht="15.75">
      <c r="A14" s="54" t="s">
        <v>357</v>
      </c>
      <c r="B14" s="54">
        <v>12</v>
      </c>
      <c r="C14" s="54">
        <v>1347</v>
      </c>
      <c r="D14" s="54" t="s">
        <v>1091</v>
      </c>
      <c r="F14" s="54">
        <v>17</v>
      </c>
      <c r="L14" s="96">
        <f>(F14/45)</f>
        <v>0.37777777777777777</v>
      </c>
      <c r="M14" s="96"/>
      <c r="N14" s="96"/>
    </row>
    <row r="15" spans="1:14" ht="15.75">
      <c r="A15" s="54" t="s">
        <v>199</v>
      </c>
      <c r="B15" s="54">
        <v>2</v>
      </c>
      <c r="C15" s="54">
        <v>1396</v>
      </c>
      <c r="D15" s="54" t="s">
        <v>1091</v>
      </c>
      <c r="I15" s="54">
        <v>14</v>
      </c>
      <c r="J15" s="54">
        <v>17</v>
      </c>
      <c r="L15" s="96"/>
      <c r="M15" s="96">
        <f aca="true" t="shared" si="0" ref="M15:N18">(I15/45)</f>
        <v>0.3111111111111111</v>
      </c>
      <c r="N15" s="96">
        <f t="shared" si="0"/>
        <v>0.37777777777777777</v>
      </c>
    </row>
    <row r="16" spans="1:14" ht="15.75">
      <c r="A16" s="54" t="s">
        <v>199</v>
      </c>
      <c r="B16" s="54">
        <v>2</v>
      </c>
      <c r="C16" s="54">
        <v>1396</v>
      </c>
      <c r="D16" s="54" t="s">
        <v>1091</v>
      </c>
      <c r="I16" s="54">
        <v>13</v>
      </c>
      <c r="J16" s="54">
        <v>15</v>
      </c>
      <c r="L16" s="96"/>
      <c r="M16" s="96">
        <f t="shared" si="0"/>
        <v>0.28888888888888886</v>
      </c>
      <c r="N16" s="96">
        <f t="shared" si="0"/>
        <v>0.3333333333333333</v>
      </c>
    </row>
    <row r="17" spans="1:14" ht="15.75">
      <c r="A17" s="54" t="s">
        <v>156</v>
      </c>
      <c r="B17" s="54">
        <v>10</v>
      </c>
      <c r="C17" s="54">
        <v>1396</v>
      </c>
      <c r="D17" s="54" t="s">
        <v>1091</v>
      </c>
      <c r="I17" s="54">
        <v>16</v>
      </c>
      <c r="J17" s="54">
        <v>22</v>
      </c>
      <c r="L17" s="96"/>
      <c r="M17" s="96">
        <f t="shared" si="0"/>
        <v>0.35555555555555557</v>
      </c>
      <c r="N17" s="96">
        <f t="shared" si="0"/>
        <v>0.4888888888888889</v>
      </c>
    </row>
    <row r="18" spans="1:14" ht="15.75">
      <c r="A18" s="54">
        <v>1440</v>
      </c>
      <c r="C18" s="54">
        <v>1440</v>
      </c>
      <c r="D18" s="54" t="s">
        <v>1091</v>
      </c>
      <c r="I18" s="54">
        <v>10</v>
      </c>
      <c r="J18" s="54">
        <v>12</v>
      </c>
      <c r="L18" s="96"/>
      <c r="M18" s="96">
        <f t="shared" si="0"/>
        <v>0.2222222222222222</v>
      </c>
      <c r="N18" s="96">
        <f t="shared" si="0"/>
        <v>0.26666666666666666</v>
      </c>
    </row>
    <row r="19" spans="1:14" ht="15.75">
      <c r="A19" s="54" t="s">
        <v>200</v>
      </c>
      <c r="C19" s="54" t="s">
        <v>200</v>
      </c>
      <c r="D19" s="60" t="s">
        <v>89</v>
      </c>
      <c r="F19" s="54">
        <v>2</v>
      </c>
      <c r="L19" s="96">
        <f>(F19/45)</f>
        <v>0.044444444444444446</v>
      </c>
      <c r="M19" s="96"/>
      <c r="N19" s="96"/>
    </row>
    <row r="20" spans="1:14" ht="15.75">
      <c r="A20" s="54" t="s">
        <v>277</v>
      </c>
      <c r="B20" s="54">
        <v>9</v>
      </c>
      <c r="C20" s="54">
        <v>1500</v>
      </c>
      <c r="D20" s="54" t="s">
        <v>453</v>
      </c>
      <c r="F20" s="54">
        <v>12</v>
      </c>
      <c r="H20" s="54" t="s">
        <v>1350</v>
      </c>
      <c r="L20" s="96">
        <f>(F20/45)</f>
        <v>0.26666666666666666</v>
      </c>
      <c r="M20" s="96"/>
      <c r="N20" s="96"/>
    </row>
    <row r="21" spans="1:14" ht="15.75">
      <c r="A21" s="54" t="s">
        <v>277</v>
      </c>
      <c r="B21" s="54">
        <v>9</v>
      </c>
      <c r="C21" s="54">
        <v>1501</v>
      </c>
      <c r="D21" s="54" t="s">
        <v>453</v>
      </c>
      <c r="F21" s="54">
        <v>7</v>
      </c>
      <c r="L21" s="96">
        <f>(F21/45)</f>
        <v>0.15555555555555556</v>
      </c>
      <c r="M21" s="96"/>
      <c r="N21" s="96"/>
    </row>
    <row r="22" spans="1:14" ht="15.75">
      <c r="A22" s="54" t="s">
        <v>770</v>
      </c>
      <c r="B22" s="54">
        <v>3</v>
      </c>
      <c r="C22" s="54">
        <v>1503</v>
      </c>
      <c r="D22" s="54" t="s">
        <v>453</v>
      </c>
      <c r="F22" s="54">
        <v>10</v>
      </c>
      <c r="L22" s="96">
        <f>(F22/45)</f>
        <v>0.2222222222222222</v>
      </c>
      <c r="M22" s="96"/>
      <c r="N22" s="96"/>
    </row>
    <row r="23" spans="1:14" ht="15.75">
      <c r="A23" s="54" t="s">
        <v>357</v>
      </c>
      <c r="B23" s="54">
        <v>12</v>
      </c>
      <c r="C23" s="54">
        <v>1510</v>
      </c>
      <c r="D23" s="54" t="s">
        <v>453</v>
      </c>
      <c r="F23" s="54">
        <v>8</v>
      </c>
      <c r="L23" s="96">
        <f>(F23/45)</f>
        <v>0.17777777777777778</v>
      </c>
      <c r="M23" s="96"/>
      <c r="N23" s="96"/>
    </row>
  </sheetData>
  <sheetProtection/>
  <printOptions/>
  <pageMargins left="0.75" right="0.75" top="1" bottom="1" header="0.5" footer="0.5"/>
  <pageSetup horizontalDpi="200" verticalDpi="200" orientation="portrait"/>
</worksheet>
</file>

<file path=xl/worksheets/sheet22.xml><?xml version="1.0" encoding="utf-8"?>
<worksheet xmlns="http://schemas.openxmlformats.org/spreadsheetml/2006/main" xmlns:r="http://schemas.openxmlformats.org/officeDocument/2006/relationships">
  <dimension ref="A1:I30"/>
  <sheetViews>
    <sheetView zoomScalePageLayoutView="0" workbookViewId="0" topLeftCell="A1">
      <selection activeCell="E8" sqref="E8:G9"/>
    </sheetView>
  </sheetViews>
  <sheetFormatPr defaultColWidth="9.00390625" defaultRowHeight="12.75"/>
  <cols>
    <col min="1" max="1" width="13.00390625" style="54" customWidth="1"/>
    <col min="2" max="3" width="9.00390625" style="54" customWidth="1"/>
    <col min="4" max="4" width="13.375" style="54" customWidth="1"/>
    <col min="5" max="5" width="6.50390625" style="54" customWidth="1"/>
    <col min="6" max="6" width="10.125" style="54" customWidth="1"/>
    <col min="7" max="7" width="6.875" style="54" customWidth="1"/>
    <col min="8" max="8" width="9.00390625" style="54" customWidth="1"/>
    <col min="9" max="9" width="12.50390625" style="54" customWidth="1"/>
    <col min="10" max="10" width="6.00390625" style="54" customWidth="1"/>
    <col min="11" max="16384" width="9.00390625" style="54" customWidth="1"/>
  </cols>
  <sheetData>
    <row r="1" ht="15.75">
      <c r="B1" s="48" t="s">
        <v>1353</v>
      </c>
    </row>
    <row r="3" ht="15.75">
      <c r="B3" s="54" t="s">
        <v>1351</v>
      </c>
    </row>
    <row r="5" spans="2:9" ht="15.75">
      <c r="B5" s="4" t="s">
        <v>1214</v>
      </c>
      <c r="I5" s="21" t="s">
        <v>1097</v>
      </c>
    </row>
    <row r="7" ht="15.75">
      <c r="A7" s="56" t="s">
        <v>1160</v>
      </c>
    </row>
    <row r="8" spans="5:9" ht="15.75">
      <c r="E8" s="6" t="s">
        <v>216</v>
      </c>
      <c r="F8" s="6" t="s">
        <v>258</v>
      </c>
      <c r="G8" s="6" t="s">
        <v>217</v>
      </c>
      <c r="I8" s="6" t="s">
        <v>258</v>
      </c>
    </row>
    <row r="9" spans="1:9" s="55" customFormat="1" ht="15.75">
      <c r="A9" s="55" t="s">
        <v>853</v>
      </c>
      <c r="B9" s="55" t="s">
        <v>391</v>
      </c>
      <c r="C9" s="55" t="s">
        <v>392</v>
      </c>
      <c r="D9" s="55" t="s">
        <v>854</v>
      </c>
      <c r="E9" s="10" t="s">
        <v>105</v>
      </c>
      <c r="F9" s="8" t="s">
        <v>732</v>
      </c>
      <c r="G9" s="8" t="s">
        <v>105</v>
      </c>
      <c r="H9" s="55" t="s">
        <v>734</v>
      </c>
      <c r="I9" s="8" t="s">
        <v>732</v>
      </c>
    </row>
    <row r="10" spans="1:9" ht="15.75">
      <c r="A10" s="54" t="s">
        <v>613</v>
      </c>
      <c r="B10" s="54">
        <v>8</v>
      </c>
      <c r="C10" s="54">
        <v>1347</v>
      </c>
      <c r="D10" s="54" t="s">
        <v>1091</v>
      </c>
      <c r="F10" s="54">
        <v>20</v>
      </c>
      <c r="I10" s="120">
        <f>(F10/0.08125)</f>
        <v>246.15384615384613</v>
      </c>
    </row>
    <row r="11" spans="1:9" ht="15.75">
      <c r="A11" s="54" t="s">
        <v>571</v>
      </c>
      <c r="B11" s="54">
        <v>11</v>
      </c>
      <c r="C11" s="54">
        <v>1347</v>
      </c>
      <c r="D11" s="54" t="s">
        <v>1091</v>
      </c>
      <c r="F11" s="54">
        <v>18</v>
      </c>
      <c r="I11" s="120">
        <f aca="true" t="shared" si="0" ref="I11:I19">(F11/0.08125)</f>
        <v>221.53846153846152</v>
      </c>
    </row>
    <row r="12" spans="1:9" ht="15.75">
      <c r="A12" s="54" t="s">
        <v>357</v>
      </c>
      <c r="B12" s="54">
        <v>12</v>
      </c>
      <c r="C12" s="54">
        <v>1347</v>
      </c>
      <c r="D12" s="54" t="s">
        <v>1091</v>
      </c>
      <c r="F12" s="54">
        <v>18</v>
      </c>
      <c r="I12" s="120">
        <f t="shared" si="0"/>
        <v>221.53846153846152</v>
      </c>
    </row>
    <row r="13" spans="1:9" ht="15.75">
      <c r="A13" s="54" t="s">
        <v>68</v>
      </c>
      <c r="B13" s="54">
        <v>2</v>
      </c>
      <c r="C13" s="54">
        <v>1396</v>
      </c>
      <c r="D13" s="54" t="s">
        <v>1091</v>
      </c>
      <c r="F13" s="54">
        <v>16</v>
      </c>
      <c r="I13" s="120">
        <f t="shared" si="0"/>
        <v>196.9230769230769</v>
      </c>
    </row>
    <row r="14" spans="1:9" ht="15.75">
      <c r="A14" s="54" t="s">
        <v>666</v>
      </c>
      <c r="B14" s="54">
        <v>7</v>
      </c>
      <c r="C14" s="54">
        <v>1396</v>
      </c>
      <c r="D14" s="54" t="s">
        <v>1091</v>
      </c>
      <c r="F14" s="54">
        <v>20</v>
      </c>
      <c r="I14" s="120">
        <f t="shared" si="0"/>
        <v>246.15384615384613</v>
      </c>
    </row>
    <row r="15" spans="1:9" ht="15.75">
      <c r="A15" s="54" t="s">
        <v>156</v>
      </c>
      <c r="B15" s="54">
        <v>10</v>
      </c>
      <c r="C15" s="54">
        <v>1396</v>
      </c>
      <c r="D15" s="54" t="s">
        <v>1091</v>
      </c>
      <c r="F15" s="54">
        <v>22</v>
      </c>
      <c r="I15" s="120">
        <f t="shared" si="0"/>
        <v>270.7692307692308</v>
      </c>
    </row>
    <row r="16" spans="1:9" ht="15.75">
      <c r="A16" s="54">
        <v>1414</v>
      </c>
      <c r="C16" s="54">
        <v>1414</v>
      </c>
      <c r="D16" s="54" t="s">
        <v>453</v>
      </c>
      <c r="F16" s="54">
        <v>12</v>
      </c>
      <c r="I16" s="120">
        <f t="shared" si="0"/>
        <v>147.69230769230768</v>
      </c>
    </row>
    <row r="17" spans="1:9" ht="15.75">
      <c r="A17" s="54">
        <v>1440</v>
      </c>
      <c r="C17" s="54">
        <v>1440</v>
      </c>
      <c r="D17" s="54" t="s">
        <v>1091</v>
      </c>
      <c r="F17" s="54">
        <v>7.5</v>
      </c>
      <c r="I17" s="120">
        <f t="shared" si="0"/>
        <v>92.3076923076923</v>
      </c>
    </row>
    <row r="18" spans="1:9" ht="15.75">
      <c r="A18" s="54" t="s">
        <v>202</v>
      </c>
      <c r="C18" s="54">
        <v>1497</v>
      </c>
      <c r="D18" s="54" t="s">
        <v>453</v>
      </c>
      <c r="F18" s="54">
        <v>60</v>
      </c>
      <c r="I18" s="120">
        <f t="shared" si="0"/>
        <v>738.4615384615385</v>
      </c>
    </row>
    <row r="19" spans="1:9" ht="15.75">
      <c r="A19" s="54" t="s">
        <v>575</v>
      </c>
      <c r="C19" s="54">
        <v>1498</v>
      </c>
      <c r="D19" s="54" t="s">
        <v>453</v>
      </c>
      <c r="F19" s="54">
        <v>67.5</v>
      </c>
      <c r="I19" s="120">
        <f t="shared" si="0"/>
        <v>830.7692307692307</v>
      </c>
    </row>
    <row r="20" spans="1:9" ht="15.75">
      <c r="A20" s="54" t="s">
        <v>277</v>
      </c>
      <c r="B20" s="54">
        <v>9</v>
      </c>
      <c r="C20" s="54">
        <v>1501</v>
      </c>
      <c r="D20" s="54" t="s">
        <v>453</v>
      </c>
      <c r="F20" s="54">
        <v>57.5</v>
      </c>
      <c r="I20" s="120">
        <f>(F20/0.8125)</f>
        <v>70.76923076923077</v>
      </c>
    </row>
    <row r="21" spans="1:9" ht="15.75">
      <c r="A21" s="54" t="s">
        <v>769</v>
      </c>
      <c r="B21" s="54">
        <v>4</v>
      </c>
      <c r="C21" s="54">
        <v>1502</v>
      </c>
      <c r="D21" s="54" t="s">
        <v>453</v>
      </c>
      <c r="F21" s="54">
        <v>80</v>
      </c>
      <c r="I21" s="120">
        <f aca="true" t="shared" si="1" ref="I21:I30">(F21/0.8125)</f>
        <v>98.46153846153847</v>
      </c>
    </row>
    <row r="22" spans="1:9" ht="15.75">
      <c r="A22" s="54" t="s">
        <v>770</v>
      </c>
      <c r="B22" s="54">
        <v>3</v>
      </c>
      <c r="C22" s="54">
        <v>1503</v>
      </c>
      <c r="D22" s="54" t="s">
        <v>453</v>
      </c>
      <c r="F22" s="54">
        <v>35</v>
      </c>
      <c r="I22" s="120">
        <f t="shared" si="1"/>
        <v>43.07692307692308</v>
      </c>
    </row>
    <row r="23" spans="1:9" ht="15.75">
      <c r="A23" s="54" t="s">
        <v>768</v>
      </c>
      <c r="B23" s="54">
        <v>6</v>
      </c>
      <c r="C23" s="54">
        <v>1504</v>
      </c>
      <c r="D23" s="54" t="s">
        <v>453</v>
      </c>
      <c r="F23" s="54">
        <v>50</v>
      </c>
      <c r="I23" s="120">
        <f t="shared" si="1"/>
        <v>61.53846153846154</v>
      </c>
    </row>
    <row r="24" spans="1:9" ht="15.75">
      <c r="A24" s="54" t="s">
        <v>964</v>
      </c>
      <c r="B24" s="54">
        <v>5</v>
      </c>
      <c r="C24" s="54">
        <v>1510</v>
      </c>
      <c r="D24" s="54" t="s">
        <v>453</v>
      </c>
      <c r="F24" s="54">
        <v>130</v>
      </c>
      <c r="I24" s="120">
        <f t="shared" si="1"/>
        <v>160</v>
      </c>
    </row>
    <row r="25" spans="1:9" ht="15.75">
      <c r="A25" s="54" t="s">
        <v>357</v>
      </c>
      <c r="B25" s="54">
        <v>12</v>
      </c>
      <c r="C25" s="54">
        <v>1510</v>
      </c>
      <c r="D25" s="54" t="s">
        <v>453</v>
      </c>
      <c r="F25" s="54">
        <v>105</v>
      </c>
      <c r="I25" s="120">
        <f t="shared" si="1"/>
        <v>129.23076923076923</v>
      </c>
    </row>
    <row r="26" spans="1:9" ht="15.75">
      <c r="A26" s="54" t="s">
        <v>167</v>
      </c>
      <c r="B26" s="54">
        <v>1</v>
      </c>
      <c r="C26" s="54">
        <v>1511</v>
      </c>
      <c r="D26" s="54" t="s">
        <v>453</v>
      </c>
      <c r="F26" s="54">
        <v>110</v>
      </c>
      <c r="I26" s="120">
        <f t="shared" si="1"/>
        <v>135.3846153846154</v>
      </c>
    </row>
    <row r="27" spans="1:9" ht="15.75">
      <c r="A27" s="54" t="s">
        <v>769</v>
      </c>
      <c r="B27" s="54">
        <v>4</v>
      </c>
      <c r="C27" s="54">
        <v>1511</v>
      </c>
      <c r="D27" s="54" t="s">
        <v>453</v>
      </c>
      <c r="F27" s="54">
        <v>110</v>
      </c>
      <c r="I27" s="120">
        <f t="shared" si="1"/>
        <v>135.3846153846154</v>
      </c>
    </row>
    <row r="28" spans="1:9" ht="15.75">
      <c r="A28" s="54" t="s">
        <v>768</v>
      </c>
      <c r="B28" s="54">
        <v>6</v>
      </c>
      <c r="C28" s="54">
        <v>1513</v>
      </c>
      <c r="D28" s="54" t="s">
        <v>453</v>
      </c>
      <c r="F28" s="54">
        <v>95</v>
      </c>
      <c r="I28" s="120">
        <f t="shared" si="1"/>
        <v>116.92307692307692</v>
      </c>
    </row>
    <row r="29" spans="1:9" ht="15.75">
      <c r="A29" s="54" t="s">
        <v>666</v>
      </c>
      <c r="B29" s="54">
        <v>7</v>
      </c>
      <c r="C29" s="54">
        <v>1513</v>
      </c>
      <c r="D29" s="54" t="s">
        <v>453</v>
      </c>
      <c r="F29" s="54">
        <v>110</v>
      </c>
      <c r="I29" s="120">
        <f t="shared" si="1"/>
        <v>135.3846153846154</v>
      </c>
    </row>
    <row r="30" spans="1:9" ht="15.75">
      <c r="A30" s="54" t="s">
        <v>204</v>
      </c>
      <c r="B30" s="54">
        <v>8</v>
      </c>
      <c r="C30" s="54">
        <v>1513</v>
      </c>
      <c r="D30" s="54" t="s">
        <v>453</v>
      </c>
      <c r="F30" s="54">
        <v>95</v>
      </c>
      <c r="I30" s="120">
        <f t="shared" si="1"/>
        <v>116.92307692307692</v>
      </c>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37"/>
  <sheetViews>
    <sheetView zoomScalePageLayoutView="0" workbookViewId="0" topLeftCell="A1">
      <selection activeCell="K23" sqref="K23"/>
    </sheetView>
  </sheetViews>
  <sheetFormatPr defaultColWidth="9.00390625" defaultRowHeight="12.75"/>
  <cols>
    <col min="1" max="1" width="13.50390625" style="54" customWidth="1"/>
    <col min="2" max="3" width="9.00390625" style="54" customWidth="1"/>
    <col min="4" max="4" width="12.375" style="54" customWidth="1"/>
    <col min="5" max="5" width="8.125" style="54" customWidth="1"/>
    <col min="6" max="6" width="11.50390625" style="54" customWidth="1"/>
    <col min="7" max="7" width="7.375" style="54" customWidth="1"/>
    <col min="8" max="8" width="12.00390625" style="54" customWidth="1"/>
    <col min="9" max="9" width="12.50390625" style="54" customWidth="1"/>
    <col min="10" max="16384" width="9.00390625" style="54" customWidth="1"/>
  </cols>
  <sheetData>
    <row r="1" ht="15.75">
      <c r="B1" s="48" t="s">
        <v>1352</v>
      </c>
    </row>
    <row r="3" ht="15.75">
      <c r="B3" s="54" t="s">
        <v>1351</v>
      </c>
    </row>
    <row r="5" spans="2:9" ht="15.75">
      <c r="B5" s="4" t="s">
        <v>1214</v>
      </c>
      <c r="I5" s="21" t="s">
        <v>1097</v>
      </c>
    </row>
    <row r="7" ht="15.75">
      <c r="A7" s="56" t="s">
        <v>1247</v>
      </c>
    </row>
    <row r="8" ht="15.75">
      <c r="A8" s="56" t="s">
        <v>1248</v>
      </c>
    </row>
    <row r="9" spans="5:9" ht="15.75">
      <c r="E9" s="6" t="s">
        <v>216</v>
      </c>
      <c r="F9" s="6" t="s">
        <v>258</v>
      </c>
      <c r="G9" s="6" t="s">
        <v>217</v>
      </c>
      <c r="I9" s="6" t="s">
        <v>258</v>
      </c>
    </row>
    <row r="10" spans="1:9" s="55" customFormat="1" ht="15.75">
      <c r="A10" s="69" t="s">
        <v>853</v>
      </c>
      <c r="B10" s="69" t="s">
        <v>391</v>
      </c>
      <c r="C10" s="55" t="s">
        <v>392</v>
      </c>
      <c r="D10" s="55" t="s">
        <v>854</v>
      </c>
      <c r="E10" s="10" t="s">
        <v>105</v>
      </c>
      <c r="F10" s="8" t="s">
        <v>732</v>
      </c>
      <c r="G10" s="8" t="s">
        <v>105</v>
      </c>
      <c r="H10" s="55" t="s">
        <v>734</v>
      </c>
      <c r="I10" s="8" t="s">
        <v>732</v>
      </c>
    </row>
    <row r="11" spans="1:9" ht="15.75">
      <c r="A11" s="71" t="s">
        <v>613</v>
      </c>
      <c r="B11" s="71">
        <v>8</v>
      </c>
      <c r="C11" s="54">
        <v>1347</v>
      </c>
      <c r="D11" s="54" t="s">
        <v>1091</v>
      </c>
      <c r="F11" s="54">
        <v>16</v>
      </c>
      <c r="H11" s="54" t="s">
        <v>88</v>
      </c>
      <c r="I11" s="120">
        <f>(F11/0.08125)</f>
        <v>196.9230769230769</v>
      </c>
    </row>
    <row r="12" spans="1:9" ht="15.75">
      <c r="A12" s="71" t="s">
        <v>571</v>
      </c>
      <c r="B12" s="71">
        <v>11</v>
      </c>
      <c r="C12" s="54">
        <v>1347</v>
      </c>
      <c r="D12" s="54" t="s">
        <v>1091</v>
      </c>
      <c r="F12" s="54">
        <v>16</v>
      </c>
      <c r="H12" s="54" t="s">
        <v>88</v>
      </c>
      <c r="I12" s="120">
        <f aca="true" t="shared" si="0" ref="I12:I22">(F12/0.08125)</f>
        <v>196.9230769230769</v>
      </c>
    </row>
    <row r="13" spans="1:9" ht="15.75">
      <c r="A13" s="71" t="s">
        <v>357</v>
      </c>
      <c r="B13" s="71">
        <v>12</v>
      </c>
      <c r="C13" s="54">
        <v>1347</v>
      </c>
      <c r="D13" s="54" t="s">
        <v>1091</v>
      </c>
      <c r="F13" s="54">
        <v>15</v>
      </c>
      <c r="H13" s="54" t="s">
        <v>88</v>
      </c>
      <c r="I13" s="120">
        <f t="shared" si="0"/>
        <v>184.6153846153846</v>
      </c>
    </row>
    <row r="14" spans="1:9" ht="15.75">
      <c r="A14" s="71" t="s">
        <v>68</v>
      </c>
      <c r="B14" s="71">
        <v>2</v>
      </c>
      <c r="C14" s="54">
        <v>1396</v>
      </c>
      <c r="D14" s="54" t="s">
        <v>1091</v>
      </c>
      <c r="F14" s="54">
        <v>15</v>
      </c>
      <c r="I14" s="120">
        <f t="shared" si="0"/>
        <v>184.6153846153846</v>
      </c>
    </row>
    <row r="15" spans="1:9" ht="15.75">
      <c r="A15" s="71" t="s">
        <v>666</v>
      </c>
      <c r="B15" s="71">
        <v>7</v>
      </c>
      <c r="C15" s="54">
        <v>1396</v>
      </c>
      <c r="D15" s="54" t="s">
        <v>1091</v>
      </c>
      <c r="F15" s="54">
        <v>15</v>
      </c>
      <c r="I15" s="120">
        <f t="shared" si="0"/>
        <v>184.6153846153846</v>
      </c>
    </row>
    <row r="16" spans="1:9" ht="15.75">
      <c r="A16" s="71" t="s">
        <v>156</v>
      </c>
      <c r="B16" s="71">
        <v>10</v>
      </c>
      <c r="C16" s="54">
        <v>1396</v>
      </c>
      <c r="D16" s="54" t="s">
        <v>1091</v>
      </c>
      <c r="F16" s="54">
        <v>9</v>
      </c>
      <c r="I16" s="120">
        <f t="shared" si="0"/>
        <v>110.76923076923076</v>
      </c>
    </row>
    <row r="17" spans="1:9" ht="15.75">
      <c r="A17" s="71">
        <v>1414</v>
      </c>
      <c r="B17" s="71"/>
      <c r="C17" s="54">
        <v>1414</v>
      </c>
      <c r="D17" s="54" t="s">
        <v>1091</v>
      </c>
      <c r="F17" s="54">
        <v>4</v>
      </c>
      <c r="I17" s="120">
        <f t="shared" si="0"/>
        <v>49.230769230769226</v>
      </c>
    </row>
    <row r="18" spans="1:9" ht="15.75">
      <c r="A18" s="71">
        <v>1440</v>
      </c>
      <c r="B18" s="71"/>
      <c r="C18" s="54">
        <v>1440</v>
      </c>
      <c r="D18" s="54" t="s">
        <v>1091</v>
      </c>
      <c r="F18" s="54">
        <v>3.5</v>
      </c>
      <c r="I18" s="120">
        <f t="shared" si="0"/>
        <v>43.07692307692307</v>
      </c>
    </row>
    <row r="19" spans="1:9" ht="15.75">
      <c r="A19" s="71" t="s">
        <v>200</v>
      </c>
      <c r="B19" s="71"/>
      <c r="C19" s="54" t="s">
        <v>200</v>
      </c>
      <c r="D19" s="60" t="s">
        <v>89</v>
      </c>
      <c r="F19" s="54">
        <v>16</v>
      </c>
      <c r="I19" s="120">
        <f t="shared" si="0"/>
        <v>196.9230769230769</v>
      </c>
    </row>
    <row r="20" spans="1:9" ht="15.75">
      <c r="A20" s="71" t="s">
        <v>575</v>
      </c>
      <c r="B20" s="71"/>
      <c r="C20" s="54">
        <v>1496</v>
      </c>
      <c r="D20" s="54" t="s">
        <v>453</v>
      </c>
      <c r="F20" s="54">
        <v>19.5</v>
      </c>
      <c r="I20" s="120">
        <f t="shared" si="0"/>
        <v>240</v>
      </c>
    </row>
    <row r="21" spans="1:9" ht="15.75">
      <c r="A21" s="71" t="s">
        <v>202</v>
      </c>
      <c r="B21" s="71"/>
      <c r="C21" s="54">
        <v>1497</v>
      </c>
      <c r="D21" s="54" t="s">
        <v>453</v>
      </c>
      <c r="F21" s="54">
        <v>28.5</v>
      </c>
      <c r="I21" s="120">
        <f t="shared" si="0"/>
        <v>350.7692307692308</v>
      </c>
    </row>
    <row r="22" spans="1:9" ht="15.75">
      <c r="A22" s="71" t="s">
        <v>575</v>
      </c>
      <c r="B22" s="71"/>
      <c r="C22" s="54">
        <v>1498</v>
      </c>
      <c r="D22" s="54" t="s">
        <v>453</v>
      </c>
      <c r="F22" s="54">
        <v>37</v>
      </c>
      <c r="I22" s="120">
        <f t="shared" si="0"/>
        <v>455.38461538461536</v>
      </c>
    </row>
    <row r="23" spans="1:9" ht="15.75">
      <c r="A23" s="71" t="s">
        <v>277</v>
      </c>
      <c r="B23" s="71">
        <v>9</v>
      </c>
      <c r="C23" s="54">
        <v>1500</v>
      </c>
      <c r="D23" s="54" t="s">
        <v>453</v>
      </c>
      <c r="F23" s="54">
        <v>80</v>
      </c>
      <c r="I23" s="120">
        <f>(F23/0.8125)</f>
        <v>98.46153846153847</v>
      </c>
    </row>
    <row r="24" spans="1:9" ht="15.75">
      <c r="A24" s="71" t="s">
        <v>769</v>
      </c>
      <c r="B24" s="71">
        <v>4</v>
      </c>
      <c r="C24" s="54">
        <v>1501</v>
      </c>
      <c r="D24" s="54" t="s">
        <v>453</v>
      </c>
      <c r="F24" s="54">
        <v>32</v>
      </c>
      <c r="I24" s="120">
        <f aca="true" t="shared" si="1" ref="I24:I37">(F24/0.8125)</f>
        <v>39.38461538461539</v>
      </c>
    </row>
    <row r="25" spans="1:9" ht="15.75">
      <c r="A25" s="71" t="s">
        <v>277</v>
      </c>
      <c r="B25" s="71">
        <v>9</v>
      </c>
      <c r="C25" s="54">
        <v>1501</v>
      </c>
      <c r="D25" s="54" t="s">
        <v>453</v>
      </c>
      <c r="F25" s="54">
        <v>35</v>
      </c>
      <c r="I25" s="120">
        <f t="shared" si="1"/>
        <v>43.07692307692308</v>
      </c>
    </row>
    <row r="26" spans="1:9" ht="15.75">
      <c r="A26" s="71" t="s">
        <v>769</v>
      </c>
      <c r="B26" s="71">
        <v>4</v>
      </c>
      <c r="C26" s="54">
        <v>1502</v>
      </c>
      <c r="D26" s="54" t="s">
        <v>453</v>
      </c>
      <c r="F26" s="54">
        <v>40</v>
      </c>
      <c r="I26" s="120">
        <f t="shared" si="1"/>
        <v>49.23076923076923</v>
      </c>
    </row>
    <row r="27" spans="1:9" ht="15.75">
      <c r="A27" s="71" t="s">
        <v>770</v>
      </c>
      <c r="B27" s="71">
        <v>3</v>
      </c>
      <c r="C27" s="54">
        <v>1503</v>
      </c>
      <c r="D27" s="54" t="s">
        <v>453</v>
      </c>
      <c r="F27" s="54">
        <v>25</v>
      </c>
      <c r="I27" s="120">
        <f t="shared" si="1"/>
        <v>30.76923076923077</v>
      </c>
    </row>
    <row r="28" spans="1:9" ht="15.75">
      <c r="A28" s="71" t="s">
        <v>202</v>
      </c>
      <c r="B28" s="71"/>
      <c r="C28" s="54">
        <v>1503</v>
      </c>
      <c r="D28" s="54" t="s">
        <v>453</v>
      </c>
      <c r="F28" s="54">
        <v>28</v>
      </c>
      <c r="I28" s="120">
        <f t="shared" si="1"/>
        <v>34.46153846153846</v>
      </c>
    </row>
    <row r="29" spans="1:9" ht="15.75">
      <c r="A29" s="71" t="s">
        <v>768</v>
      </c>
      <c r="B29" s="71">
        <v>6</v>
      </c>
      <c r="C29" s="54">
        <v>1504</v>
      </c>
      <c r="D29" s="54" t="s">
        <v>453</v>
      </c>
      <c r="F29" s="54">
        <v>40</v>
      </c>
      <c r="I29" s="120">
        <f t="shared" si="1"/>
        <v>49.23076923076923</v>
      </c>
    </row>
    <row r="30" spans="1:9" ht="15.75">
      <c r="A30" s="71" t="s">
        <v>411</v>
      </c>
      <c r="B30" s="71"/>
      <c r="C30" s="54">
        <v>1505</v>
      </c>
      <c r="D30" s="54" t="s">
        <v>453</v>
      </c>
      <c r="F30" s="54">
        <v>40</v>
      </c>
      <c r="I30" s="120">
        <f t="shared" si="1"/>
        <v>49.23076923076923</v>
      </c>
    </row>
    <row r="31" spans="1:9" ht="15.75">
      <c r="A31" s="71" t="s">
        <v>964</v>
      </c>
      <c r="B31" s="71">
        <v>5</v>
      </c>
      <c r="C31" s="54">
        <v>1510</v>
      </c>
      <c r="D31" s="54" t="s">
        <v>453</v>
      </c>
      <c r="F31" s="54">
        <v>65</v>
      </c>
      <c r="I31" s="120">
        <f t="shared" si="1"/>
        <v>80</v>
      </c>
    </row>
    <row r="32" spans="1:9" ht="15.75">
      <c r="A32" s="71" t="s">
        <v>357</v>
      </c>
      <c r="B32" s="71">
        <v>12</v>
      </c>
      <c r="C32" s="54">
        <v>1510</v>
      </c>
      <c r="D32" s="54" t="s">
        <v>453</v>
      </c>
      <c r="F32" s="54">
        <v>44</v>
      </c>
      <c r="I32" s="120">
        <f t="shared" si="1"/>
        <v>54.15384615384615</v>
      </c>
    </row>
    <row r="33" spans="1:9" ht="15.75">
      <c r="A33" s="71" t="s">
        <v>167</v>
      </c>
      <c r="B33" s="71">
        <v>1</v>
      </c>
      <c r="C33" s="54">
        <v>1511</v>
      </c>
      <c r="D33" s="54" t="s">
        <v>453</v>
      </c>
      <c r="F33" s="54">
        <v>45</v>
      </c>
      <c r="I33" s="120">
        <f t="shared" si="1"/>
        <v>55.38461538461539</v>
      </c>
    </row>
    <row r="34" spans="1:9" ht="15.75">
      <c r="A34" s="71" t="s">
        <v>769</v>
      </c>
      <c r="B34" s="71">
        <v>4</v>
      </c>
      <c r="C34" s="54">
        <v>1511</v>
      </c>
      <c r="D34" s="54" t="s">
        <v>453</v>
      </c>
      <c r="F34" s="54">
        <v>45</v>
      </c>
      <c r="I34" s="120">
        <f t="shared" si="1"/>
        <v>55.38461538461539</v>
      </c>
    </row>
    <row r="35" spans="1:9" ht="15.75">
      <c r="A35" s="71" t="s">
        <v>768</v>
      </c>
      <c r="B35" s="71">
        <v>6</v>
      </c>
      <c r="C35" s="54">
        <v>1513</v>
      </c>
      <c r="D35" s="54" t="s">
        <v>453</v>
      </c>
      <c r="F35" s="54">
        <v>48</v>
      </c>
      <c r="I35" s="120">
        <f t="shared" si="1"/>
        <v>59.07692307692308</v>
      </c>
    </row>
    <row r="36" spans="1:9" ht="15.75">
      <c r="A36" s="71" t="s">
        <v>666</v>
      </c>
      <c r="B36" s="71">
        <v>7</v>
      </c>
      <c r="C36" s="54">
        <v>1513</v>
      </c>
      <c r="D36" s="54" t="s">
        <v>453</v>
      </c>
      <c r="F36" s="54">
        <v>50</v>
      </c>
      <c r="I36" s="120">
        <f t="shared" si="1"/>
        <v>61.53846153846154</v>
      </c>
    </row>
    <row r="37" spans="1:9" ht="15.75">
      <c r="A37" s="71" t="s">
        <v>204</v>
      </c>
      <c r="B37" s="71">
        <v>8</v>
      </c>
      <c r="C37" s="54">
        <v>1513</v>
      </c>
      <c r="D37" s="54" t="s">
        <v>453</v>
      </c>
      <c r="F37" s="54">
        <v>55</v>
      </c>
      <c r="I37" s="120">
        <f t="shared" si="1"/>
        <v>67.6923076923077</v>
      </c>
    </row>
  </sheetData>
  <sheetProtection/>
  <printOptions/>
  <pageMargins left="0.75" right="0.75" top="1" bottom="1" header="0.5" footer="0.5"/>
  <pageSetup orientation="portrait" paperSize="3"/>
</worksheet>
</file>

<file path=xl/worksheets/sheet24.xml><?xml version="1.0" encoding="utf-8"?>
<worksheet xmlns="http://schemas.openxmlformats.org/spreadsheetml/2006/main" xmlns:r="http://schemas.openxmlformats.org/officeDocument/2006/relationships">
  <dimension ref="A1:M16"/>
  <sheetViews>
    <sheetView zoomScalePageLayoutView="0" workbookViewId="0" topLeftCell="A1">
      <selection activeCell="G22" sqref="G22"/>
    </sheetView>
  </sheetViews>
  <sheetFormatPr defaultColWidth="9.00390625" defaultRowHeight="12.75"/>
  <cols>
    <col min="1" max="1" width="14.50390625" style="54" customWidth="1"/>
    <col min="2" max="2" width="9.00390625" style="54" customWidth="1"/>
    <col min="3" max="3" width="9.50390625" style="54" customWidth="1"/>
    <col min="4" max="4" width="12.00390625" style="54" customWidth="1"/>
    <col min="5" max="5" width="7.125" style="54" customWidth="1"/>
    <col min="6" max="6" width="7.625" style="54" customWidth="1"/>
    <col min="7" max="7" width="6.50390625" style="54" customWidth="1"/>
    <col min="8" max="8" width="3.625" style="54" customWidth="1"/>
    <col min="9" max="9" width="9.00390625" style="54" customWidth="1"/>
    <col min="10" max="10" width="3.625" style="54" customWidth="1"/>
    <col min="11" max="16384" width="9.00390625" style="54" customWidth="1"/>
  </cols>
  <sheetData>
    <row r="1" spans="2:12" ht="15.75">
      <c r="B1" s="48" t="s">
        <v>804</v>
      </c>
      <c r="L1" s="54" t="s">
        <v>27</v>
      </c>
    </row>
    <row r="2" ht="15.75">
      <c r="L2" s="54" t="s">
        <v>28</v>
      </c>
    </row>
    <row r="3" spans="2:12" ht="15.75">
      <c r="B3" s="54" t="s">
        <v>1216</v>
      </c>
      <c r="K3" s="54" t="s">
        <v>21</v>
      </c>
      <c r="L3" s="54" t="s">
        <v>21</v>
      </c>
    </row>
    <row r="4" spans="11:12" ht="15.75">
      <c r="K4" s="54" t="s">
        <v>26</v>
      </c>
      <c r="L4" s="54" t="s">
        <v>25</v>
      </c>
    </row>
    <row r="5" spans="2:12" ht="15.75">
      <c r="B5" s="4" t="s">
        <v>1095</v>
      </c>
      <c r="K5" s="54" t="s">
        <v>19</v>
      </c>
      <c r="L5" s="54" t="s">
        <v>19</v>
      </c>
    </row>
    <row r="6" spans="5:12" ht="15.75">
      <c r="E6" s="71" t="s">
        <v>216</v>
      </c>
      <c r="F6" s="71" t="s">
        <v>104</v>
      </c>
      <c r="G6" s="71" t="s">
        <v>217</v>
      </c>
      <c r="H6" s="71"/>
      <c r="I6" s="71" t="s">
        <v>17</v>
      </c>
      <c r="K6" s="54" t="s">
        <v>20</v>
      </c>
      <c r="L6" s="54" t="s">
        <v>20</v>
      </c>
    </row>
    <row r="7" spans="1:13" s="55" customFormat="1" ht="15.75">
      <c r="A7" s="55" t="s">
        <v>853</v>
      </c>
      <c r="B7" s="55" t="s">
        <v>391</v>
      </c>
      <c r="C7" s="55" t="s">
        <v>392</v>
      </c>
      <c r="D7" s="55" t="s">
        <v>854</v>
      </c>
      <c r="E7" s="69" t="s">
        <v>105</v>
      </c>
      <c r="F7" s="69" t="s">
        <v>105</v>
      </c>
      <c r="G7" s="69" t="s">
        <v>105</v>
      </c>
      <c r="H7" s="69"/>
      <c r="I7" s="69" t="s">
        <v>1274</v>
      </c>
      <c r="K7" s="7" t="s">
        <v>18</v>
      </c>
      <c r="L7" s="7" t="s">
        <v>18</v>
      </c>
      <c r="M7" s="55" t="s">
        <v>734</v>
      </c>
    </row>
    <row r="8" spans="2:12" ht="15.75">
      <c r="B8" s="168" t="s">
        <v>16</v>
      </c>
      <c r="K8" s="55"/>
      <c r="L8" s="55"/>
    </row>
    <row r="9" spans="1:12" ht="15.75">
      <c r="A9" s="54" t="s">
        <v>1104</v>
      </c>
      <c r="C9" s="54" t="s">
        <v>1090</v>
      </c>
      <c r="D9" s="54" t="s">
        <v>1091</v>
      </c>
      <c r="E9" s="54">
        <v>0.15</v>
      </c>
      <c r="F9" s="70">
        <v>0.175</v>
      </c>
      <c r="G9" s="54">
        <v>0.2</v>
      </c>
      <c r="I9" s="96">
        <v>4.25</v>
      </c>
      <c r="K9" s="120">
        <f>I9*F9</f>
        <v>0.7437499999999999</v>
      </c>
      <c r="L9" s="120">
        <f>10*K9</f>
        <v>7.437499999999999</v>
      </c>
    </row>
    <row r="10" spans="1:12" ht="15.75">
      <c r="A10" s="54" t="s">
        <v>1218</v>
      </c>
      <c r="C10" s="54" t="s">
        <v>1021</v>
      </c>
      <c r="D10" s="54" t="s">
        <v>1091</v>
      </c>
      <c r="E10" s="54">
        <v>0.3</v>
      </c>
      <c r="F10" s="70">
        <v>0.35</v>
      </c>
      <c r="G10" s="54">
        <v>0.4</v>
      </c>
      <c r="I10" s="96">
        <v>3.6912162162162114</v>
      </c>
      <c r="K10" s="120">
        <f>I10*F10</f>
        <v>1.2919256756756738</v>
      </c>
      <c r="L10" s="120">
        <f>10*K10</f>
        <v>12.919256756756738</v>
      </c>
    </row>
    <row r="11" ht="15.75">
      <c r="I11" s="96"/>
    </row>
    <row r="12" spans="2:12" ht="15.75">
      <c r="B12" s="168" t="s">
        <v>1219</v>
      </c>
      <c r="I12" s="96"/>
      <c r="K12" s="8" t="s">
        <v>22</v>
      </c>
      <c r="L12" s="8" t="s">
        <v>24</v>
      </c>
    </row>
    <row r="13" spans="1:13" ht="15.75">
      <c r="A13" s="54" t="s">
        <v>1161</v>
      </c>
      <c r="C13" s="71" t="s">
        <v>1161</v>
      </c>
      <c r="D13" s="54" t="s">
        <v>1091</v>
      </c>
      <c r="F13" s="54">
        <v>50</v>
      </c>
      <c r="I13" s="96">
        <v>4.25</v>
      </c>
      <c r="K13" s="54">
        <f>I13*F13</f>
        <v>212.5</v>
      </c>
      <c r="L13" s="201">
        <f>10*K13</f>
        <v>2125</v>
      </c>
      <c r="M13" s="54" t="s">
        <v>1093</v>
      </c>
    </row>
    <row r="14" spans="1:12" ht="15.75">
      <c r="A14" s="54" t="s">
        <v>1094</v>
      </c>
      <c r="B14" s="71" t="s">
        <v>23</v>
      </c>
      <c r="C14" s="71" t="s">
        <v>1094</v>
      </c>
      <c r="D14" s="54" t="s">
        <v>1091</v>
      </c>
      <c r="F14" s="54">
        <v>50</v>
      </c>
      <c r="I14" s="96"/>
      <c r="L14" s="201"/>
    </row>
    <row r="15" spans="1:13" ht="15.75">
      <c r="A15" s="54">
        <v>1420</v>
      </c>
      <c r="C15" s="71">
        <v>1420</v>
      </c>
      <c r="D15" s="54" t="s">
        <v>1091</v>
      </c>
      <c r="F15" s="54">
        <v>20</v>
      </c>
      <c r="I15" s="96">
        <v>3.875</v>
      </c>
      <c r="K15" s="54">
        <f>I15*F15</f>
        <v>77.5</v>
      </c>
      <c r="L15" s="201">
        <f>10*K15</f>
        <v>775</v>
      </c>
      <c r="M15" s="54" t="s">
        <v>30</v>
      </c>
    </row>
    <row r="16" spans="1:13" ht="15.75">
      <c r="A16" s="56" t="s">
        <v>455</v>
      </c>
      <c r="B16" s="56"/>
      <c r="C16" s="73" t="s">
        <v>455</v>
      </c>
      <c r="D16" s="56" t="s">
        <v>1091</v>
      </c>
      <c r="F16" s="54">
        <v>300</v>
      </c>
      <c r="I16" s="96">
        <v>3.45</v>
      </c>
      <c r="K16" s="68">
        <f>I16*F16</f>
        <v>1035</v>
      </c>
      <c r="L16" s="201">
        <f>10*K16</f>
        <v>10350</v>
      </c>
      <c r="M16" s="54" t="s">
        <v>29</v>
      </c>
    </row>
    <row r="17" ht="15.75"/>
    <row r="18" ht="15.75"/>
  </sheetData>
  <sheetProtection/>
  <printOptions/>
  <pageMargins left="0.75" right="0.75" top="1" bottom="1" header="0.5" footer="0.5"/>
  <pageSetup horizontalDpi="200" verticalDpi="200" orientation="portrait"/>
  <legacyDrawing r:id="rId2"/>
</worksheet>
</file>

<file path=xl/worksheets/sheet25.xml><?xml version="1.0" encoding="utf-8"?>
<worksheet xmlns="http://schemas.openxmlformats.org/spreadsheetml/2006/main" xmlns:r="http://schemas.openxmlformats.org/officeDocument/2006/relationships">
  <dimension ref="A1:P30"/>
  <sheetViews>
    <sheetView zoomScalePageLayoutView="0" workbookViewId="0" topLeftCell="A1">
      <selection activeCell="O11" sqref="O11"/>
    </sheetView>
  </sheetViews>
  <sheetFormatPr defaultColWidth="9.00390625" defaultRowHeight="12.75"/>
  <cols>
    <col min="1" max="1" width="11.875" style="54" customWidth="1"/>
    <col min="2" max="2" width="9.00390625" style="54" customWidth="1"/>
    <col min="3" max="3" width="9.375" style="54" customWidth="1"/>
    <col min="4" max="4" width="12.375" style="54" customWidth="1"/>
    <col min="5" max="5" width="9.00390625" style="54" customWidth="1"/>
    <col min="6" max="6" width="11.375" style="54" customWidth="1"/>
    <col min="7" max="16384" width="9.00390625" style="54" customWidth="1"/>
  </cols>
  <sheetData>
    <row r="1" ht="15.75">
      <c r="B1" s="48" t="s">
        <v>869</v>
      </c>
    </row>
    <row r="2" ht="15.75"/>
    <row r="3" ht="15.75">
      <c r="B3" s="54" t="s">
        <v>870</v>
      </c>
    </row>
    <row r="4" ht="15.75">
      <c r="O4" s="54" t="s">
        <v>9</v>
      </c>
    </row>
    <row r="5" spans="13:15" ht="15.75">
      <c r="M5" s="54" t="s">
        <v>127</v>
      </c>
      <c r="N5" s="55"/>
      <c r="O5" s="1" t="s">
        <v>10</v>
      </c>
    </row>
    <row r="6" spans="1:15" s="55" customFormat="1" ht="15.75">
      <c r="A6" s="69" t="s">
        <v>853</v>
      </c>
      <c r="B6" s="69" t="s">
        <v>391</v>
      </c>
      <c r="C6" s="69" t="s">
        <v>392</v>
      </c>
      <c r="D6" s="55" t="s">
        <v>854</v>
      </c>
      <c r="E6" s="55" t="s">
        <v>271</v>
      </c>
      <c r="F6" s="55" t="s">
        <v>272</v>
      </c>
      <c r="G6" s="55" t="s">
        <v>273</v>
      </c>
      <c r="H6" s="55" t="s">
        <v>734</v>
      </c>
      <c r="M6" s="54" t="s">
        <v>1274</v>
      </c>
      <c r="N6" s="54"/>
      <c r="O6" s="54" t="s">
        <v>14</v>
      </c>
    </row>
    <row r="7" spans="1:3" ht="15.75">
      <c r="A7" s="71"/>
      <c r="B7" s="71"/>
      <c r="C7" s="72" t="s">
        <v>871</v>
      </c>
    </row>
    <row r="8" spans="1:15" ht="15.75">
      <c r="A8" s="71">
        <v>1396</v>
      </c>
      <c r="B8" s="71"/>
      <c r="C8" s="71">
        <v>1396</v>
      </c>
      <c r="D8" s="54" t="s">
        <v>1091</v>
      </c>
      <c r="F8" s="54">
        <v>38</v>
      </c>
      <c r="H8" s="54" t="s">
        <v>867</v>
      </c>
      <c r="M8" s="1">
        <v>4.25</v>
      </c>
      <c r="O8" s="120">
        <f>M8*F8/45</f>
        <v>3.588888888888889</v>
      </c>
    </row>
    <row r="9" spans="1:15" ht="15.75">
      <c r="A9" s="71">
        <v>1396</v>
      </c>
      <c r="B9" s="71"/>
      <c r="C9" s="71">
        <v>1396</v>
      </c>
      <c r="D9" s="54" t="s">
        <v>1091</v>
      </c>
      <c r="F9" s="54">
        <v>12</v>
      </c>
      <c r="H9" s="54" t="s">
        <v>956</v>
      </c>
      <c r="M9" s="1">
        <v>4.25</v>
      </c>
      <c r="O9" s="120">
        <f>M9*F9/45</f>
        <v>1.1333333333333333</v>
      </c>
    </row>
    <row r="10" spans="1:13" ht="15.75">
      <c r="A10" s="71">
        <v>1396</v>
      </c>
      <c r="B10" s="71"/>
      <c r="C10" s="71">
        <v>1396</v>
      </c>
      <c r="D10" s="54" t="s">
        <v>1091</v>
      </c>
      <c r="F10" s="54">
        <v>5</v>
      </c>
      <c r="H10" s="54" t="s">
        <v>957</v>
      </c>
      <c r="M10" s="1">
        <v>4.25</v>
      </c>
    </row>
    <row r="11" spans="1:16" ht="15.75">
      <c r="A11" s="71" t="s">
        <v>1321</v>
      </c>
      <c r="B11" s="71"/>
      <c r="C11" s="71" t="s">
        <v>958</v>
      </c>
      <c r="D11" s="54" t="s">
        <v>1091</v>
      </c>
      <c r="F11" s="54">
        <v>2</v>
      </c>
      <c r="H11" s="54" t="s">
        <v>959</v>
      </c>
      <c r="M11" s="54">
        <v>3.45</v>
      </c>
      <c r="O11" s="54">
        <f>M11*F11/0.458</f>
        <v>15.065502183406114</v>
      </c>
      <c r="P11" s="54" t="s">
        <v>15</v>
      </c>
    </row>
    <row r="12" spans="1:3" ht="15.75">
      <c r="A12" s="71"/>
      <c r="B12" s="71"/>
      <c r="C12" s="71"/>
    </row>
    <row r="13" spans="1:3" ht="15.75">
      <c r="A13" s="71"/>
      <c r="B13" s="71"/>
      <c r="C13" s="72" t="s">
        <v>960</v>
      </c>
    </row>
    <row r="14" spans="1:8" ht="15.75">
      <c r="A14" s="85" t="s">
        <v>961</v>
      </c>
      <c r="B14" s="122"/>
      <c r="C14" s="122"/>
      <c r="D14" s="54" t="s">
        <v>1091</v>
      </c>
      <c r="F14" s="54">
        <v>24</v>
      </c>
      <c r="H14" s="54" t="s">
        <v>962</v>
      </c>
    </row>
    <row r="15" spans="1:8" ht="15.75">
      <c r="A15" s="71">
        <v>1501</v>
      </c>
      <c r="B15" s="71"/>
      <c r="C15" s="71">
        <v>1501</v>
      </c>
      <c r="D15" s="54" t="s">
        <v>1091</v>
      </c>
      <c r="F15" s="54">
        <v>7.5</v>
      </c>
      <c r="H15" s="54" t="s">
        <v>982</v>
      </c>
    </row>
    <row r="16" spans="1:8" ht="15.75">
      <c r="A16" s="71">
        <v>1501</v>
      </c>
      <c r="B16" s="71"/>
      <c r="C16" s="71">
        <v>1501</v>
      </c>
      <c r="D16" s="54" t="s">
        <v>1091</v>
      </c>
      <c r="F16" s="54">
        <v>8</v>
      </c>
      <c r="H16" s="54" t="s">
        <v>982</v>
      </c>
    </row>
    <row r="17" spans="1:3" ht="15.75">
      <c r="A17" s="71"/>
      <c r="B17" s="71"/>
      <c r="C17" s="71"/>
    </row>
    <row r="18" spans="1:3" ht="15.75">
      <c r="A18" s="71"/>
      <c r="B18" s="71"/>
      <c r="C18" s="72" t="s">
        <v>983</v>
      </c>
    </row>
    <row r="19" spans="1:8" ht="15.75">
      <c r="A19" s="71">
        <v>1347</v>
      </c>
      <c r="B19" s="71"/>
      <c r="C19" s="71">
        <v>1347</v>
      </c>
      <c r="D19" s="54" t="s">
        <v>1091</v>
      </c>
      <c r="F19" s="54">
        <v>18.5</v>
      </c>
      <c r="H19" s="54" t="s">
        <v>736</v>
      </c>
    </row>
    <row r="20" spans="1:13" ht="15.75">
      <c r="A20" s="71" t="s">
        <v>607</v>
      </c>
      <c r="B20" s="71">
        <v>2</v>
      </c>
      <c r="C20" s="71">
        <v>1396</v>
      </c>
      <c r="D20" s="54" t="s">
        <v>1091</v>
      </c>
      <c r="F20" s="54">
        <v>8</v>
      </c>
      <c r="H20" s="54" t="s">
        <v>877</v>
      </c>
      <c r="M20" s="1">
        <v>4.25</v>
      </c>
    </row>
    <row r="21" spans="1:13" ht="15.75">
      <c r="A21" s="71" t="s">
        <v>607</v>
      </c>
      <c r="B21" s="71">
        <v>2</v>
      </c>
      <c r="C21" s="71">
        <v>1396</v>
      </c>
      <c r="D21" s="54" t="s">
        <v>1091</v>
      </c>
      <c r="F21" s="54">
        <v>16</v>
      </c>
      <c r="H21" s="54" t="s">
        <v>878</v>
      </c>
      <c r="M21" s="1">
        <v>4.25</v>
      </c>
    </row>
    <row r="22" spans="1:13" ht="15.75">
      <c r="A22" s="71" t="s">
        <v>879</v>
      </c>
      <c r="B22" s="71"/>
      <c r="C22" s="71">
        <v>1396</v>
      </c>
      <c r="D22" s="54" t="s">
        <v>1091</v>
      </c>
      <c r="F22" s="54">
        <v>7</v>
      </c>
      <c r="H22" s="54" t="s">
        <v>880</v>
      </c>
      <c r="M22" s="1">
        <v>4.25</v>
      </c>
    </row>
    <row r="23" spans="1:8" ht="15.75">
      <c r="A23" s="71">
        <v>1440</v>
      </c>
      <c r="B23" s="71"/>
      <c r="C23" s="71">
        <v>1440</v>
      </c>
      <c r="D23" s="54" t="s">
        <v>311</v>
      </c>
      <c r="F23" s="54">
        <v>25</v>
      </c>
      <c r="H23" s="54" t="s">
        <v>880</v>
      </c>
    </row>
    <row r="24" spans="1:8" ht="15.75">
      <c r="A24" s="71" t="s">
        <v>1321</v>
      </c>
      <c r="B24" s="71"/>
      <c r="C24" s="71" t="s">
        <v>958</v>
      </c>
      <c r="D24" s="54" t="s">
        <v>311</v>
      </c>
      <c r="F24" s="54">
        <v>12</v>
      </c>
      <c r="H24" s="54" t="s">
        <v>986</v>
      </c>
    </row>
    <row r="25" spans="1:13" ht="15.75">
      <c r="A25" s="71">
        <v>1501</v>
      </c>
      <c r="B25" s="71"/>
      <c r="C25" s="71">
        <v>1501</v>
      </c>
      <c r="D25" s="54" t="s">
        <v>1091</v>
      </c>
      <c r="F25" s="54">
        <v>6.25</v>
      </c>
      <c r="H25" s="54" t="s">
        <v>987</v>
      </c>
      <c r="M25" s="54">
        <v>3.45</v>
      </c>
    </row>
    <row r="26" spans="1:13" ht="15.75">
      <c r="A26" s="71">
        <v>1501</v>
      </c>
      <c r="B26" s="71"/>
      <c r="C26" s="71">
        <v>1501</v>
      </c>
      <c r="D26" s="54" t="s">
        <v>1091</v>
      </c>
      <c r="F26" s="54">
        <v>6.5</v>
      </c>
      <c r="H26" s="54" t="s">
        <v>988</v>
      </c>
      <c r="M26" s="54">
        <v>3.45</v>
      </c>
    </row>
    <row r="27" spans="1:13" ht="15.75">
      <c r="A27" s="71">
        <v>1501</v>
      </c>
      <c r="B27" s="71"/>
      <c r="C27" s="71">
        <v>1501</v>
      </c>
      <c r="D27" s="54" t="s">
        <v>1091</v>
      </c>
      <c r="F27" s="54">
        <v>11</v>
      </c>
      <c r="H27" s="54" t="s">
        <v>886</v>
      </c>
      <c r="M27" s="54">
        <v>3.45</v>
      </c>
    </row>
    <row r="28" spans="1:15" ht="15.75">
      <c r="A28" s="71" t="s">
        <v>411</v>
      </c>
      <c r="B28" s="71"/>
      <c r="C28" s="71">
        <v>1505</v>
      </c>
      <c r="D28" s="54" t="s">
        <v>1091</v>
      </c>
      <c r="F28" s="54">
        <v>12</v>
      </c>
      <c r="H28" s="54" t="s">
        <v>887</v>
      </c>
      <c r="M28" s="54">
        <v>3.45</v>
      </c>
      <c r="O28" s="120">
        <f>M28*F28/45</f>
        <v>0.9200000000000002</v>
      </c>
    </row>
    <row r="29" spans="1:15" ht="15.75">
      <c r="A29" s="71" t="s">
        <v>604</v>
      </c>
      <c r="B29" s="71">
        <v>12</v>
      </c>
      <c r="C29" s="71">
        <v>1507</v>
      </c>
      <c r="D29" s="54" t="s">
        <v>1091</v>
      </c>
      <c r="F29" s="54">
        <v>18</v>
      </c>
      <c r="H29" s="54" t="s">
        <v>887</v>
      </c>
      <c r="M29" s="54">
        <v>3.45</v>
      </c>
      <c r="O29" s="120">
        <f>M29*F29/45</f>
        <v>1.3800000000000001</v>
      </c>
    </row>
    <row r="30" spans="1:13" ht="15.75">
      <c r="A30" s="71" t="s">
        <v>964</v>
      </c>
      <c r="B30" s="71">
        <v>5</v>
      </c>
      <c r="C30" s="71">
        <v>1510</v>
      </c>
      <c r="D30" s="54" t="s">
        <v>1091</v>
      </c>
      <c r="F30" s="54">
        <v>16</v>
      </c>
      <c r="H30" s="54" t="s">
        <v>888</v>
      </c>
      <c r="M30" s="54">
        <v>3.45</v>
      </c>
    </row>
  </sheetData>
  <sheetProtection/>
  <printOptions/>
  <pageMargins left="0.75" right="0.75" top="1" bottom="1" header="0.5" footer="0.5"/>
  <pageSetup orientation="portrait" paperSize="9"/>
  <legacyDrawing r:id="rId2"/>
</worksheet>
</file>

<file path=xl/worksheets/sheet26.xml><?xml version="1.0" encoding="utf-8"?>
<worksheet xmlns="http://schemas.openxmlformats.org/spreadsheetml/2006/main" xmlns:r="http://schemas.openxmlformats.org/officeDocument/2006/relationships">
  <dimension ref="A1:H38"/>
  <sheetViews>
    <sheetView zoomScalePageLayoutView="0" workbookViewId="0" topLeftCell="A1">
      <selection activeCell="E38" sqref="E38"/>
    </sheetView>
  </sheetViews>
  <sheetFormatPr defaultColWidth="9.00390625" defaultRowHeight="12.75"/>
  <cols>
    <col min="1" max="1" width="12.375" style="54" customWidth="1"/>
    <col min="2" max="2" width="14.00390625" style="54" customWidth="1"/>
    <col min="3" max="3" width="9.50390625" style="54" customWidth="1"/>
    <col min="4" max="4" width="12.50390625" style="54" customWidth="1"/>
    <col min="5" max="5" width="9.00390625" style="54" customWidth="1"/>
    <col min="6" max="6" width="12.50390625" style="54" customWidth="1"/>
    <col min="7" max="7" width="9.00390625" style="54" customWidth="1"/>
    <col min="8" max="8" width="9.625" style="54" customWidth="1"/>
    <col min="9" max="16384" width="9.00390625" style="54" customWidth="1"/>
  </cols>
  <sheetData>
    <row r="1" ht="15.75">
      <c r="B1" s="48" t="s">
        <v>928</v>
      </c>
    </row>
    <row r="3" spans="2:4" ht="15.75">
      <c r="B3" s="54" t="s">
        <v>904</v>
      </c>
      <c r="D3" s="54" t="s">
        <v>927</v>
      </c>
    </row>
    <row r="4" ht="15.75">
      <c r="D4" s="54" t="s">
        <v>1033</v>
      </c>
    </row>
    <row r="7" spans="1:8" s="55" customFormat="1" ht="15.75">
      <c r="A7" s="55" t="s">
        <v>853</v>
      </c>
      <c r="B7" s="55" t="s">
        <v>391</v>
      </c>
      <c r="C7" s="55" t="s">
        <v>392</v>
      </c>
      <c r="D7" s="55" t="s">
        <v>854</v>
      </c>
      <c r="E7" s="55" t="s">
        <v>271</v>
      </c>
      <c r="F7" s="55" t="s">
        <v>272</v>
      </c>
      <c r="G7" s="55" t="s">
        <v>273</v>
      </c>
      <c r="H7" s="55" t="s">
        <v>734</v>
      </c>
    </row>
    <row r="8" ht="15.75">
      <c r="C8" s="52" t="s">
        <v>889</v>
      </c>
    </row>
    <row r="9" spans="1:8" ht="15.75">
      <c r="A9" s="54" t="s">
        <v>1001</v>
      </c>
      <c r="C9" s="54" t="s">
        <v>1079</v>
      </c>
      <c r="D9" s="60" t="s">
        <v>913</v>
      </c>
      <c r="F9" s="54">
        <v>12</v>
      </c>
      <c r="H9" s="54" t="s">
        <v>801</v>
      </c>
    </row>
    <row r="10" spans="1:8" ht="15.75">
      <c r="A10" s="54" t="s">
        <v>725</v>
      </c>
      <c r="C10" s="54" t="s">
        <v>726</v>
      </c>
      <c r="D10" s="54" t="s">
        <v>646</v>
      </c>
      <c r="F10" s="54">
        <v>3</v>
      </c>
      <c r="H10" s="54" t="s">
        <v>800</v>
      </c>
    </row>
    <row r="11" spans="1:8" ht="15.75">
      <c r="A11" s="54" t="s">
        <v>725</v>
      </c>
      <c r="C11" s="54" t="s">
        <v>726</v>
      </c>
      <c r="D11" s="54" t="s">
        <v>728</v>
      </c>
      <c r="F11" s="54">
        <v>2.2</v>
      </c>
      <c r="G11" s="54">
        <v>45</v>
      </c>
      <c r="H11" s="54" t="s">
        <v>729</v>
      </c>
    </row>
    <row r="12" spans="1:8" ht="15.75">
      <c r="A12" s="54" t="s">
        <v>730</v>
      </c>
      <c r="C12" s="54" t="s">
        <v>868</v>
      </c>
      <c r="D12" s="54" t="s">
        <v>728</v>
      </c>
      <c r="F12" s="54">
        <v>2.5</v>
      </c>
      <c r="H12" s="54" t="s">
        <v>727</v>
      </c>
    </row>
    <row r="13" spans="1:8" ht="15.75">
      <c r="A13" s="54" t="s">
        <v>914</v>
      </c>
      <c r="C13" s="54" t="s">
        <v>915</v>
      </c>
      <c r="D13" s="54" t="s">
        <v>619</v>
      </c>
      <c r="F13" s="54">
        <v>4</v>
      </c>
      <c r="H13" s="54" t="s">
        <v>912</v>
      </c>
    </row>
    <row r="14" spans="1:8" ht="15.75">
      <c r="A14" s="54" t="s">
        <v>914</v>
      </c>
      <c r="C14" s="54" t="s">
        <v>915</v>
      </c>
      <c r="D14" s="54" t="s">
        <v>619</v>
      </c>
      <c r="F14" s="54">
        <v>8</v>
      </c>
      <c r="H14" s="54" t="s">
        <v>1006</v>
      </c>
    </row>
    <row r="15" spans="1:8" ht="15.75">
      <c r="A15" s="54" t="s">
        <v>914</v>
      </c>
      <c r="C15" s="54" t="s">
        <v>915</v>
      </c>
      <c r="D15" s="54" t="s">
        <v>619</v>
      </c>
      <c r="F15" s="54">
        <v>4</v>
      </c>
      <c r="H15" s="54" t="s">
        <v>1007</v>
      </c>
    </row>
    <row r="16" spans="1:8" ht="15.75">
      <c r="A16" s="54" t="s">
        <v>914</v>
      </c>
      <c r="C16" s="54" t="s">
        <v>915</v>
      </c>
      <c r="D16" s="54" t="s">
        <v>619</v>
      </c>
      <c r="F16" s="54">
        <v>4</v>
      </c>
      <c r="H16" s="54" t="s">
        <v>1008</v>
      </c>
    </row>
    <row r="17" ht="15.75">
      <c r="A17" s="60" t="s">
        <v>872</v>
      </c>
    </row>
    <row r="18" ht="15.75">
      <c r="A18" s="56"/>
    </row>
    <row r="19" ht="15.75">
      <c r="A19" s="48" t="s">
        <v>798</v>
      </c>
    </row>
    <row r="20" ht="15.75">
      <c r="C20" s="52" t="s">
        <v>890</v>
      </c>
    </row>
    <row r="21" spans="1:8" ht="15.75">
      <c r="A21" s="54">
        <v>1254</v>
      </c>
      <c r="C21" s="54">
        <v>1254</v>
      </c>
      <c r="D21" s="54" t="s">
        <v>1091</v>
      </c>
      <c r="F21" s="54">
        <v>30</v>
      </c>
      <c r="H21" s="54" t="s">
        <v>891</v>
      </c>
    </row>
    <row r="22" spans="1:8" ht="15.75">
      <c r="A22" s="54">
        <v>1261</v>
      </c>
      <c r="C22" s="54">
        <v>1261</v>
      </c>
      <c r="D22" s="54" t="s">
        <v>1091</v>
      </c>
      <c r="F22" s="54">
        <v>92</v>
      </c>
      <c r="H22" s="54" t="s">
        <v>892</v>
      </c>
    </row>
    <row r="23" spans="1:8" ht="15.75">
      <c r="A23" s="54" t="s">
        <v>893</v>
      </c>
      <c r="C23" s="54" t="s">
        <v>893</v>
      </c>
      <c r="D23" s="54" t="s">
        <v>1091</v>
      </c>
      <c r="F23" s="54">
        <v>6000</v>
      </c>
      <c r="H23" s="54" t="s">
        <v>989</v>
      </c>
    </row>
    <row r="24" spans="1:8" ht="15.75">
      <c r="A24" s="54">
        <v>1333</v>
      </c>
      <c r="C24" s="54">
        <v>1333</v>
      </c>
      <c r="D24" s="54" t="s">
        <v>1091</v>
      </c>
      <c r="F24" s="54">
        <v>10000</v>
      </c>
      <c r="H24" s="54" t="s">
        <v>990</v>
      </c>
    </row>
    <row r="25" spans="1:8" ht="15.75">
      <c r="A25" s="54">
        <v>1378</v>
      </c>
      <c r="C25" s="54">
        <v>1378</v>
      </c>
      <c r="D25" s="54" t="s">
        <v>1091</v>
      </c>
      <c r="F25" s="54">
        <v>100</v>
      </c>
      <c r="H25" s="54" t="s">
        <v>993</v>
      </c>
    </row>
    <row r="26" spans="1:8" ht="15.75">
      <c r="A26" s="54">
        <v>1393</v>
      </c>
      <c r="C26" s="54">
        <v>1393</v>
      </c>
      <c r="D26" s="54" t="s">
        <v>1091</v>
      </c>
      <c r="F26" s="54">
        <v>2000</v>
      </c>
      <c r="H26" s="54" t="s">
        <v>994</v>
      </c>
    </row>
    <row r="27" spans="1:8" ht="15.75">
      <c r="A27" s="54">
        <v>1418</v>
      </c>
      <c r="C27" s="54">
        <v>1418</v>
      </c>
      <c r="D27" s="54" t="s">
        <v>1091</v>
      </c>
      <c r="F27" s="54">
        <v>1000</v>
      </c>
      <c r="H27" s="54" t="s">
        <v>1057</v>
      </c>
    </row>
    <row r="28" spans="1:8" ht="15.75">
      <c r="A28" s="54" t="s">
        <v>995</v>
      </c>
      <c r="C28" s="54" t="s">
        <v>1021</v>
      </c>
      <c r="D28" s="54" t="s">
        <v>1091</v>
      </c>
      <c r="F28" s="54">
        <v>100</v>
      </c>
      <c r="H28" s="54" t="s">
        <v>799</v>
      </c>
    </row>
    <row r="29" spans="1:8" ht="15.75">
      <c r="A29" s="54" t="s">
        <v>1058</v>
      </c>
      <c r="C29" s="54" t="s">
        <v>1058</v>
      </c>
      <c r="D29" s="54" t="s">
        <v>1091</v>
      </c>
      <c r="F29" s="54">
        <v>1000</v>
      </c>
      <c r="H29" s="54" t="s">
        <v>902</v>
      </c>
    </row>
    <row r="30" spans="1:8" ht="15.75">
      <c r="A30" s="54" t="s">
        <v>903</v>
      </c>
      <c r="C30" s="54" t="s">
        <v>903</v>
      </c>
      <c r="D30" s="54" t="s">
        <v>1091</v>
      </c>
      <c r="F30" s="54">
        <v>400</v>
      </c>
      <c r="H30" s="54" t="s">
        <v>905</v>
      </c>
    </row>
    <row r="32" ht="15.75">
      <c r="A32" s="48" t="s">
        <v>919</v>
      </c>
    </row>
    <row r="33" ht="15.75">
      <c r="C33" s="52" t="s">
        <v>1009</v>
      </c>
    </row>
    <row r="34" spans="1:8" ht="15.75">
      <c r="A34" s="60" t="s">
        <v>1010</v>
      </c>
      <c r="B34" s="60"/>
      <c r="C34" s="60"/>
      <c r="D34" s="54" t="s">
        <v>646</v>
      </c>
      <c r="G34" s="54">
        <v>9</v>
      </c>
      <c r="H34" s="54" t="s">
        <v>922</v>
      </c>
    </row>
    <row r="35" spans="1:8" s="56" customFormat="1" ht="15.75">
      <c r="A35" s="56" t="s">
        <v>1104</v>
      </c>
      <c r="C35" s="56" t="s">
        <v>1090</v>
      </c>
      <c r="D35" s="56" t="s">
        <v>646</v>
      </c>
      <c r="F35" s="56">
        <v>2</v>
      </c>
      <c r="H35" s="56" t="s">
        <v>926</v>
      </c>
    </row>
    <row r="36" spans="1:8" ht="15.75">
      <c r="A36" s="54" t="s">
        <v>1011</v>
      </c>
      <c r="C36" s="54">
        <v>1350</v>
      </c>
      <c r="D36" s="54" t="s">
        <v>646</v>
      </c>
      <c r="F36" s="54">
        <v>5</v>
      </c>
      <c r="H36" s="54" t="s">
        <v>1012</v>
      </c>
    </row>
    <row r="37" spans="1:8" ht="15.75">
      <c r="A37" s="54" t="s">
        <v>193</v>
      </c>
      <c r="C37" s="54" t="s">
        <v>194</v>
      </c>
      <c r="D37" s="54" t="s">
        <v>1091</v>
      </c>
      <c r="F37" s="54">
        <v>250</v>
      </c>
      <c r="H37" s="54" t="s">
        <v>923</v>
      </c>
    </row>
    <row r="38" spans="1:8" ht="15.75">
      <c r="A38" s="54">
        <v>1416</v>
      </c>
      <c r="C38" s="54">
        <v>1416</v>
      </c>
      <c r="D38" s="54" t="s">
        <v>453</v>
      </c>
      <c r="F38" s="54">
        <v>600</v>
      </c>
      <c r="H38" s="54" t="s">
        <v>1029</v>
      </c>
    </row>
  </sheetData>
  <sheetProtection/>
  <printOptions/>
  <pageMargins left="0.75" right="0.75" top="1" bottom="1" header="0.5" footer="0.5"/>
  <pageSetup horizontalDpi="200" verticalDpi="200" orientation="portrait"/>
</worksheet>
</file>

<file path=xl/worksheets/sheet3.xml><?xml version="1.0" encoding="utf-8"?>
<worksheet xmlns="http://schemas.openxmlformats.org/spreadsheetml/2006/main" xmlns:r="http://schemas.openxmlformats.org/officeDocument/2006/relationships">
  <dimension ref="A1:L324"/>
  <sheetViews>
    <sheetView zoomScalePageLayoutView="0" workbookViewId="0" topLeftCell="A1">
      <pane xSplit="7140" ySplit="4460" topLeftCell="A302" activePane="topRight" state="split"/>
      <selection pane="topLeft" activeCell="C1" sqref="C1"/>
      <selection pane="topRight" activeCell="A11" sqref="A11:G311"/>
      <selection pane="bottomLeft" activeCell="G138" sqref="G138"/>
      <selection pane="bottomRight" activeCell="D205" sqref="D205"/>
    </sheetView>
  </sheetViews>
  <sheetFormatPr defaultColWidth="8.625" defaultRowHeight="12.75"/>
  <cols>
    <col min="1" max="1" width="12.625" style="6" customWidth="1"/>
    <col min="2" max="2" width="8.625" style="1" customWidth="1"/>
    <col min="3" max="3" width="13.50390625" style="1" customWidth="1"/>
    <col min="4" max="4" width="10.625" style="1" customWidth="1"/>
    <col min="5" max="6" width="11.50390625" style="1" customWidth="1"/>
    <col min="7" max="7" width="13.125" style="92" customWidth="1"/>
    <col min="8" max="8" width="9.00390625" style="92" customWidth="1"/>
    <col min="9" max="9" width="10.00390625" style="1" customWidth="1"/>
    <col min="10" max="16384" width="8.625" style="1" customWidth="1"/>
  </cols>
  <sheetData>
    <row r="1" spans="1:11" s="27" customFormat="1" ht="15.75">
      <c r="A1" s="100"/>
      <c r="B1" s="3" t="s">
        <v>1179</v>
      </c>
      <c r="G1" s="94"/>
      <c r="H1" s="94"/>
      <c r="J1" s="178"/>
      <c r="K1" s="178"/>
    </row>
    <row r="2" ht="15.75">
      <c r="A2" s="100"/>
    </row>
    <row r="3" spans="1:8" s="54" customFormat="1" ht="15.75">
      <c r="A3" s="99" t="s">
        <v>1178</v>
      </c>
      <c r="G3" s="101"/>
      <c r="H3" s="101"/>
    </row>
    <row r="4" spans="1:8" s="54" customFormat="1" ht="15.75">
      <c r="A4" s="81"/>
      <c r="B4" s="54" t="s">
        <v>1303</v>
      </c>
      <c r="G4" s="101"/>
      <c r="H4" s="101"/>
    </row>
    <row r="5" spans="1:8" s="54" customFormat="1" ht="15.75">
      <c r="A5" s="81"/>
      <c r="B5" s="54" t="s">
        <v>1189</v>
      </c>
      <c r="G5" s="101"/>
      <c r="H5" s="101"/>
    </row>
    <row r="6" spans="1:8" s="54" customFormat="1" ht="15.75">
      <c r="A6" s="81"/>
      <c r="B6" s="54" t="s">
        <v>1185</v>
      </c>
      <c r="G6" s="101"/>
      <c r="H6" s="101"/>
    </row>
    <row r="7" spans="1:8" s="54" customFormat="1" ht="15.75">
      <c r="A7" s="81"/>
      <c r="B7" s="54" t="s">
        <v>1282</v>
      </c>
      <c r="G7" s="101"/>
      <c r="H7" s="101"/>
    </row>
    <row r="8" spans="1:10" s="54" customFormat="1" ht="15.75">
      <c r="A8" s="81"/>
      <c r="B8" s="54" t="s">
        <v>255</v>
      </c>
      <c r="G8" s="101"/>
      <c r="H8" s="101"/>
      <c r="J8" s="3" t="s">
        <v>1338</v>
      </c>
    </row>
    <row r="9" spans="1:10" s="54" customFormat="1" ht="15.75">
      <c r="A9" s="71"/>
      <c r="G9" s="101"/>
      <c r="H9" s="101"/>
      <c r="J9" s="54" t="s">
        <v>1339</v>
      </c>
    </row>
    <row r="10" spans="1:12" s="54" customFormat="1" ht="15.75">
      <c r="A10" s="71"/>
      <c r="G10" s="101"/>
      <c r="H10" s="101"/>
      <c r="L10" s="54" t="s">
        <v>1330</v>
      </c>
    </row>
    <row r="11" spans="1:12" s="54" customFormat="1" ht="15.75">
      <c r="A11" s="71"/>
      <c r="C11" s="71" t="s">
        <v>58</v>
      </c>
      <c r="D11" s="71" t="s">
        <v>1292</v>
      </c>
      <c r="E11" s="71" t="s">
        <v>60</v>
      </c>
      <c r="F11" s="71" t="s">
        <v>54</v>
      </c>
      <c r="G11" s="131" t="s">
        <v>60</v>
      </c>
      <c r="H11" s="131" t="s">
        <v>125</v>
      </c>
      <c r="J11" s="54" t="s">
        <v>1325</v>
      </c>
      <c r="K11" s="54" t="s">
        <v>1327</v>
      </c>
      <c r="L11" s="54" t="s">
        <v>1329</v>
      </c>
    </row>
    <row r="12" spans="1:12" s="27" customFormat="1" ht="15.75">
      <c r="A12" s="69" t="s">
        <v>392</v>
      </c>
      <c r="B12" s="1"/>
      <c r="C12" s="8" t="s">
        <v>1357</v>
      </c>
      <c r="D12" s="8" t="s">
        <v>292</v>
      </c>
      <c r="E12" s="8" t="s">
        <v>61</v>
      </c>
      <c r="F12" s="8" t="s">
        <v>59</v>
      </c>
      <c r="G12" s="132" t="s">
        <v>54</v>
      </c>
      <c r="H12" s="132" t="s">
        <v>292</v>
      </c>
      <c r="J12" s="7" t="s">
        <v>1326</v>
      </c>
      <c r="K12" s="7" t="s">
        <v>1326</v>
      </c>
      <c r="L12" s="7" t="s">
        <v>1328</v>
      </c>
    </row>
    <row r="13" spans="1:8" s="27" customFormat="1" ht="15.75">
      <c r="A13" s="37">
        <v>1250</v>
      </c>
      <c r="C13" s="27">
        <v>4.25</v>
      </c>
      <c r="D13" s="27">
        <v>20</v>
      </c>
      <c r="E13" s="27">
        <f>(1/D13)</f>
        <v>0.05</v>
      </c>
      <c r="G13" s="94"/>
      <c r="H13" s="94"/>
    </row>
    <row r="14" spans="1:8" s="54" customFormat="1" ht="15.75">
      <c r="A14" s="37">
        <v>1251</v>
      </c>
      <c r="B14" s="27"/>
      <c r="C14" s="27">
        <v>4.25</v>
      </c>
      <c r="D14" s="27">
        <v>20</v>
      </c>
      <c r="E14" s="27">
        <f aca="true" t="shared" si="0" ref="E14:E22">(1/D14)</f>
        <v>0.05</v>
      </c>
      <c r="F14" s="27"/>
      <c r="G14" s="103"/>
      <c r="H14" s="101"/>
    </row>
    <row r="15" spans="1:7" ht="15.75">
      <c r="A15" s="71">
        <v>1252</v>
      </c>
      <c r="B15" s="54"/>
      <c r="C15" s="54">
        <v>4.25</v>
      </c>
      <c r="D15" s="54">
        <v>20</v>
      </c>
      <c r="E15" s="54">
        <f t="shared" si="0"/>
        <v>0.05</v>
      </c>
      <c r="F15" s="54"/>
      <c r="G15" s="104"/>
    </row>
    <row r="16" spans="1:8" s="27" customFormat="1" ht="15.75">
      <c r="A16" s="6">
        <v>1253</v>
      </c>
      <c r="B16" s="1"/>
      <c r="C16" s="1">
        <v>4.25</v>
      </c>
      <c r="D16" s="1">
        <v>20</v>
      </c>
      <c r="E16" s="1">
        <f t="shared" si="0"/>
        <v>0.05</v>
      </c>
      <c r="F16" s="1"/>
      <c r="G16" s="102"/>
      <c r="H16" s="94"/>
    </row>
    <row r="17" spans="1:8" s="54" customFormat="1" ht="15.75">
      <c r="A17" s="37">
        <v>1254</v>
      </c>
      <c r="B17" s="27"/>
      <c r="C17" s="27">
        <v>4.25</v>
      </c>
      <c r="D17" s="27">
        <v>20</v>
      </c>
      <c r="E17" s="27">
        <f t="shared" si="0"/>
        <v>0.05</v>
      </c>
      <c r="F17" s="27"/>
      <c r="G17" s="103"/>
      <c r="H17" s="101"/>
    </row>
    <row r="18" spans="1:7" ht="15.75">
      <c r="A18" s="71">
        <v>1255</v>
      </c>
      <c r="B18" s="54"/>
      <c r="C18" s="54">
        <v>4.25</v>
      </c>
      <c r="D18" s="54">
        <v>20</v>
      </c>
      <c r="E18" s="54">
        <f t="shared" si="0"/>
        <v>0.05</v>
      </c>
      <c r="F18" s="54"/>
      <c r="G18" s="104"/>
    </row>
    <row r="19" spans="1:5" ht="15.75">
      <c r="A19" s="6">
        <v>1256</v>
      </c>
      <c r="C19" s="1">
        <v>4.25</v>
      </c>
      <c r="D19" s="1">
        <v>20</v>
      </c>
      <c r="E19" s="1">
        <f t="shared" si="0"/>
        <v>0.05</v>
      </c>
    </row>
    <row r="20" spans="1:5" ht="15.75">
      <c r="A20" s="6">
        <v>1257</v>
      </c>
      <c r="C20" s="1">
        <v>4.25</v>
      </c>
      <c r="D20" s="1">
        <v>20</v>
      </c>
      <c r="E20" s="1">
        <f t="shared" si="0"/>
        <v>0.05</v>
      </c>
    </row>
    <row r="21" spans="1:5" ht="15.75">
      <c r="A21" s="6">
        <v>1258</v>
      </c>
      <c r="C21" s="1">
        <v>4.25</v>
      </c>
      <c r="D21" s="1">
        <v>20</v>
      </c>
      <c r="E21" s="1">
        <f t="shared" si="0"/>
        <v>0.05</v>
      </c>
    </row>
    <row r="22" spans="1:5" ht="15.75">
      <c r="A22" s="6">
        <v>1259</v>
      </c>
      <c r="C22" s="1">
        <v>4.25</v>
      </c>
      <c r="D22" s="1">
        <v>20</v>
      </c>
      <c r="E22" s="1">
        <f t="shared" si="0"/>
        <v>0.05</v>
      </c>
    </row>
    <row r="23" spans="1:5" ht="15.75">
      <c r="A23" s="6">
        <v>1260</v>
      </c>
      <c r="C23" s="1">
        <v>4.25</v>
      </c>
      <c r="D23" s="1">
        <v>28.5</v>
      </c>
      <c r="E23" s="1">
        <f aca="true" t="shared" si="1" ref="E23:E83">(1/D23)</f>
        <v>0.03508771929824561</v>
      </c>
    </row>
    <row r="24" spans="1:5" ht="15.75">
      <c r="A24" s="6">
        <v>1261</v>
      </c>
      <c r="C24" s="1">
        <v>4.25</v>
      </c>
      <c r="D24" s="1">
        <v>28.5</v>
      </c>
      <c r="E24" s="1">
        <f t="shared" si="1"/>
        <v>0.03508771929824561</v>
      </c>
    </row>
    <row r="25" spans="1:5" ht="15.75">
      <c r="A25" s="6">
        <v>1262</v>
      </c>
      <c r="C25" s="1">
        <v>4.25</v>
      </c>
      <c r="D25" s="1">
        <v>28.5</v>
      </c>
      <c r="E25" s="1">
        <f t="shared" si="1"/>
        <v>0.03508771929824561</v>
      </c>
    </row>
    <row r="26" spans="1:5" ht="15.75">
      <c r="A26" s="6">
        <v>1263</v>
      </c>
      <c r="C26" s="1">
        <v>4.25</v>
      </c>
      <c r="D26" s="1">
        <v>28.5</v>
      </c>
      <c r="E26" s="1">
        <f t="shared" si="1"/>
        <v>0.03508771929824561</v>
      </c>
    </row>
    <row r="27" spans="1:5" ht="15.75">
      <c r="A27" s="6">
        <v>1264</v>
      </c>
      <c r="C27" s="1">
        <v>4.25</v>
      </c>
      <c r="D27" s="1">
        <v>28.5</v>
      </c>
      <c r="E27" s="1">
        <f t="shared" si="1"/>
        <v>0.03508771929824561</v>
      </c>
    </row>
    <row r="28" spans="1:5" ht="15.75">
      <c r="A28" s="6">
        <v>1265</v>
      </c>
      <c r="C28" s="1">
        <v>4.25</v>
      </c>
      <c r="D28" s="1">
        <v>28.5</v>
      </c>
      <c r="E28" s="1">
        <f t="shared" si="1"/>
        <v>0.03508771929824561</v>
      </c>
    </row>
    <row r="29" spans="1:5" ht="15.75">
      <c r="A29" s="6">
        <v>1266</v>
      </c>
      <c r="C29" s="1">
        <v>4.25</v>
      </c>
      <c r="D29" s="1">
        <v>28.5</v>
      </c>
      <c r="E29" s="1">
        <f t="shared" si="1"/>
        <v>0.03508771929824561</v>
      </c>
    </row>
    <row r="30" spans="1:5" ht="15.75">
      <c r="A30" s="6">
        <v>1267</v>
      </c>
      <c r="C30" s="1">
        <v>4.25</v>
      </c>
      <c r="D30" s="1">
        <v>28.5</v>
      </c>
      <c r="E30" s="1">
        <f t="shared" si="1"/>
        <v>0.03508771929824561</v>
      </c>
    </row>
    <row r="31" spans="1:5" ht="15.75">
      <c r="A31" s="6">
        <v>1268</v>
      </c>
      <c r="C31" s="1">
        <v>4.25</v>
      </c>
      <c r="D31" s="1">
        <v>28.5</v>
      </c>
      <c r="E31" s="1">
        <f t="shared" si="1"/>
        <v>0.03508771929824561</v>
      </c>
    </row>
    <row r="32" spans="1:5" ht="15.75">
      <c r="A32" s="6">
        <v>1269</v>
      </c>
      <c r="C32" s="1">
        <v>4.25</v>
      </c>
      <c r="D32" s="1">
        <v>28.5</v>
      </c>
      <c r="E32" s="1">
        <f t="shared" si="1"/>
        <v>0.03508771929824561</v>
      </c>
    </row>
    <row r="33" spans="1:5" ht="15.75">
      <c r="A33" s="6">
        <v>1270</v>
      </c>
      <c r="C33" s="1">
        <v>4.25</v>
      </c>
      <c r="D33" s="1">
        <v>28.5</v>
      </c>
      <c r="E33" s="1">
        <f t="shared" si="1"/>
        <v>0.03508771929824561</v>
      </c>
    </row>
    <row r="34" spans="1:5" ht="15.75">
      <c r="A34" s="6">
        <v>1271</v>
      </c>
      <c r="C34" s="1">
        <v>4.25</v>
      </c>
      <c r="D34" s="1">
        <v>28.5</v>
      </c>
      <c r="E34" s="1">
        <f t="shared" si="1"/>
        <v>0.03508771929824561</v>
      </c>
    </row>
    <row r="35" spans="1:5" ht="15.75">
      <c r="A35" s="6">
        <v>1272</v>
      </c>
      <c r="C35" s="1">
        <v>4.25</v>
      </c>
      <c r="D35" s="1">
        <v>28.5</v>
      </c>
      <c r="E35" s="1">
        <f t="shared" si="1"/>
        <v>0.03508771929824561</v>
      </c>
    </row>
    <row r="36" spans="1:5" ht="15.75">
      <c r="A36" s="6">
        <v>1273</v>
      </c>
      <c r="C36" s="1">
        <v>4.25</v>
      </c>
      <c r="D36" s="1">
        <v>28.5</v>
      </c>
      <c r="E36" s="1">
        <f t="shared" si="1"/>
        <v>0.03508771929824561</v>
      </c>
    </row>
    <row r="37" spans="1:5" ht="15.75">
      <c r="A37" s="6">
        <v>1274</v>
      </c>
      <c r="C37" s="1">
        <v>4.25</v>
      </c>
      <c r="D37" s="1">
        <v>28.5</v>
      </c>
      <c r="E37" s="1">
        <f t="shared" si="1"/>
        <v>0.03508771929824561</v>
      </c>
    </row>
    <row r="38" spans="1:5" ht="15.75">
      <c r="A38" s="6">
        <v>1275</v>
      </c>
      <c r="C38" s="1">
        <v>4.25</v>
      </c>
      <c r="D38" s="1">
        <v>28.5</v>
      </c>
      <c r="E38" s="1">
        <f t="shared" si="1"/>
        <v>0.03508771929824561</v>
      </c>
    </row>
    <row r="39" spans="1:5" ht="15.75">
      <c r="A39" s="6">
        <v>1276</v>
      </c>
      <c r="C39" s="1">
        <v>4.25</v>
      </c>
      <c r="D39" s="1">
        <v>28.5</v>
      </c>
      <c r="E39" s="1">
        <f t="shared" si="1"/>
        <v>0.03508771929824561</v>
      </c>
    </row>
    <row r="40" spans="1:5" ht="15.75">
      <c r="A40" s="6">
        <v>1277</v>
      </c>
      <c r="C40" s="1">
        <v>4.25</v>
      </c>
      <c r="D40" s="1">
        <v>28.5</v>
      </c>
      <c r="E40" s="1">
        <f t="shared" si="1"/>
        <v>0.03508771929824561</v>
      </c>
    </row>
    <row r="41" spans="1:5" ht="15.75">
      <c r="A41" s="6">
        <v>1278</v>
      </c>
      <c r="C41" s="1">
        <v>4.25</v>
      </c>
      <c r="D41" s="1">
        <v>25.5</v>
      </c>
      <c r="E41" s="1">
        <f t="shared" si="1"/>
        <v>0.0392156862745098</v>
      </c>
    </row>
    <row r="42" spans="1:5" ht="15.75">
      <c r="A42" s="6">
        <v>1279</v>
      </c>
      <c r="C42" s="1">
        <v>4.25</v>
      </c>
      <c r="D42" s="1">
        <v>25.5</v>
      </c>
      <c r="E42" s="1">
        <f t="shared" si="1"/>
        <v>0.0392156862745098</v>
      </c>
    </row>
    <row r="43" spans="1:5" ht="15.75">
      <c r="A43" s="6">
        <v>1280</v>
      </c>
      <c r="C43" s="1">
        <v>4.25</v>
      </c>
      <c r="D43" s="1">
        <v>25.5</v>
      </c>
      <c r="E43" s="1">
        <f t="shared" si="1"/>
        <v>0.0392156862745098</v>
      </c>
    </row>
    <row r="44" spans="1:5" ht="15.75">
      <c r="A44" s="6">
        <v>1281</v>
      </c>
      <c r="C44" s="1">
        <v>4.25</v>
      </c>
      <c r="D44" s="1">
        <v>25.5</v>
      </c>
      <c r="E44" s="1">
        <f t="shared" si="1"/>
        <v>0.0392156862745098</v>
      </c>
    </row>
    <row r="45" spans="1:5" ht="15.75">
      <c r="A45" s="6">
        <v>1282</v>
      </c>
      <c r="C45" s="1">
        <v>4.25</v>
      </c>
      <c r="D45" s="1">
        <v>25.5</v>
      </c>
      <c r="E45" s="1">
        <f t="shared" si="1"/>
        <v>0.0392156862745098</v>
      </c>
    </row>
    <row r="46" spans="1:5" ht="15.75">
      <c r="A46" s="6">
        <v>1283</v>
      </c>
      <c r="C46" s="1">
        <v>4.25</v>
      </c>
      <c r="D46" s="1">
        <v>25.5</v>
      </c>
      <c r="E46" s="1">
        <f t="shared" si="1"/>
        <v>0.0392156862745098</v>
      </c>
    </row>
    <row r="47" spans="1:5" ht="15.75">
      <c r="A47" s="6">
        <v>1284</v>
      </c>
      <c r="C47" s="1">
        <v>4.25</v>
      </c>
      <c r="D47" s="1">
        <v>25.5</v>
      </c>
      <c r="E47" s="1">
        <f t="shared" si="1"/>
        <v>0.0392156862745098</v>
      </c>
    </row>
    <row r="48" spans="1:5" ht="15.75">
      <c r="A48" s="6">
        <v>1285</v>
      </c>
      <c r="C48" s="1">
        <v>4.25</v>
      </c>
      <c r="D48" s="1">
        <v>25.5</v>
      </c>
      <c r="E48" s="1">
        <f t="shared" si="1"/>
        <v>0.0392156862745098</v>
      </c>
    </row>
    <row r="49" spans="1:5" ht="15.75">
      <c r="A49" s="6">
        <v>1286</v>
      </c>
      <c r="C49" s="1">
        <v>4.25</v>
      </c>
      <c r="D49" s="1">
        <v>25.5</v>
      </c>
      <c r="E49" s="1">
        <f t="shared" si="1"/>
        <v>0.0392156862745098</v>
      </c>
    </row>
    <row r="50" spans="1:5" ht="15.75">
      <c r="A50" s="6">
        <v>1287</v>
      </c>
      <c r="C50" s="1">
        <v>4.25</v>
      </c>
      <c r="D50" s="1">
        <v>25.5</v>
      </c>
      <c r="E50" s="1">
        <f t="shared" si="1"/>
        <v>0.0392156862745098</v>
      </c>
    </row>
    <row r="51" spans="1:5" ht="15.75">
      <c r="A51" s="6">
        <v>1288</v>
      </c>
      <c r="C51" s="1">
        <v>4.25</v>
      </c>
      <c r="D51" s="1">
        <v>25.5</v>
      </c>
      <c r="E51" s="1">
        <f t="shared" si="1"/>
        <v>0.0392156862745098</v>
      </c>
    </row>
    <row r="52" spans="1:5" ht="15.75">
      <c r="A52" s="6">
        <v>1289</v>
      </c>
      <c r="C52" s="1">
        <v>4.25</v>
      </c>
      <c r="D52" s="1">
        <v>25.5</v>
      </c>
      <c r="E52" s="1">
        <f t="shared" si="1"/>
        <v>0.0392156862745098</v>
      </c>
    </row>
    <row r="53" spans="1:5" ht="15.75">
      <c r="A53" s="6">
        <v>1290</v>
      </c>
      <c r="C53" s="1">
        <v>4.25</v>
      </c>
      <c r="D53" s="1">
        <v>25.5</v>
      </c>
      <c r="E53" s="1">
        <f t="shared" si="1"/>
        <v>0.0392156862745098</v>
      </c>
    </row>
    <row r="54" spans="1:5" ht="15.75">
      <c r="A54" s="6">
        <v>1291</v>
      </c>
      <c r="C54" s="1">
        <v>4.25</v>
      </c>
      <c r="D54" s="1">
        <v>25.5</v>
      </c>
      <c r="E54" s="1">
        <f t="shared" si="1"/>
        <v>0.0392156862745098</v>
      </c>
    </row>
    <row r="55" spans="1:5" ht="15.75">
      <c r="A55" s="6">
        <v>1292</v>
      </c>
      <c r="C55" s="1">
        <v>4.25</v>
      </c>
      <c r="D55" s="1">
        <v>25.5</v>
      </c>
      <c r="E55" s="1">
        <f t="shared" si="1"/>
        <v>0.0392156862745098</v>
      </c>
    </row>
    <row r="56" spans="1:5" ht="15.75">
      <c r="A56" s="98">
        <v>1293</v>
      </c>
      <c r="C56" s="1">
        <v>4.25</v>
      </c>
      <c r="D56" s="1">
        <v>25.5</v>
      </c>
      <c r="E56" s="1">
        <f t="shared" si="1"/>
        <v>0.0392156862745098</v>
      </c>
    </row>
    <row r="57" spans="1:5" ht="15.75">
      <c r="A57" s="6">
        <v>1294</v>
      </c>
      <c r="C57" s="1">
        <v>4.25</v>
      </c>
      <c r="D57" s="1">
        <v>25.5</v>
      </c>
      <c r="E57" s="1">
        <f t="shared" si="1"/>
        <v>0.0392156862745098</v>
      </c>
    </row>
    <row r="58" spans="1:12" ht="15.75">
      <c r="A58" s="6">
        <v>1295</v>
      </c>
      <c r="C58" s="1">
        <v>4.25</v>
      </c>
      <c r="D58" s="1">
        <v>25.5</v>
      </c>
      <c r="E58" s="1">
        <f t="shared" si="1"/>
        <v>0.0392156862745098</v>
      </c>
      <c r="I58" s="1" t="s">
        <v>1331</v>
      </c>
      <c r="J58" s="1">
        <v>33.66</v>
      </c>
      <c r="K58" s="1">
        <v>4.25</v>
      </c>
      <c r="L58" s="179">
        <f>J58/K58</f>
        <v>7.919999999999999</v>
      </c>
    </row>
    <row r="59" spans="1:12" ht="15.75">
      <c r="A59" s="6">
        <v>1296</v>
      </c>
      <c r="C59" s="1">
        <v>4.25</v>
      </c>
      <c r="D59" s="1">
        <v>25.5</v>
      </c>
      <c r="E59" s="1">
        <f t="shared" si="1"/>
        <v>0.0392156862745098</v>
      </c>
      <c r="I59" s="1" t="s">
        <v>1332</v>
      </c>
      <c r="J59" s="1">
        <v>27.72</v>
      </c>
      <c r="K59" s="1">
        <v>3.49</v>
      </c>
      <c r="L59" s="179">
        <f aca="true" t="shared" si="2" ref="L59:L64">J59/K59</f>
        <v>7.94269340974212</v>
      </c>
    </row>
    <row r="60" spans="1:12" ht="15.75">
      <c r="A60" s="6">
        <v>1297</v>
      </c>
      <c r="C60" s="1">
        <v>4.25</v>
      </c>
      <c r="D60" s="1">
        <v>25.5</v>
      </c>
      <c r="E60" s="1">
        <f t="shared" si="1"/>
        <v>0.0392156862745098</v>
      </c>
      <c r="I60" s="1" t="s">
        <v>1333</v>
      </c>
      <c r="J60" s="1">
        <v>28.71</v>
      </c>
      <c r="K60" s="1">
        <v>3.08</v>
      </c>
      <c r="L60" s="179">
        <f t="shared" si="2"/>
        <v>9.321428571428571</v>
      </c>
    </row>
    <row r="61" spans="1:12" ht="15.75">
      <c r="A61" s="6">
        <v>1298</v>
      </c>
      <c r="C61" s="1">
        <v>4.25</v>
      </c>
      <c r="D61" s="1">
        <v>25.5</v>
      </c>
      <c r="E61" s="1">
        <f t="shared" si="1"/>
        <v>0.0392156862745098</v>
      </c>
      <c r="I61" s="1" t="s">
        <v>1335</v>
      </c>
      <c r="J61" s="1">
        <v>39.6</v>
      </c>
      <c r="K61" s="1">
        <v>4.25</v>
      </c>
      <c r="L61" s="179">
        <f t="shared" si="2"/>
        <v>9.31764705882353</v>
      </c>
    </row>
    <row r="62" spans="1:12" ht="15.75">
      <c r="A62" s="6">
        <v>1299</v>
      </c>
      <c r="C62" s="1">
        <v>4.25</v>
      </c>
      <c r="D62" s="1">
        <v>25.5</v>
      </c>
      <c r="E62" s="1">
        <f t="shared" si="1"/>
        <v>0.0392156862745098</v>
      </c>
      <c r="I62" s="1" t="s">
        <v>1334</v>
      </c>
      <c r="J62" s="1">
        <v>53.46</v>
      </c>
      <c r="K62" s="1">
        <v>3.19</v>
      </c>
      <c r="L62" s="179">
        <f t="shared" si="2"/>
        <v>16.758620689655174</v>
      </c>
    </row>
    <row r="63" spans="1:12" ht="15.75">
      <c r="A63" s="6">
        <v>1300</v>
      </c>
      <c r="C63" s="1">
        <v>4.25</v>
      </c>
      <c r="D63" s="1">
        <v>17</v>
      </c>
      <c r="E63" s="1">
        <f t="shared" si="1"/>
        <v>0.058823529411764705</v>
      </c>
      <c r="H63" s="92">
        <v>1.111</v>
      </c>
      <c r="I63" s="1" t="s">
        <v>1336</v>
      </c>
      <c r="J63" s="1">
        <v>39.6</v>
      </c>
      <c r="K63" s="1">
        <v>4.25</v>
      </c>
      <c r="L63" s="179">
        <f t="shared" si="2"/>
        <v>9.31764705882353</v>
      </c>
    </row>
    <row r="64" spans="1:12" ht="15.75">
      <c r="A64" s="6">
        <v>1301</v>
      </c>
      <c r="C64" s="1">
        <v>4.25</v>
      </c>
      <c r="D64" s="1">
        <v>17</v>
      </c>
      <c r="E64" s="1">
        <f t="shared" si="1"/>
        <v>0.058823529411764705</v>
      </c>
      <c r="H64" s="92">
        <v>1.111</v>
      </c>
      <c r="I64" s="1" t="s">
        <v>1337</v>
      </c>
      <c r="J64" s="179">
        <v>29.7</v>
      </c>
      <c r="K64" s="1">
        <v>3.19</v>
      </c>
      <c r="L64" s="179">
        <f t="shared" si="2"/>
        <v>9.310344827586206</v>
      </c>
    </row>
    <row r="65" spans="1:8" ht="15.75">
      <c r="A65" s="6">
        <v>1302</v>
      </c>
      <c r="C65" s="1">
        <v>4.25</v>
      </c>
      <c r="D65" s="1">
        <v>17</v>
      </c>
      <c r="E65" s="1">
        <f t="shared" si="1"/>
        <v>0.058823529411764705</v>
      </c>
      <c r="H65" s="92">
        <v>1.111</v>
      </c>
    </row>
    <row r="66" spans="1:8" ht="15.75">
      <c r="A66" s="6">
        <v>1303</v>
      </c>
      <c r="C66" s="1">
        <v>4.25</v>
      </c>
      <c r="D66" s="1">
        <v>17</v>
      </c>
      <c r="E66" s="1">
        <f t="shared" si="1"/>
        <v>0.058823529411764705</v>
      </c>
      <c r="H66" s="92">
        <v>1.111</v>
      </c>
    </row>
    <row r="67" spans="1:8" ht="15.75">
      <c r="A67" s="6">
        <v>1304</v>
      </c>
      <c r="C67" s="1">
        <v>4.25</v>
      </c>
      <c r="D67" s="1">
        <v>17</v>
      </c>
      <c r="E67" s="1">
        <f t="shared" si="1"/>
        <v>0.058823529411764705</v>
      </c>
      <c r="H67" s="92">
        <v>1.111</v>
      </c>
    </row>
    <row r="68" spans="1:8" ht="15.75">
      <c r="A68" s="6">
        <v>1305</v>
      </c>
      <c r="C68" s="1">
        <v>4.25</v>
      </c>
      <c r="D68" s="1">
        <v>17</v>
      </c>
      <c r="E68" s="1">
        <f t="shared" si="1"/>
        <v>0.058823529411764705</v>
      </c>
      <c r="H68" s="92">
        <v>1.111</v>
      </c>
    </row>
    <row r="69" spans="1:8" ht="15.75">
      <c r="A69" s="6">
        <v>1306</v>
      </c>
      <c r="C69" s="1">
        <v>4.25</v>
      </c>
      <c r="D69" s="1">
        <v>17</v>
      </c>
      <c r="E69" s="1">
        <f t="shared" si="1"/>
        <v>0.058823529411764705</v>
      </c>
      <c r="H69" s="92">
        <v>1.111</v>
      </c>
    </row>
    <row r="70" spans="1:8" ht="15.75">
      <c r="A70" s="6">
        <v>1307</v>
      </c>
      <c r="C70" s="1">
        <v>4.25</v>
      </c>
      <c r="D70" s="1">
        <v>17</v>
      </c>
      <c r="E70" s="1">
        <f t="shared" si="1"/>
        <v>0.058823529411764705</v>
      </c>
      <c r="H70" s="92">
        <v>1.111</v>
      </c>
    </row>
    <row r="71" spans="1:8" ht="15.75">
      <c r="A71" s="6">
        <v>1308</v>
      </c>
      <c r="C71" s="1">
        <v>4.25</v>
      </c>
      <c r="D71" s="1">
        <v>17</v>
      </c>
      <c r="E71" s="1">
        <f t="shared" si="1"/>
        <v>0.058823529411764705</v>
      </c>
      <c r="H71" s="92">
        <v>1.111</v>
      </c>
    </row>
    <row r="72" spans="1:8" ht="15.75">
      <c r="A72" s="6">
        <v>1309</v>
      </c>
      <c r="C72" s="1">
        <v>4.25</v>
      </c>
      <c r="D72" s="1">
        <v>17</v>
      </c>
      <c r="E72" s="1">
        <f t="shared" si="1"/>
        <v>0.058823529411764705</v>
      </c>
      <c r="H72" s="92">
        <v>1.111</v>
      </c>
    </row>
    <row r="73" spans="1:8" ht="15.75">
      <c r="A73" s="6">
        <v>1310</v>
      </c>
      <c r="C73" s="1">
        <v>4.25</v>
      </c>
      <c r="D73" s="1">
        <v>20</v>
      </c>
      <c r="E73" s="1">
        <f t="shared" si="1"/>
        <v>0.05</v>
      </c>
      <c r="H73" s="92">
        <v>1.25</v>
      </c>
    </row>
    <row r="74" spans="1:5" ht="15.75">
      <c r="A74" s="6">
        <v>1311</v>
      </c>
      <c r="C74" s="1">
        <v>4.25</v>
      </c>
      <c r="D74" s="1">
        <v>20</v>
      </c>
      <c r="E74" s="1">
        <f t="shared" si="1"/>
        <v>0.05</v>
      </c>
    </row>
    <row r="75" spans="1:5" ht="15.75">
      <c r="A75" s="6">
        <v>1312</v>
      </c>
      <c r="C75" s="1">
        <v>4.25</v>
      </c>
      <c r="D75" s="1">
        <v>20</v>
      </c>
      <c r="E75" s="1">
        <f t="shared" si="1"/>
        <v>0.05</v>
      </c>
    </row>
    <row r="76" spans="1:5" ht="15.75">
      <c r="A76" s="6">
        <v>1313</v>
      </c>
      <c r="C76" s="1">
        <v>4.25</v>
      </c>
      <c r="D76" s="1">
        <v>20</v>
      </c>
      <c r="E76" s="1">
        <f t="shared" si="1"/>
        <v>0.05</v>
      </c>
    </row>
    <row r="77" spans="1:5" ht="15.75">
      <c r="A77" s="6">
        <v>1314</v>
      </c>
      <c r="C77" s="1">
        <v>4.25</v>
      </c>
      <c r="D77" s="1">
        <v>20</v>
      </c>
      <c r="E77" s="1">
        <f t="shared" si="1"/>
        <v>0.05</v>
      </c>
    </row>
    <row r="78" spans="1:5" ht="15.75">
      <c r="A78" s="6">
        <v>1315</v>
      </c>
      <c r="C78" s="1">
        <v>4.25</v>
      </c>
      <c r="D78" s="1">
        <v>20</v>
      </c>
      <c r="E78" s="1">
        <f t="shared" si="1"/>
        <v>0.05</v>
      </c>
    </row>
    <row r="79" spans="1:5" ht="15.75">
      <c r="A79" s="6">
        <v>1316</v>
      </c>
      <c r="C79" s="1">
        <v>4.25</v>
      </c>
      <c r="D79" s="1">
        <v>20</v>
      </c>
      <c r="E79" s="1">
        <f t="shared" si="1"/>
        <v>0.05</v>
      </c>
    </row>
    <row r="80" spans="1:5" ht="15.75">
      <c r="A80" s="6">
        <v>1317</v>
      </c>
      <c r="C80" s="1">
        <v>4.25</v>
      </c>
      <c r="D80" s="1">
        <v>20</v>
      </c>
      <c r="E80" s="1">
        <f t="shared" si="1"/>
        <v>0.05</v>
      </c>
    </row>
    <row r="81" spans="1:5" ht="15.75">
      <c r="A81" s="6">
        <v>1318</v>
      </c>
      <c r="C81" s="1">
        <v>4.25</v>
      </c>
      <c r="D81" s="1">
        <v>20</v>
      </c>
      <c r="E81" s="1">
        <f t="shared" si="1"/>
        <v>0.05</v>
      </c>
    </row>
    <row r="82" spans="1:5" ht="15.75">
      <c r="A82" s="6">
        <v>1319</v>
      </c>
      <c r="C82" s="1">
        <v>4.25</v>
      </c>
      <c r="D82" s="1">
        <v>20</v>
      </c>
      <c r="E82" s="1">
        <f t="shared" si="1"/>
        <v>0.05</v>
      </c>
    </row>
    <row r="83" spans="1:5" ht="15.75">
      <c r="A83" s="6">
        <v>1320</v>
      </c>
      <c r="C83" s="1">
        <v>4.25</v>
      </c>
      <c r="D83" s="1">
        <v>20</v>
      </c>
      <c r="E83" s="1">
        <f t="shared" si="1"/>
        <v>0.05</v>
      </c>
    </row>
    <row r="84" spans="1:5" ht="15.75">
      <c r="A84" s="6">
        <v>1321</v>
      </c>
      <c r="C84" s="1">
        <v>4.25</v>
      </c>
      <c r="D84" s="1">
        <v>20</v>
      </c>
      <c r="E84" s="1">
        <f aca="true" t="shared" si="3" ref="E84:E146">(1/D84)</f>
        <v>0.05</v>
      </c>
    </row>
    <row r="85" spans="1:5" ht="15.75">
      <c r="A85" s="6">
        <v>1322</v>
      </c>
      <c r="C85" s="1">
        <v>4.25</v>
      </c>
      <c r="D85" s="1">
        <v>20</v>
      </c>
      <c r="E85" s="1">
        <f t="shared" si="3"/>
        <v>0.05</v>
      </c>
    </row>
    <row r="86" spans="1:5" ht="15.75">
      <c r="A86" s="6">
        <v>1323</v>
      </c>
      <c r="C86" s="1">
        <v>4.25</v>
      </c>
      <c r="D86" s="1">
        <v>20</v>
      </c>
      <c r="E86" s="1">
        <f t="shared" si="3"/>
        <v>0.05</v>
      </c>
    </row>
    <row r="87" spans="1:5" ht="15.75">
      <c r="A87" s="6">
        <v>1324</v>
      </c>
      <c r="C87" s="1">
        <v>4.25</v>
      </c>
      <c r="D87" s="1">
        <v>17</v>
      </c>
      <c r="E87" s="1">
        <f t="shared" si="3"/>
        <v>0.058823529411764705</v>
      </c>
    </row>
    <row r="88" spans="1:5" ht="15.75">
      <c r="A88" s="6">
        <v>1325</v>
      </c>
      <c r="C88" s="1">
        <v>4.25</v>
      </c>
      <c r="D88" s="1">
        <v>20</v>
      </c>
      <c r="E88" s="1">
        <f t="shared" si="3"/>
        <v>0.05</v>
      </c>
    </row>
    <row r="89" spans="1:5" ht="15.75">
      <c r="A89" s="6">
        <v>1326</v>
      </c>
      <c r="C89" s="1">
        <v>4.25</v>
      </c>
      <c r="D89" s="1">
        <v>20</v>
      </c>
      <c r="E89" s="1">
        <f t="shared" si="3"/>
        <v>0.05</v>
      </c>
    </row>
    <row r="90" spans="1:5" ht="15.75">
      <c r="A90" s="6">
        <v>1327</v>
      </c>
      <c r="C90" s="1">
        <v>4.25</v>
      </c>
      <c r="D90" s="1">
        <v>20</v>
      </c>
      <c r="E90" s="1">
        <f t="shared" si="3"/>
        <v>0.05</v>
      </c>
    </row>
    <row r="91" spans="1:5" ht="15.75">
      <c r="A91" s="6">
        <v>1328</v>
      </c>
      <c r="C91" s="1">
        <v>4.25</v>
      </c>
      <c r="D91" s="1">
        <v>20</v>
      </c>
      <c r="E91" s="1">
        <f t="shared" si="3"/>
        <v>0.05</v>
      </c>
    </row>
    <row r="92" spans="1:5" ht="15.75">
      <c r="A92" s="6">
        <v>1329</v>
      </c>
      <c r="C92" s="1">
        <v>4.25</v>
      </c>
      <c r="D92" s="1">
        <v>20</v>
      </c>
      <c r="E92" s="1">
        <f t="shared" si="3"/>
        <v>0.05</v>
      </c>
    </row>
    <row r="93" spans="1:5" ht="15.75">
      <c r="A93" s="6">
        <v>1330</v>
      </c>
      <c r="C93" s="1">
        <v>4.25</v>
      </c>
      <c r="D93" s="1">
        <v>20</v>
      </c>
      <c r="E93" s="1">
        <f t="shared" si="3"/>
        <v>0.05</v>
      </c>
    </row>
    <row r="94" spans="1:5" ht="15.75">
      <c r="A94" s="6">
        <v>1331</v>
      </c>
      <c r="C94" s="1">
        <v>4.25</v>
      </c>
      <c r="D94" s="1">
        <v>20</v>
      </c>
      <c r="E94" s="1">
        <f t="shared" si="3"/>
        <v>0.05</v>
      </c>
    </row>
    <row r="95" spans="1:5" ht="15.75">
      <c r="A95" s="6">
        <v>1332</v>
      </c>
      <c r="C95" s="1">
        <v>4.25</v>
      </c>
      <c r="D95" s="1">
        <v>20</v>
      </c>
      <c r="E95" s="1">
        <f t="shared" si="3"/>
        <v>0.05</v>
      </c>
    </row>
    <row r="96" spans="1:5" ht="15.75">
      <c r="A96" s="6">
        <v>1333</v>
      </c>
      <c r="C96" s="1">
        <v>4.25</v>
      </c>
      <c r="D96" s="1">
        <v>20</v>
      </c>
      <c r="E96" s="1">
        <f t="shared" si="3"/>
        <v>0.05</v>
      </c>
    </row>
    <row r="97" spans="1:5" ht="15.75">
      <c r="A97" s="6">
        <v>1334</v>
      </c>
      <c r="C97" s="1">
        <v>4.25</v>
      </c>
      <c r="D97" s="1">
        <v>20</v>
      </c>
      <c r="E97" s="1">
        <f t="shared" si="3"/>
        <v>0.05</v>
      </c>
    </row>
    <row r="98" spans="1:5" ht="15.75">
      <c r="A98" s="6">
        <v>1335</v>
      </c>
      <c r="C98" s="1">
        <v>4.25</v>
      </c>
      <c r="D98" s="1">
        <v>20</v>
      </c>
      <c r="E98" s="1">
        <f t="shared" si="3"/>
        <v>0.05</v>
      </c>
    </row>
    <row r="99" spans="1:5" ht="15.75">
      <c r="A99" s="6">
        <v>1336</v>
      </c>
      <c r="C99" s="1">
        <v>4.25</v>
      </c>
      <c r="D99" s="1">
        <v>20</v>
      </c>
      <c r="E99" s="1">
        <f t="shared" si="3"/>
        <v>0.05</v>
      </c>
    </row>
    <row r="100" spans="1:5" ht="15.75">
      <c r="A100" s="6">
        <v>1337</v>
      </c>
      <c r="C100" s="1">
        <v>4.25</v>
      </c>
      <c r="D100" s="1">
        <v>20</v>
      </c>
      <c r="E100" s="1">
        <f t="shared" si="3"/>
        <v>0.05</v>
      </c>
    </row>
    <row r="101" spans="1:5" ht="15.75">
      <c r="A101" s="6">
        <v>1338</v>
      </c>
      <c r="C101" s="1">
        <v>4.25</v>
      </c>
      <c r="D101" s="1">
        <v>20</v>
      </c>
      <c r="E101" s="1">
        <f t="shared" si="3"/>
        <v>0.05</v>
      </c>
    </row>
    <row r="102" spans="1:5" ht="15.75">
      <c r="A102" s="6">
        <v>1339</v>
      </c>
      <c r="C102" s="1">
        <v>4.25</v>
      </c>
      <c r="D102" s="1">
        <v>25</v>
      </c>
      <c r="E102" s="1">
        <f t="shared" si="3"/>
        <v>0.04</v>
      </c>
    </row>
    <row r="103" spans="1:5" ht="15.75">
      <c r="A103" s="6">
        <v>1340</v>
      </c>
      <c r="C103" s="1">
        <v>4.25</v>
      </c>
      <c r="D103" s="1">
        <v>25</v>
      </c>
      <c r="E103" s="1">
        <f t="shared" si="3"/>
        <v>0.04</v>
      </c>
    </row>
    <row r="104" spans="1:5" ht="15.75">
      <c r="A104" s="6">
        <v>1341</v>
      </c>
      <c r="C104" s="1">
        <v>4.25</v>
      </c>
      <c r="D104" s="1">
        <v>20</v>
      </c>
      <c r="E104" s="1">
        <f t="shared" si="3"/>
        <v>0.05</v>
      </c>
    </row>
    <row r="105" spans="1:5" ht="15.75">
      <c r="A105" s="6">
        <v>1342</v>
      </c>
      <c r="C105" s="1">
        <v>4.25</v>
      </c>
      <c r="D105" s="1">
        <v>11</v>
      </c>
      <c r="E105" s="1">
        <f t="shared" si="3"/>
        <v>0.09090909090909091</v>
      </c>
    </row>
    <row r="106" spans="1:12" ht="15.75">
      <c r="A106" s="6">
        <v>1343</v>
      </c>
      <c r="C106" s="1">
        <v>4.25</v>
      </c>
      <c r="D106" s="1">
        <v>20</v>
      </c>
      <c r="E106" s="1">
        <f t="shared" si="3"/>
        <v>0.05</v>
      </c>
      <c r="I106" s="2" t="s">
        <v>1341</v>
      </c>
      <c r="J106" s="1">
        <v>108.91</v>
      </c>
      <c r="K106" s="1">
        <v>11.69</v>
      </c>
      <c r="L106" s="89">
        <f>J106/K106</f>
        <v>9.31650983746792</v>
      </c>
    </row>
    <row r="107" spans="1:12" ht="15.75">
      <c r="A107" s="6">
        <v>1344</v>
      </c>
      <c r="C107" s="1">
        <v>4.25</v>
      </c>
      <c r="D107" s="1">
        <v>20</v>
      </c>
      <c r="E107" s="1">
        <f t="shared" si="3"/>
        <v>0.05</v>
      </c>
      <c r="I107" s="1" t="s">
        <v>1340</v>
      </c>
      <c r="J107" s="1">
        <v>59.4</v>
      </c>
      <c r="K107" s="1">
        <v>6.38</v>
      </c>
      <c r="L107" s="89">
        <f>J107/K107</f>
        <v>9.310344827586206</v>
      </c>
    </row>
    <row r="108" spans="1:12" ht="15.75">
      <c r="A108" s="6">
        <v>1345</v>
      </c>
      <c r="C108" s="1">
        <v>4.25</v>
      </c>
      <c r="D108" s="1">
        <v>20</v>
      </c>
      <c r="E108" s="1">
        <f t="shared" si="3"/>
        <v>0.05</v>
      </c>
      <c r="I108" s="1" t="s">
        <v>1342</v>
      </c>
      <c r="J108" s="1">
        <v>69.3</v>
      </c>
      <c r="K108" s="1">
        <v>7.44</v>
      </c>
      <c r="L108" s="89">
        <f>J108/K108</f>
        <v>9.314516129032258</v>
      </c>
    </row>
    <row r="109" spans="1:12" ht="15.75">
      <c r="A109" s="6">
        <v>1346</v>
      </c>
      <c r="C109" s="1">
        <v>4.25</v>
      </c>
      <c r="D109" s="1">
        <v>20</v>
      </c>
      <c r="E109" s="1">
        <f t="shared" si="3"/>
        <v>0.05</v>
      </c>
      <c r="I109" s="1" t="s">
        <v>1342</v>
      </c>
      <c r="J109" s="1">
        <v>108.91</v>
      </c>
      <c r="K109" s="1">
        <v>11.69</v>
      </c>
      <c r="L109" s="89">
        <f>J109/K109</f>
        <v>9.31650983746792</v>
      </c>
    </row>
    <row r="110" spans="1:5" ht="15.75">
      <c r="A110" s="6">
        <v>1347</v>
      </c>
      <c r="C110" s="1">
        <v>4.25</v>
      </c>
      <c r="D110" s="1">
        <v>20</v>
      </c>
      <c r="E110" s="1">
        <f t="shared" si="3"/>
        <v>0.05</v>
      </c>
    </row>
    <row r="111" spans="1:5" ht="15.75">
      <c r="A111" s="6">
        <v>1348</v>
      </c>
      <c r="C111" s="1">
        <v>4.25</v>
      </c>
      <c r="D111" s="1">
        <v>15</v>
      </c>
      <c r="E111" s="1">
        <f t="shared" si="3"/>
        <v>0.06666666666666667</v>
      </c>
    </row>
    <row r="112" spans="1:5" ht="15.75">
      <c r="A112" s="6">
        <v>1349</v>
      </c>
      <c r="C112" s="1">
        <v>4.25</v>
      </c>
      <c r="D112" s="1">
        <v>20</v>
      </c>
      <c r="E112" s="1">
        <f t="shared" si="3"/>
        <v>0.05</v>
      </c>
    </row>
    <row r="113" spans="1:5" ht="15.75">
      <c r="A113" s="6">
        <v>1350</v>
      </c>
      <c r="C113" s="1">
        <v>4.25</v>
      </c>
      <c r="D113" s="1">
        <v>20</v>
      </c>
      <c r="E113" s="1">
        <f t="shared" si="3"/>
        <v>0.05</v>
      </c>
    </row>
    <row r="114" spans="1:5" ht="15.75">
      <c r="A114" s="6">
        <v>1351</v>
      </c>
      <c r="C114" s="1">
        <v>4.25</v>
      </c>
      <c r="D114" s="1">
        <v>20</v>
      </c>
      <c r="E114" s="1">
        <f t="shared" si="3"/>
        <v>0.05</v>
      </c>
    </row>
    <row r="115" spans="1:5" ht="15.75">
      <c r="A115" s="6">
        <v>1352</v>
      </c>
      <c r="C115" s="1">
        <v>4.25</v>
      </c>
      <c r="D115" s="1">
        <v>20</v>
      </c>
      <c r="E115" s="1">
        <f t="shared" si="3"/>
        <v>0.05</v>
      </c>
    </row>
    <row r="116" spans="1:5" ht="15.75">
      <c r="A116" s="6">
        <v>1353</v>
      </c>
      <c r="C116" s="1">
        <v>4.25</v>
      </c>
      <c r="D116" s="1">
        <v>20</v>
      </c>
      <c r="E116" s="1">
        <f t="shared" si="3"/>
        <v>0.05</v>
      </c>
    </row>
    <row r="117" spans="1:5" ht="15.75">
      <c r="A117" s="6">
        <v>1354</v>
      </c>
      <c r="C117" s="1">
        <v>4.25</v>
      </c>
      <c r="D117" s="1">
        <v>20</v>
      </c>
      <c r="E117" s="1">
        <f t="shared" si="3"/>
        <v>0.05</v>
      </c>
    </row>
    <row r="118" spans="1:5" ht="15.75">
      <c r="A118" s="6">
        <v>1355</v>
      </c>
      <c r="C118" s="1">
        <v>4.25</v>
      </c>
      <c r="D118" s="1">
        <v>20</v>
      </c>
      <c r="E118" s="1">
        <f t="shared" si="3"/>
        <v>0.05</v>
      </c>
    </row>
    <row r="119" spans="1:5" ht="15.75">
      <c r="A119" s="6">
        <v>1356</v>
      </c>
      <c r="C119" s="1">
        <v>4.25</v>
      </c>
      <c r="D119" s="1">
        <v>20</v>
      </c>
      <c r="E119" s="1">
        <f t="shared" si="3"/>
        <v>0.05</v>
      </c>
    </row>
    <row r="120" spans="1:5" ht="15.75">
      <c r="A120" s="6">
        <v>1357</v>
      </c>
      <c r="C120" s="1">
        <v>4.25</v>
      </c>
      <c r="D120" s="1">
        <v>20</v>
      </c>
      <c r="E120" s="1">
        <f t="shared" si="3"/>
        <v>0.05</v>
      </c>
    </row>
    <row r="121" spans="1:5" ht="15.75">
      <c r="A121" s="6">
        <v>1358</v>
      </c>
      <c r="C121" s="1">
        <v>4.25</v>
      </c>
      <c r="D121" s="1">
        <v>20</v>
      </c>
      <c r="E121" s="1">
        <f t="shared" si="3"/>
        <v>0.05</v>
      </c>
    </row>
    <row r="122" spans="1:5" ht="15.75">
      <c r="A122" s="6">
        <v>1359</v>
      </c>
      <c r="C122" s="1">
        <v>4.25</v>
      </c>
      <c r="D122" s="1">
        <v>20</v>
      </c>
      <c r="E122" s="1">
        <f t="shared" si="3"/>
        <v>0.05</v>
      </c>
    </row>
    <row r="123" spans="1:5" ht="15.75">
      <c r="A123" s="6">
        <v>1360</v>
      </c>
      <c r="C123" s="1">
        <v>4.25</v>
      </c>
      <c r="D123" s="1">
        <v>20</v>
      </c>
      <c r="E123" s="1">
        <f t="shared" si="3"/>
        <v>0.05</v>
      </c>
    </row>
    <row r="124" spans="1:5" ht="15.75">
      <c r="A124" s="6">
        <v>1361</v>
      </c>
      <c r="C124" s="1">
        <v>4.25</v>
      </c>
      <c r="D124" s="1">
        <v>20</v>
      </c>
      <c r="E124" s="1">
        <f t="shared" si="3"/>
        <v>0.05</v>
      </c>
    </row>
    <row r="125" spans="1:5" ht="15.75">
      <c r="A125" s="6">
        <v>1362</v>
      </c>
      <c r="C125" s="1">
        <v>4.25</v>
      </c>
      <c r="D125" s="1">
        <v>20</v>
      </c>
      <c r="E125" s="1">
        <f t="shared" si="3"/>
        <v>0.05</v>
      </c>
    </row>
    <row r="126" spans="1:5" ht="15.75">
      <c r="A126" s="6">
        <v>1363</v>
      </c>
      <c r="C126" s="1">
        <v>4.25</v>
      </c>
      <c r="D126" s="1">
        <v>20</v>
      </c>
      <c r="E126" s="1">
        <f t="shared" si="3"/>
        <v>0.05</v>
      </c>
    </row>
    <row r="127" spans="1:5" ht="15.75">
      <c r="A127" s="6">
        <v>1364</v>
      </c>
      <c r="C127" s="1">
        <v>4.25</v>
      </c>
      <c r="D127" s="1">
        <v>20</v>
      </c>
      <c r="E127" s="1">
        <f t="shared" si="3"/>
        <v>0.05</v>
      </c>
    </row>
    <row r="128" spans="1:5" ht="15.75">
      <c r="A128" s="6">
        <v>1365</v>
      </c>
      <c r="C128" s="1">
        <v>4.25</v>
      </c>
      <c r="D128" s="1">
        <v>20</v>
      </c>
      <c r="E128" s="1">
        <f t="shared" si="3"/>
        <v>0.05</v>
      </c>
    </row>
    <row r="129" spans="1:5" ht="15.75">
      <c r="A129" s="6">
        <v>1366</v>
      </c>
      <c r="C129" s="1">
        <v>4.25</v>
      </c>
      <c r="D129" s="1">
        <v>20</v>
      </c>
      <c r="E129" s="1">
        <f t="shared" si="3"/>
        <v>0.05</v>
      </c>
    </row>
    <row r="130" spans="1:5" ht="15.75">
      <c r="A130" s="6">
        <v>1367</v>
      </c>
      <c r="C130" s="1">
        <v>4.25</v>
      </c>
      <c r="D130" s="1">
        <v>20</v>
      </c>
      <c r="E130" s="1">
        <f t="shared" si="3"/>
        <v>0.05</v>
      </c>
    </row>
    <row r="131" spans="1:5" ht="15.75">
      <c r="A131" s="6">
        <v>1368</v>
      </c>
      <c r="C131" s="1">
        <v>4.25</v>
      </c>
      <c r="D131" s="1">
        <v>20</v>
      </c>
      <c r="E131" s="1">
        <f t="shared" si="3"/>
        <v>0.05</v>
      </c>
    </row>
    <row r="132" spans="1:5" ht="15.75">
      <c r="A132" s="6">
        <v>1369</v>
      </c>
      <c r="C132" s="1">
        <v>4.25</v>
      </c>
      <c r="D132" s="1">
        <v>20</v>
      </c>
      <c r="E132" s="1">
        <f t="shared" si="3"/>
        <v>0.05</v>
      </c>
    </row>
    <row r="133" spans="1:5" ht="15.75">
      <c r="A133" s="6">
        <v>1370</v>
      </c>
      <c r="C133" s="1">
        <v>4.25</v>
      </c>
      <c r="D133" s="1">
        <v>20</v>
      </c>
      <c r="E133" s="1">
        <f t="shared" si="3"/>
        <v>0.05</v>
      </c>
    </row>
    <row r="134" spans="1:5" ht="15.75">
      <c r="A134" s="6">
        <v>1371</v>
      </c>
      <c r="C134" s="1">
        <v>4.25</v>
      </c>
      <c r="D134" s="1">
        <v>20</v>
      </c>
      <c r="E134" s="1">
        <f t="shared" si="3"/>
        <v>0.05</v>
      </c>
    </row>
    <row r="135" spans="1:5" ht="15.75">
      <c r="A135" s="6">
        <v>1372</v>
      </c>
      <c r="C135" s="1">
        <v>4.25</v>
      </c>
      <c r="D135" s="1">
        <v>15</v>
      </c>
      <c r="E135" s="1">
        <f t="shared" si="3"/>
        <v>0.06666666666666667</v>
      </c>
    </row>
    <row r="136" spans="1:5" ht="15.75">
      <c r="A136" s="6">
        <v>1373</v>
      </c>
      <c r="C136" s="1">
        <v>4.25</v>
      </c>
      <c r="D136" s="1">
        <v>20</v>
      </c>
      <c r="E136" s="1">
        <f t="shared" si="3"/>
        <v>0.05</v>
      </c>
    </row>
    <row r="137" spans="1:5" ht="15.75">
      <c r="A137" s="6">
        <v>1374</v>
      </c>
      <c r="C137" s="1">
        <v>4.25</v>
      </c>
      <c r="D137" s="1">
        <v>20</v>
      </c>
      <c r="E137" s="1">
        <f t="shared" si="3"/>
        <v>0.05</v>
      </c>
    </row>
    <row r="138" spans="1:5" ht="15.75">
      <c r="A138" s="6">
        <v>1375</v>
      </c>
      <c r="C138" s="1">
        <v>4.25</v>
      </c>
      <c r="D138" s="1">
        <v>24</v>
      </c>
      <c r="E138" s="1">
        <f t="shared" si="3"/>
        <v>0.041666666666666664</v>
      </c>
    </row>
    <row r="139" spans="1:5" ht="15.75">
      <c r="A139" s="6">
        <v>1376</v>
      </c>
      <c r="C139" s="1">
        <v>4.25</v>
      </c>
      <c r="D139" s="1">
        <v>20</v>
      </c>
      <c r="E139" s="1">
        <f t="shared" si="3"/>
        <v>0.05</v>
      </c>
    </row>
    <row r="140" spans="1:5" ht="15.75">
      <c r="A140" s="6">
        <v>1377</v>
      </c>
      <c r="C140" s="1">
        <v>4.25</v>
      </c>
      <c r="D140" s="1">
        <v>20</v>
      </c>
      <c r="E140" s="1">
        <f t="shared" si="3"/>
        <v>0.05</v>
      </c>
    </row>
    <row r="141" spans="1:5" ht="15.75">
      <c r="A141" s="6">
        <v>1378</v>
      </c>
      <c r="C141" s="1">
        <v>4.25</v>
      </c>
      <c r="D141" s="1">
        <v>20</v>
      </c>
      <c r="E141" s="1">
        <f t="shared" si="3"/>
        <v>0.05</v>
      </c>
    </row>
    <row r="142" spans="1:5" ht="15.75">
      <c r="A142" s="6">
        <v>1379</v>
      </c>
      <c r="C142" s="1">
        <v>4.25</v>
      </c>
      <c r="D142" s="1">
        <v>20</v>
      </c>
      <c r="E142" s="1">
        <f t="shared" si="3"/>
        <v>0.05</v>
      </c>
    </row>
    <row r="143" spans="1:7" ht="15.75">
      <c r="A143" s="6">
        <v>1380</v>
      </c>
      <c r="C143" s="1">
        <v>4.25</v>
      </c>
      <c r="D143" s="1">
        <v>25</v>
      </c>
      <c r="E143" s="1">
        <f t="shared" si="3"/>
        <v>0.04</v>
      </c>
      <c r="F143" s="1">
        <v>25</v>
      </c>
      <c r="G143" s="92">
        <f>(1/F143)</f>
        <v>0.04</v>
      </c>
    </row>
    <row r="144" spans="1:7" ht="15.75">
      <c r="A144" s="6">
        <v>1381</v>
      </c>
      <c r="C144" s="1">
        <v>4.25</v>
      </c>
      <c r="D144" s="1">
        <v>20</v>
      </c>
      <c r="E144" s="1">
        <f t="shared" si="3"/>
        <v>0.05</v>
      </c>
      <c r="F144" s="1">
        <v>25</v>
      </c>
      <c r="G144" s="92">
        <f aca="true" t="shared" si="4" ref="G144:G207">(1/F144)</f>
        <v>0.04</v>
      </c>
    </row>
    <row r="145" spans="1:7" ht="15.75">
      <c r="A145" s="6">
        <v>1382</v>
      </c>
      <c r="C145" s="1">
        <v>4.25</v>
      </c>
      <c r="D145" s="1">
        <v>20</v>
      </c>
      <c r="E145" s="1">
        <f t="shared" si="3"/>
        <v>0.05</v>
      </c>
      <c r="F145" s="1">
        <v>25</v>
      </c>
      <c r="G145" s="92">
        <f t="shared" si="4"/>
        <v>0.04</v>
      </c>
    </row>
    <row r="146" spans="1:7" ht="15.75">
      <c r="A146" s="6">
        <v>1383</v>
      </c>
      <c r="C146" s="1">
        <v>4.25</v>
      </c>
      <c r="D146" s="1">
        <v>20</v>
      </c>
      <c r="E146" s="1">
        <f t="shared" si="3"/>
        <v>0.05</v>
      </c>
      <c r="F146" s="1">
        <v>25</v>
      </c>
      <c r="G146" s="92">
        <f t="shared" si="4"/>
        <v>0.04</v>
      </c>
    </row>
    <row r="147" spans="1:7" ht="15.75">
      <c r="A147" s="6">
        <v>1384</v>
      </c>
      <c r="C147" s="1">
        <v>4.25</v>
      </c>
      <c r="D147" s="1">
        <v>20</v>
      </c>
      <c r="F147" s="1">
        <v>25</v>
      </c>
      <c r="G147" s="92">
        <f t="shared" si="4"/>
        <v>0.04</v>
      </c>
    </row>
    <row r="148" spans="1:7" ht="15.75">
      <c r="A148" s="6">
        <v>1385</v>
      </c>
      <c r="C148" s="1">
        <v>4.25</v>
      </c>
      <c r="D148" s="1">
        <v>20</v>
      </c>
      <c r="F148" s="1">
        <v>25</v>
      </c>
      <c r="G148" s="92">
        <f t="shared" si="4"/>
        <v>0.04</v>
      </c>
    </row>
    <row r="149" spans="1:7" ht="15.75">
      <c r="A149" s="6">
        <v>1386</v>
      </c>
      <c r="C149" s="1">
        <v>4.25</v>
      </c>
      <c r="D149" s="1">
        <v>21.8125</v>
      </c>
      <c r="F149" s="1">
        <v>25</v>
      </c>
      <c r="G149" s="92">
        <f t="shared" si="4"/>
        <v>0.04</v>
      </c>
    </row>
    <row r="150" spans="1:7" ht="15.75">
      <c r="A150" s="6">
        <v>1387</v>
      </c>
      <c r="C150" s="1">
        <v>4.25</v>
      </c>
      <c r="D150" s="1">
        <v>25</v>
      </c>
      <c r="F150" s="1">
        <v>25</v>
      </c>
      <c r="G150" s="92">
        <f t="shared" si="4"/>
        <v>0.04</v>
      </c>
    </row>
    <row r="151" spans="1:7" ht="15.75">
      <c r="A151" s="6">
        <v>1388</v>
      </c>
      <c r="C151" s="1">
        <v>4.25</v>
      </c>
      <c r="D151" s="1">
        <v>25</v>
      </c>
      <c r="F151" s="1">
        <v>30</v>
      </c>
      <c r="G151" s="92">
        <f t="shared" si="4"/>
        <v>0.03333333333333333</v>
      </c>
    </row>
    <row r="152" spans="1:7" ht="15.75">
      <c r="A152" s="6">
        <v>1389</v>
      </c>
      <c r="C152" s="1">
        <v>4.25</v>
      </c>
      <c r="D152" s="1">
        <v>25</v>
      </c>
      <c r="F152" s="1">
        <v>25</v>
      </c>
      <c r="G152" s="92">
        <f t="shared" si="4"/>
        <v>0.04</v>
      </c>
    </row>
    <row r="153" spans="1:7" ht="15.75">
      <c r="A153" s="6">
        <v>1390</v>
      </c>
      <c r="C153" s="1">
        <v>4.25</v>
      </c>
      <c r="D153" s="1">
        <v>25</v>
      </c>
      <c r="F153" s="1">
        <v>25</v>
      </c>
      <c r="G153" s="92">
        <f t="shared" si="4"/>
        <v>0.04</v>
      </c>
    </row>
    <row r="154" spans="1:7" ht="15.75">
      <c r="A154" s="6">
        <v>1391</v>
      </c>
      <c r="C154" s="1">
        <v>4.25</v>
      </c>
      <c r="D154" s="1">
        <v>25</v>
      </c>
      <c r="F154" s="1">
        <v>25</v>
      </c>
      <c r="G154" s="92">
        <f t="shared" si="4"/>
        <v>0.04</v>
      </c>
    </row>
    <row r="155" spans="1:7" ht="15.75">
      <c r="A155" s="6">
        <v>1392</v>
      </c>
      <c r="C155" s="1">
        <v>4.25</v>
      </c>
      <c r="D155" s="1">
        <v>25</v>
      </c>
      <c r="F155" s="1">
        <v>25</v>
      </c>
      <c r="G155" s="92">
        <f t="shared" si="4"/>
        <v>0.04</v>
      </c>
    </row>
    <row r="156" spans="1:7" ht="15.75">
      <c r="A156" s="6">
        <v>1393</v>
      </c>
      <c r="C156" s="1">
        <v>4.25</v>
      </c>
      <c r="D156" s="1">
        <v>25</v>
      </c>
      <c r="F156" s="1">
        <v>25</v>
      </c>
      <c r="G156" s="92">
        <f t="shared" si="4"/>
        <v>0.04</v>
      </c>
    </row>
    <row r="157" spans="1:7" ht="15.75">
      <c r="A157" s="6">
        <v>1394</v>
      </c>
      <c r="C157" s="1">
        <v>4.25</v>
      </c>
      <c r="D157" s="1">
        <v>25.75</v>
      </c>
      <c r="F157" s="1">
        <v>25</v>
      </c>
      <c r="G157" s="92">
        <f t="shared" si="4"/>
        <v>0.04</v>
      </c>
    </row>
    <row r="158" spans="1:7" ht="15.75">
      <c r="A158" s="6">
        <v>1395</v>
      </c>
      <c r="C158" s="1">
        <v>4.25</v>
      </c>
      <c r="D158" s="1">
        <v>25</v>
      </c>
      <c r="F158" s="1">
        <v>25</v>
      </c>
      <c r="G158" s="92">
        <f t="shared" si="4"/>
        <v>0.04</v>
      </c>
    </row>
    <row r="159" spans="1:7" ht="15.75">
      <c r="A159" s="6">
        <v>1396</v>
      </c>
      <c r="C159" s="1">
        <v>4.25</v>
      </c>
      <c r="D159" s="1">
        <v>25</v>
      </c>
      <c r="F159" s="1">
        <v>25</v>
      </c>
      <c r="G159" s="92">
        <f t="shared" si="4"/>
        <v>0.04</v>
      </c>
    </row>
    <row r="160" spans="1:7" ht="15.75">
      <c r="A160" s="6">
        <v>1397</v>
      </c>
      <c r="C160" s="1">
        <v>4.25</v>
      </c>
      <c r="D160" s="1">
        <v>28</v>
      </c>
      <c r="F160" s="1">
        <v>25</v>
      </c>
      <c r="G160" s="92">
        <f t="shared" si="4"/>
        <v>0.04</v>
      </c>
    </row>
    <row r="161" spans="1:7" ht="15.75">
      <c r="A161" s="6">
        <v>1398</v>
      </c>
      <c r="C161" s="1">
        <v>4.25</v>
      </c>
      <c r="D161" s="1">
        <v>31</v>
      </c>
      <c r="F161" s="1">
        <v>25</v>
      </c>
      <c r="G161" s="92">
        <f t="shared" si="4"/>
        <v>0.04</v>
      </c>
    </row>
    <row r="162" spans="1:7" ht="15.75">
      <c r="A162" s="6">
        <v>1399</v>
      </c>
      <c r="C162" s="1">
        <v>4.25</v>
      </c>
      <c r="D162" s="1">
        <v>29.7777</v>
      </c>
      <c r="F162" s="1">
        <v>30</v>
      </c>
      <c r="G162" s="92">
        <f t="shared" si="4"/>
        <v>0.03333333333333333</v>
      </c>
    </row>
    <row r="163" spans="1:8" ht="15.75">
      <c r="A163" s="6">
        <v>1400</v>
      </c>
      <c r="C163" s="1">
        <v>3.875</v>
      </c>
      <c r="D163" s="1">
        <v>33.888</v>
      </c>
      <c r="F163" s="1">
        <v>25</v>
      </c>
      <c r="G163" s="92">
        <f t="shared" si="4"/>
        <v>0.04</v>
      </c>
      <c r="H163" s="92">
        <v>1.17647</v>
      </c>
    </row>
    <row r="164" spans="1:7" ht="15.75">
      <c r="A164" s="6" t="s">
        <v>1293</v>
      </c>
      <c r="C164" s="1">
        <v>3.875</v>
      </c>
      <c r="D164" s="1">
        <v>38</v>
      </c>
      <c r="F164" s="1">
        <v>30</v>
      </c>
      <c r="G164" s="92">
        <f t="shared" si="4"/>
        <v>0.03333333333333333</v>
      </c>
    </row>
    <row r="165" spans="1:7" ht="15.75">
      <c r="A165" s="6" t="s">
        <v>1294</v>
      </c>
      <c r="C165" s="1">
        <v>3.875</v>
      </c>
      <c r="F165" s="1">
        <v>65</v>
      </c>
      <c r="G165" s="92">
        <f t="shared" si="4"/>
        <v>0.015384615384615385</v>
      </c>
    </row>
    <row r="166" spans="1:7" ht="15.75">
      <c r="A166" s="6" t="s">
        <v>1295</v>
      </c>
      <c r="C166" s="1">
        <v>3.875</v>
      </c>
      <c r="F166" s="1">
        <v>60</v>
      </c>
      <c r="G166" s="92">
        <f t="shared" si="4"/>
        <v>0.016666666666666666</v>
      </c>
    </row>
    <row r="167" spans="1:7" ht="15.75">
      <c r="A167" s="6" t="s">
        <v>1221</v>
      </c>
      <c r="C167" s="1">
        <v>3.875</v>
      </c>
      <c r="F167" s="1">
        <v>80</v>
      </c>
      <c r="G167" s="92">
        <f t="shared" si="4"/>
        <v>0.0125</v>
      </c>
    </row>
    <row r="168" spans="1:7" ht="15.75">
      <c r="A168" s="6" t="s">
        <v>1222</v>
      </c>
      <c r="C168" s="1">
        <v>3.875</v>
      </c>
      <c r="F168" s="1">
        <v>89</v>
      </c>
      <c r="G168" s="92">
        <f t="shared" si="4"/>
        <v>0.011235955056179775</v>
      </c>
    </row>
    <row r="169" spans="1:7" ht="15.75">
      <c r="A169" s="6" t="s">
        <v>1223</v>
      </c>
      <c r="C169" s="1">
        <v>3.875</v>
      </c>
      <c r="F169" s="1">
        <v>90</v>
      </c>
      <c r="G169" s="92">
        <f t="shared" si="4"/>
        <v>0.011111111111111112</v>
      </c>
    </row>
    <row r="170" spans="1:7" ht="15.75">
      <c r="A170" s="6" t="s">
        <v>1224</v>
      </c>
      <c r="C170" s="1">
        <v>3.875</v>
      </c>
      <c r="F170" s="1">
        <v>110</v>
      </c>
      <c r="G170" s="92">
        <f t="shared" si="4"/>
        <v>0.00909090909090909</v>
      </c>
    </row>
    <row r="171" spans="1:7" ht="15.75">
      <c r="A171" s="6" t="s">
        <v>1225</v>
      </c>
      <c r="C171" s="1">
        <v>3.875</v>
      </c>
      <c r="F171" s="1">
        <v>95</v>
      </c>
      <c r="G171" s="92">
        <f t="shared" si="4"/>
        <v>0.010526315789473684</v>
      </c>
    </row>
    <row r="172" spans="1:7" ht="15.75">
      <c r="A172" s="6" t="s">
        <v>1226</v>
      </c>
      <c r="C172" s="1">
        <v>3.875</v>
      </c>
      <c r="F172" s="1">
        <v>150</v>
      </c>
      <c r="G172" s="92">
        <f t="shared" si="4"/>
        <v>0.006666666666666667</v>
      </c>
    </row>
    <row r="173" spans="1:7" ht="15.75">
      <c r="A173" s="6" t="s">
        <v>1227</v>
      </c>
      <c r="C173" s="1">
        <v>3.875</v>
      </c>
      <c r="F173" s="1">
        <v>164</v>
      </c>
      <c r="G173" s="92">
        <f t="shared" si="4"/>
        <v>0.006097560975609756</v>
      </c>
    </row>
    <row r="174" spans="1:7" ht="15.75">
      <c r="A174" s="6">
        <v>1406</v>
      </c>
      <c r="C174" s="1">
        <v>3.875</v>
      </c>
      <c r="F174" s="1">
        <v>167</v>
      </c>
      <c r="G174" s="92">
        <f t="shared" si="4"/>
        <v>0.005988023952095809</v>
      </c>
    </row>
    <row r="175" spans="1:7" ht="15.75">
      <c r="A175" s="6">
        <v>1407</v>
      </c>
      <c r="C175" s="1">
        <v>3.875</v>
      </c>
      <c r="F175" s="1">
        <v>167</v>
      </c>
      <c r="G175" s="92">
        <f t="shared" si="4"/>
        <v>0.005988023952095809</v>
      </c>
    </row>
    <row r="176" spans="1:7" ht="15.75">
      <c r="A176" s="6">
        <v>1408</v>
      </c>
      <c r="C176" s="1">
        <v>3.875</v>
      </c>
      <c r="F176" s="1">
        <v>170</v>
      </c>
      <c r="G176" s="92">
        <f t="shared" si="4"/>
        <v>0.0058823529411764705</v>
      </c>
    </row>
    <row r="177" spans="1:7" ht="15.75">
      <c r="A177" s="6">
        <v>1409</v>
      </c>
      <c r="C177" s="1">
        <v>3.875</v>
      </c>
      <c r="F177" s="1">
        <v>195</v>
      </c>
      <c r="G177" s="92">
        <f t="shared" si="4"/>
        <v>0.005128205128205128</v>
      </c>
    </row>
    <row r="178" spans="1:7" ht="15.75">
      <c r="A178" s="6" t="s">
        <v>1188</v>
      </c>
      <c r="C178" s="1">
        <v>3.875</v>
      </c>
      <c r="F178" s="1">
        <v>220</v>
      </c>
      <c r="G178" s="92">
        <f t="shared" si="4"/>
        <v>0.004545454545454545</v>
      </c>
    </row>
    <row r="179" spans="1:7" ht="15.75">
      <c r="A179" s="6" t="s">
        <v>1190</v>
      </c>
      <c r="C179" s="1">
        <v>3.875</v>
      </c>
      <c r="F179" s="1">
        <v>250</v>
      </c>
      <c r="G179" s="92">
        <f t="shared" si="4"/>
        <v>0.004</v>
      </c>
    </row>
    <row r="180" spans="1:7" ht="15.75">
      <c r="A180" s="6" t="s">
        <v>1191</v>
      </c>
      <c r="C180" s="1">
        <v>3.875</v>
      </c>
      <c r="F180" s="1">
        <v>295</v>
      </c>
      <c r="G180" s="92">
        <f t="shared" si="4"/>
        <v>0.003389830508474576</v>
      </c>
    </row>
    <row r="181" spans="1:7" ht="15.75">
      <c r="A181" s="6" t="s">
        <v>1192</v>
      </c>
      <c r="C181" s="1">
        <v>3.875</v>
      </c>
      <c r="F181" s="1">
        <v>240</v>
      </c>
      <c r="G181" s="92">
        <f t="shared" si="4"/>
        <v>0.004166666666666667</v>
      </c>
    </row>
    <row r="182" spans="1:7" ht="15.75">
      <c r="A182" s="6" t="s">
        <v>1193</v>
      </c>
      <c r="C182" s="1">
        <v>3.875</v>
      </c>
      <c r="F182" s="1">
        <v>245</v>
      </c>
      <c r="G182" s="92">
        <f t="shared" si="4"/>
        <v>0.004081632653061225</v>
      </c>
    </row>
    <row r="183" spans="1:7" ht="15.75">
      <c r="A183" s="6" t="s">
        <v>1194</v>
      </c>
      <c r="C183" s="1">
        <v>3.875</v>
      </c>
      <c r="F183" s="1">
        <v>250</v>
      </c>
      <c r="G183" s="92">
        <f t="shared" si="4"/>
        <v>0.004</v>
      </c>
    </row>
    <row r="184" spans="1:7" ht="15.75">
      <c r="A184" s="6" t="s">
        <v>1195</v>
      </c>
      <c r="C184" s="1">
        <v>3.875</v>
      </c>
      <c r="F184" s="1">
        <v>255</v>
      </c>
      <c r="G184" s="92">
        <f t="shared" si="4"/>
        <v>0.00392156862745098</v>
      </c>
    </row>
    <row r="185" spans="1:7" ht="15.75">
      <c r="A185" s="6" t="s">
        <v>1196</v>
      </c>
      <c r="C185" s="1">
        <v>3.875</v>
      </c>
      <c r="F185" s="1">
        <v>250</v>
      </c>
      <c r="G185" s="92">
        <f t="shared" si="4"/>
        <v>0.004</v>
      </c>
    </row>
    <row r="186" spans="1:7" ht="15.75">
      <c r="A186" s="6" t="s">
        <v>1197</v>
      </c>
      <c r="C186" s="1">
        <v>3.875</v>
      </c>
      <c r="F186" s="1">
        <v>260</v>
      </c>
      <c r="G186" s="92">
        <f t="shared" si="4"/>
        <v>0.0038461538461538464</v>
      </c>
    </row>
    <row r="187" spans="1:7" ht="15.75">
      <c r="A187" s="6" t="s">
        <v>1198</v>
      </c>
      <c r="C187" s="1">
        <v>3.875</v>
      </c>
      <c r="F187" s="1">
        <v>270</v>
      </c>
      <c r="G187" s="92">
        <f t="shared" si="4"/>
        <v>0.003703703703703704</v>
      </c>
    </row>
    <row r="188" spans="1:7" ht="15.75">
      <c r="A188" s="6" t="s">
        <v>1199</v>
      </c>
      <c r="C188" s="1">
        <v>3.875</v>
      </c>
      <c r="F188" s="1">
        <v>270</v>
      </c>
      <c r="G188" s="92">
        <f t="shared" si="4"/>
        <v>0.003703703703703704</v>
      </c>
    </row>
    <row r="189" spans="1:7" ht="15.75">
      <c r="A189" s="6" t="s">
        <v>1200</v>
      </c>
      <c r="C189" s="1">
        <v>3.875</v>
      </c>
      <c r="F189" s="1">
        <v>265</v>
      </c>
      <c r="G189" s="92">
        <f t="shared" si="4"/>
        <v>0.0037735849056603774</v>
      </c>
    </row>
    <row r="190" spans="1:7" ht="15.75">
      <c r="A190" s="6" t="s">
        <v>1201</v>
      </c>
      <c r="C190" s="1">
        <v>3.875</v>
      </c>
      <c r="F190" s="1">
        <v>290</v>
      </c>
      <c r="G190" s="92">
        <f t="shared" si="4"/>
        <v>0.0034482758620689655</v>
      </c>
    </row>
    <row r="191" spans="1:7" ht="15.75">
      <c r="A191" s="6" t="s">
        <v>1202</v>
      </c>
      <c r="C191" s="1">
        <v>3.875</v>
      </c>
      <c r="F191" s="1">
        <v>265</v>
      </c>
      <c r="G191" s="92">
        <f t="shared" si="4"/>
        <v>0.0037735849056603774</v>
      </c>
    </row>
    <row r="192" spans="1:7" ht="15.75">
      <c r="A192" s="6" t="s">
        <v>1203</v>
      </c>
      <c r="C192" s="1">
        <v>3.875</v>
      </c>
      <c r="F192" s="1">
        <v>270</v>
      </c>
      <c r="G192" s="92">
        <f t="shared" si="4"/>
        <v>0.003703703703703704</v>
      </c>
    </row>
    <row r="193" spans="1:7" ht="15.75">
      <c r="A193" s="6" t="s">
        <v>1204</v>
      </c>
      <c r="C193" s="1">
        <v>3.875</v>
      </c>
      <c r="F193" s="1">
        <v>250</v>
      </c>
      <c r="G193" s="92">
        <f t="shared" si="4"/>
        <v>0.004</v>
      </c>
    </row>
    <row r="194" spans="1:7" ht="15.75">
      <c r="A194" s="6" t="s">
        <v>1205</v>
      </c>
      <c r="C194" s="1">
        <v>3.875</v>
      </c>
      <c r="F194" s="1">
        <v>208.5</v>
      </c>
      <c r="G194" s="92">
        <f t="shared" si="4"/>
        <v>0.004796163069544364</v>
      </c>
    </row>
    <row r="195" spans="1:7" ht="15.75">
      <c r="A195" s="6" t="s">
        <v>1206</v>
      </c>
      <c r="C195" s="1">
        <v>3.875</v>
      </c>
      <c r="F195" s="1">
        <v>245</v>
      </c>
      <c r="G195" s="92">
        <f t="shared" si="4"/>
        <v>0.004081632653061225</v>
      </c>
    </row>
    <row r="196" spans="1:7" ht="15.75">
      <c r="A196" s="6" t="s">
        <v>1207</v>
      </c>
      <c r="C196" s="1">
        <v>3.875</v>
      </c>
      <c r="F196" s="1">
        <v>250</v>
      </c>
      <c r="G196" s="92">
        <f t="shared" si="4"/>
        <v>0.004</v>
      </c>
    </row>
    <row r="197" spans="1:7" ht="15.75">
      <c r="A197" s="6" t="s">
        <v>1208</v>
      </c>
      <c r="C197" s="1">
        <v>3.875</v>
      </c>
      <c r="F197" s="1">
        <v>280</v>
      </c>
      <c r="G197" s="92">
        <f t="shared" si="4"/>
        <v>0.0035714285714285713</v>
      </c>
    </row>
    <row r="198" spans="1:7" ht="15.75">
      <c r="A198" s="6" t="s">
        <v>1209</v>
      </c>
      <c r="C198" s="1">
        <v>3.875</v>
      </c>
      <c r="F198" s="1">
        <v>230</v>
      </c>
      <c r="G198" s="92">
        <f t="shared" si="4"/>
        <v>0.004347826086956522</v>
      </c>
    </row>
    <row r="199" spans="1:7" ht="15.75">
      <c r="A199" s="6" t="s">
        <v>1210</v>
      </c>
      <c r="C199" s="1">
        <v>3.875</v>
      </c>
      <c r="F199" s="1">
        <v>230</v>
      </c>
      <c r="G199" s="92">
        <f t="shared" si="4"/>
        <v>0.004347826086956522</v>
      </c>
    </row>
    <row r="200" spans="1:7" ht="15.75">
      <c r="A200" s="6" t="s">
        <v>1211</v>
      </c>
      <c r="C200" s="1">
        <v>3.875</v>
      </c>
      <c r="F200" s="1">
        <v>230</v>
      </c>
      <c r="G200" s="92">
        <f t="shared" si="4"/>
        <v>0.004347826086956522</v>
      </c>
    </row>
    <row r="201" spans="1:7" ht="15.75">
      <c r="A201" s="6" t="s">
        <v>1212</v>
      </c>
      <c r="C201" s="1">
        <v>3.875</v>
      </c>
      <c r="F201" s="1">
        <v>230</v>
      </c>
      <c r="G201" s="92">
        <f t="shared" si="4"/>
        <v>0.004347826086956522</v>
      </c>
    </row>
    <row r="202" spans="1:7" ht="15.75">
      <c r="A202" s="6">
        <v>1422</v>
      </c>
      <c r="C202" s="1">
        <v>3.875</v>
      </c>
      <c r="F202" s="1">
        <v>235</v>
      </c>
      <c r="G202" s="92">
        <f t="shared" si="4"/>
        <v>0.00425531914893617</v>
      </c>
    </row>
    <row r="203" spans="1:7" ht="15.75">
      <c r="A203" s="6">
        <v>1423</v>
      </c>
      <c r="C203" s="1">
        <v>3.875</v>
      </c>
      <c r="F203" s="1">
        <v>240</v>
      </c>
      <c r="G203" s="92">
        <f t="shared" si="4"/>
        <v>0.004166666666666667</v>
      </c>
    </row>
    <row r="204" spans="1:7" ht="15.75">
      <c r="A204" s="6" t="s">
        <v>297</v>
      </c>
      <c r="C204" s="1">
        <v>3.875</v>
      </c>
      <c r="F204" s="1">
        <v>225</v>
      </c>
      <c r="G204" s="92">
        <f t="shared" si="4"/>
        <v>0.0044444444444444444</v>
      </c>
    </row>
    <row r="205" spans="1:7" ht="15.75">
      <c r="A205" s="6" t="s">
        <v>1213</v>
      </c>
      <c r="C205" s="1">
        <v>3.45</v>
      </c>
      <c r="D205" s="1">
        <f>AVERAGE(C163:C236)</f>
        <v>3.6912162162162114</v>
      </c>
      <c r="F205" s="1">
        <v>225</v>
      </c>
      <c r="G205" s="92">
        <f t="shared" si="4"/>
        <v>0.0044444444444444444</v>
      </c>
    </row>
    <row r="206" spans="1:7" ht="15.75">
      <c r="A206" s="6">
        <v>1426</v>
      </c>
      <c r="C206" s="1">
        <v>3.45</v>
      </c>
      <c r="F206" s="1">
        <v>237.5</v>
      </c>
      <c r="G206" s="92">
        <f t="shared" si="4"/>
        <v>0.004210526315789474</v>
      </c>
    </row>
    <row r="207" spans="1:7" ht="15.75">
      <c r="A207" s="6">
        <v>1427</v>
      </c>
      <c r="C207" s="1">
        <v>3.45</v>
      </c>
      <c r="F207" s="1">
        <v>237.5</v>
      </c>
      <c r="G207" s="92">
        <f t="shared" si="4"/>
        <v>0.004210526315789474</v>
      </c>
    </row>
    <row r="208" spans="1:7" ht="15.75">
      <c r="A208" s="6">
        <v>1428</v>
      </c>
      <c r="C208" s="1">
        <v>3.45</v>
      </c>
      <c r="F208" s="1">
        <v>237.5</v>
      </c>
      <c r="G208" s="92">
        <f aca="true" t="shared" si="5" ref="G208:G271">(1/F208)</f>
        <v>0.004210526315789474</v>
      </c>
    </row>
    <row r="209" spans="1:7" ht="15.75">
      <c r="A209" s="6" t="s">
        <v>1234</v>
      </c>
      <c r="C209" s="1">
        <v>3.45</v>
      </c>
      <c r="F209" s="1">
        <v>250</v>
      </c>
      <c r="G209" s="92">
        <f t="shared" si="5"/>
        <v>0.004</v>
      </c>
    </row>
    <row r="210" spans="1:7" ht="15.75">
      <c r="A210" s="6" t="s">
        <v>1235</v>
      </c>
      <c r="C210" s="1">
        <v>3.45</v>
      </c>
      <c r="F210" s="1">
        <v>245</v>
      </c>
      <c r="G210" s="92">
        <f t="shared" si="5"/>
        <v>0.004081632653061225</v>
      </c>
    </row>
    <row r="211" spans="1:7" ht="15.75">
      <c r="A211" s="6" t="s">
        <v>1236</v>
      </c>
      <c r="C211" s="1">
        <v>3.45</v>
      </c>
      <c r="F211" s="1">
        <v>280</v>
      </c>
      <c r="G211" s="92">
        <f t="shared" si="5"/>
        <v>0.0035714285714285713</v>
      </c>
    </row>
    <row r="212" spans="1:7" ht="15.75">
      <c r="A212" s="6" t="s">
        <v>1237</v>
      </c>
      <c r="C212" s="1">
        <v>3.45</v>
      </c>
      <c r="F212" s="1">
        <v>285</v>
      </c>
      <c r="G212" s="92">
        <f t="shared" si="5"/>
        <v>0.0035087719298245615</v>
      </c>
    </row>
    <row r="213" spans="1:7" ht="15.75">
      <c r="A213" s="6" t="s">
        <v>1238</v>
      </c>
      <c r="C213" s="1">
        <v>3.45</v>
      </c>
      <c r="F213" s="1">
        <v>280</v>
      </c>
      <c r="G213" s="92">
        <f t="shared" si="5"/>
        <v>0.0035714285714285713</v>
      </c>
    </row>
    <row r="214" spans="1:7" ht="15.75">
      <c r="A214" s="6" t="s">
        <v>1239</v>
      </c>
      <c r="C214" s="1">
        <v>3.45</v>
      </c>
      <c r="F214" s="1">
        <v>255</v>
      </c>
      <c r="G214" s="92">
        <f t="shared" si="5"/>
        <v>0.00392156862745098</v>
      </c>
    </row>
    <row r="215" spans="1:7" ht="15.75">
      <c r="A215" s="6" t="s">
        <v>1240</v>
      </c>
      <c r="C215" s="1">
        <v>3.45</v>
      </c>
      <c r="F215" s="1">
        <v>280</v>
      </c>
      <c r="G215" s="92">
        <f t="shared" si="5"/>
        <v>0.0035714285714285713</v>
      </c>
    </row>
    <row r="216" spans="1:7" ht="15.75">
      <c r="A216" s="6">
        <v>1431</v>
      </c>
      <c r="C216" s="1">
        <v>3.45</v>
      </c>
      <c r="F216" s="1">
        <v>270</v>
      </c>
      <c r="G216" s="92">
        <f t="shared" si="5"/>
        <v>0.003703703703703704</v>
      </c>
    </row>
    <row r="217" spans="1:7" ht="15.75">
      <c r="A217" s="6" t="s">
        <v>1241</v>
      </c>
      <c r="C217" s="1">
        <v>3.45</v>
      </c>
      <c r="F217" s="1">
        <v>260</v>
      </c>
      <c r="G217" s="92">
        <f t="shared" si="5"/>
        <v>0.0038461538461538464</v>
      </c>
    </row>
    <row r="218" spans="1:7" ht="15.75">
      <c r="A218" s="6" t="s">
        <v>1121</v>
      </c>
      <c r="C218" s="1">
        <v>3.45</v>
      </c>
      <c r="F218" s="1">
        <v>280</v>
      </c>
      <c r="G218" s="92">
        <f t="shared" si="5"/>
        <v>0.0035714285714285713</v>
      </c>
    </row>
    <row r="219" spans="1:7" ht="15.75">
      <c r="A219" s="6" t="s">
        <v>1122</v>
      </c>
      <c r="C219" s="1">
        <v>3.45</v>
      </c>
      <c r="F219" s="1">
        <v>285</v>
      </c>
      <c r="G219" s="92">
        <f t="shared" si="5"/>
        <v>0.0035087719298245615</v>
      </c>
    </row>
    <row r="220" spans="1:7" ht="15.75">
      <c r="A220" s="6" t="s">
        <v>1123</v>
      </c>
      <c r="C220" s="1">
        <v>3.45</v>
      </c>
      <c r="F220" s="1">
        <v>250</v>
      </c>
      <c r="G220" s="92">
        <f t="shared" si="5"/>
        <v>0.004</v>
      </c>
    </row>
    <row r="221" spans="1:7" ht="15.75">
      <c r="A221" s="6">
        <v>1435</v>
      </c>
      <c r="C221" s="1">
        <v>3.45</v>
      </c>
      <c r="F221" s="1">
        <v>267.5</v>
      </c>
      <c r="G221" s="92">
        <f t="shared" si="5"/>
        <v>0.003738317757009346</v>
      </c>
    </row>
    <row r="222" spans="1:7" ht="15.75">
      <c r="A222" s="6">
        <v>1436</v>
      </c>
      <c r="C222" s="1">
        <v>3.45</v>
      </c>
      <c r="F222" s="1">
        <v>267.5</v>
      </c>
      <c r="G222" s="92">
        <f t="shared" si="5"/>
        <v>0.003738317757009346</v>
      </c>
    </row>
    <row r="223" spans="1:7" ht="15.75">
      <c r="A223" s="6">
        <v>1437</v>
      </c>
      <c r="C223" s="1">
        <v>3.45</v>
      </c>
      <c r="F223" s="1">
        <v>267.5</v>
      </c>
      <c r="G223" s="92">
        <f t="shared" si="5"/>
        <v>0.003738317757009346</v>
      </c>
    </row>
    <row r="224" spans="1:7" ht="15.75">
      <c r="A224" s="6">
        <v>1438</v>
      </c>
      <c r="C224" s="1">
        <v>3.45</v>
      </c>
      <c r="F224" s="1">
        <v>267.5</v>
      </c>
      <c r="G224" s="92">
        <f t="shared" si="5"/>
        <v>0.003738317757009346</v>
      </c>
    </row>
    <row r="225" spans="1:12" ht="15.75">
      <c r="A225" s="6">
        <v>1439</v>
      </c>
      <c r="C225" s="1">
        <v>3.45</v>
      </c>
      <c r="F225" s="1">
        <v>267.5</v>
      </c>
      <c r="G225" s="92">
        <f t="shared" si="5"/>
        <v>0.003738317757009346</v>
      </c>
      <c r="I225" s="1" t="s">
        <v>1343</v>
      </c>
      <c r="J225" s="1">
        <v>35.17</v>
      </c>
      <c r="K225" s="1">
        <v>3.68</v>
      </c>
      <c r="L225" s="179">
        <f>J225/K225</f>
        <v>9.557065217391305</v>
      </c>
    </row>
    <row r="226" spans="1:12" ht="15.75">
      <c r="A226" s="6" t="s">
        <v>1124</v>
      </c>
      <c r="C226" s="1">
        <v>3.45</v>
      </c>
      <c r="F226" s="1">
        <v>285</v>
      </c>
      <c r="G226" s="92">
        <f t="shared" si="5"/>
        <v>0.0035087719298245615</v>
      </c>
      <c r="I226" s="1" t="s">
        <v>1344</v>
      </c>
      <c r="J226" s="1">
        <v>38.69</v>
      </c>
      <c r="K226" s="1">
        <v>4.05</v>
      </c>
      <c r="L226" s="179">
        <f>J226/K226</f>
        <v>9.553086419753086</v>
      </c>
    </row>
    <row r="227" spans="1:12" ht="15.75">
      <c r="A227" s="6">
        <v>1441</v>
      </c>
      <c r="C227" s="1">
        <v>3.45</v>
      </c>
      <c r="F227" s="1">
        <v>285</v>
      </c>
      <c r="G227" s="92">
        <f t="shared" si="5"/>
        <v>0.0035087719298245615</v>
      </c>
      <c r="I227" s="1" t="s">
        <v>1345</v>
      </c>
      <c r="J227" s="1">
        <v>26.38</v>
      </c>
      <c r="K227" s="1">
        <v>2.76</v>
      </c>
      <c r="L227" s="179">
        <f>J227/K227</f>
        <v>9.557971014492754</v>
      </c>
    </row>
    <row r="228" spans="1:7" ht="15.75">
      <c r="A228" s="6">
        <v>1442</v>
      </c>
      <c r="C228" s="1">
        <v>3.45</v>
      </c>
      <c r="F228" s="1">
        <v>285</v>
      </c>
      <c r="G228" s="92">
        <f t="shared" si="5"/>
        <v>0.0035087719298245615</v>
      </c>
    </row>
    <row r="229" spans="1:7" ht="15.75">
      <c r="A229" s="6">
        <v>1443</v>
      </c>
      <c r="C229" s="1">
        <v>3.45</v>
      </c>
      <c r="F229" s="1">
        <v>285</v>
      </c>
      <c r="G229" s="92">
        <f t="shared" si="5"/>
        <v>0.0035087719298245615</v>
      </c>
    </row>
    <row r="230" spans="1:7" ht="15.75">
      <c r="A230" s="6" t="s">
        <v>1125</v>
      </c>
      <c r="C230" s="1">
        <v>3.45</v>
      </c>
      <c r="F230" s="1">
        <v>285</v>
      </c>
      <c r="G230" s="92">
        <f t="shared" si="5"/>
        <v>0.0035087719298245615</v>
      </c>
    </row>
    <row r="231" spans="1:7" ht="15.75">
      <c r="A231" s="6">
        <v>1445</v>
      </c>
      <c r="C231" s="1">
        <v>3.45</v>
      </c>
      <c r="F231" s="1">
        <v>285</v>
      </c>
      <c r="G231" s="92">
        <f t="shared" si="5"/>
        <v>0.0035087719298245615</v>
      </c>
    </row>
    <row r="232" spans="1:7" ht="15.75">
      <c r="A232" s="6">
        <v>1446</v>
      </c>
      <c r="C232" s="1">
        <v>3.45</v>
      </c>
      <c r="F232" s="1">
        <v>285</v>
      </c>
      <c r="G232" s="92">
        <f t="shared" si="5"/>
        <v>0.0035087719298245615</v>
      </c>
    </row>
    <row r="233" spans="1:7" ht="15.75">
      <c r="A233" s="6">
        <v>1447</v>
      </c>
      <c r="C233" s="1">
        <v>3.45</v>
      </c>
      <c r="F233" s="1">
        <v>285</v>
      </c>
      <c r="G233" s="92">
        <f t="shared" si="5"/>
        <v>0.0035087719298245615</v>
      </c>
    </row>
    <row r="234" spans="1:7" ht="15.75">
      <c r="A234" s="6">
        <v>1448</v>
      </c>
      <c r="C234" s="1">
        <v>3.45</v>
      </c>
      <c r="F234" s="1">
        <v>285</v>
      </c>
      <c r="G234" s="92">
        <f t="shared" si="5"/>
        <v>0.0035087719298245615</v>
      </c>
    </row>
    <row r="235" spans="1:7" ht="15.75">
      <c r="A235" s="6">
        <v>1449</v>
      </c>
      <c r="C235" s="1">
        <v>3.45</v>
      </c>
      <c r="F235" s="1">
        <v>285</v>
      </c>
      <c r="G235" s="92">
        <f t="shared" si="5"/>
        <v>0.0035087719298245615</v>
      </c>
    </row>
    <row r="236" spans="1:7" ht="15.75">
      <c r="A236" s="6">
        <v>1450</v>
      </c>
      <c r="C236" s="1">
        <v>3.45</v>
      </c>
      <c r="F236" s="1">
        <v>285</v>
      </c>
      <c r="G236" s="92">
        <f t="shared" si="5"/>
        <v>0.0035087719298245615</v>
      </c>
    </row>
    <row r="237" spans="1:7" ht="15.75">
      <c r="A237" s="6" t="s">
        <v>1126</v>
      </c>
      <c r="C237" s="1">
        <v>3.45</v>
      </c>
      <c r="F237" s="1">
        <v>285</v>
      </c>
      <c r="G237" s="92">
        <f t="shared" si="5"/>
        <v>0.0035087719298245615</v>
      </c>
    </row>
    <row r="238" spans="1:7" ht="15.75">
      <c r="A238" s="6" t="s">
        <v>1127</v>
      </c>
      <c r="C238" s="1">
        <v>3.45</v>
      </c>
      <c r="F238" s="1">
        <v>285</v>
      </c>
      <c r="G238" s="92">
        <f t="shared" si="5"/>
        <v>0.0035087719298245615</v>
      </c>
    </row>
    <row r="239" spans="1:7" ht="15.75">
      <c r="A239" s="6" t="s">
        <v>1128</v>
      </c>
      <c r="C239" s="1">
        <v>3.45</v>
      </c>
      <c r="F239" s="1">
        <v>320</v>
      </c>
      <c r="G239" s="92">
        <f t="shared" si="5"/>
        <v>0.003125</v>
      </c>
    </row>
    <row r="240" spans="1:7" ht="15.75">
      <c r="A240" s="6" t="s">
        <v>1129</v>
      </c>
      <c r="C240" s="1">
        <v>3.45</v>
      </c>
      <c r="F240" s="1">
        <v>285</v>
      </c>
      <c r="G240" s="92">
        <f t="shared" si="5"/>
        <v>0.0035087719298245615</v>
      </c>
    </row>
    <row r="241" spans="1:7" ht="15.75">
      <c r="A241" s="6" t="s">
        <v>1130</v>
      </c>
      <c r="C241" s="1">
        <v>3.45</v>
      </c>
      <c r="F241" s="1">
        <v>320</v>
      </c>
      <c r="G241" s="92">
        <f t="shared" si="5"/>
        <v>0.003125</v>
      </c>
    </row>
    <row r="242" spans="1:7" ht="15.75">
      <c r="A242" s="6" t="s">
        <v>1131</v>
      </c>
      <c r="C242" s="1">
        <v>3.45</v>
      </c>
      <c r="F242" s="1">
        <v>340</v>
      </c>
      <c r="G242" s="92">
        <f t="shared" si="5"/>
        <v>0.0029411764705882353</v>
      </c>
    </row>
    <row r="243" spans="1:7" ht="15.75">
      <c r="A243" s="6" t="s">
        <v>1132</v>
      </c>
      <c r="C243" s="1">
        <v>3.45</v>
      </c>
      <c r="F243" s="1">
        <v>320</v>
      </c>
      <c r="G243" s="92">
        <f t="shared" si="5"/>
        <v>0.003125</v>
      </c>
    </row>
    <row r="244" spans="1:7" ht="15.75">
      <c r="A244" s="6" t="s">
        <v>1133</v>
      </c>
      <c r="C244" s="1">
        <v>3.45</v>
      </c>
      <c r="F244" s="1">
        <v>335</v>
      </c>
      <c r="G244" s="92">
        <f t="shared" si="5"/>
        <v>0.0029850746268656717</v>
      </c>
    </row>
    <row r="245" spans="1:7" ht="15.75">
      <c r="A245" s="6" t="s">
        <v>1134</v>
      </c>
      <c r="C245" s="1">
        <v>3.45</v>
      </c>
      <c r="F245" s="1">
        <v>370</v>
      </c>
      <c r="G245" s="92">
        <f t="shared" si="5"/>
        <v>0.002702702702702703</v>
      </c>
    </row>
    <row r="246" spans="1:7" ht="15.75">
      <c r="A246" s="6" t="s">
        <v>1135</v>
      </c>
      <c r="C246" s="1">
        <v>3.45</v>
      </c>
      <c r="F246" s="1">
        <v>300</v>
      </c>
      <c r="G246" s="92">
        <f t="shared" si="5"/>
        <v>0.0033333333333333335</v>
      </c>
    </row>
    <row r="247" spans="1:7" ht="15.75">
      <c r="A247" s="6" t="s">
        <v>1220</v>
      </c>
      <c r="C247" s="1">
        <v>3.45</v>
      </c>
      <c r="F247" s="1">
        <v>300</v>
      </c>
      <c r="G247" s="92">
        <f t="shared" si="5"/>
        <v>0.0033333333333333335</v>
      </c>
    </row>
    <row r="248" spans="1:7" ht="15.75">
      <c r="A248" s="6" t="s">
        <v>1113</v>
      </c>
      <c r="C248" s="1">
        <v>3.45</v>
      </c>
      <c r="F248" s="1">
        <v>360</v>
      </c>
      <c r="G248" s="92">
        <f t="shared" si="5"/>
        <v>0.002777777777777778</v>
      </c>
    </row>
    <row r="249" spans="1:7" ht="15.75">
      <c r="A249" s="6" t="s">
        <v>1114</v>
      </c>
      <c r="C249" s="1">
        <v>3.45</v>
      </c>
      <c r="F249" s="1">
        <v>337.5</v>
      </c>
      <c r="G249" s="92">
        <f t="shared" si="5"/>
        <v>0.002962962962962963</v>
      </c>
    </row>
    <row r="250" spans="1:7" ht="15.75">
      <c r="A250" s="6" t="s">
        <v>1115</v>
      </c>
      <c r="C250" s="1">
        <v>3.45</v>
      </c>
      <c r="F250" s="1">
        <v>420</v>
      </c>
      <c r="G250" s="92">
        <f t="shared" si="5"/>
        <v>0.002380952380952381</v>
      </c>
    </row>
    <row r="251" spans="1:7" ht="15.75">
      <c r="A251" s="6" t="s">
        <v>1116</v>
      </c>
      <c r="C251" s="1">
        <v>3.45</v>
      </c>
      <c r="F251" s="1">
        <v>450</v>
      </c>
      <c r="G251" s="92">
        <f t="shared" si="5"/>
        <v>0.0022222222222222222</v>
      </c>
    </row>
    <row r="252" spans="1:7" ht="15.75">
      <c r="A252" s="6" t="s">
        <v>1117</v>
      </c>
      <c r="C252" s="1">
        <v>3.45</v>
      </c>
      <c r="F252" s="1">
        <v>380</v>
      </c>
      <c r="G252" s="92">
        <f t="shared" si="5"/>
        <v>0.002631578947368421</v>
      </c>
    </row>
    <row r="253" spans="1:7" ht="15.75">
      <c r="A253" s="6">
        <v>1459</v>
      </c>
      <c r="C253" s="1">
        <v>3.45</v>
      </c>
      <c r="F253" s="1">
        <v>340</v>
      </c>
      <c r="G253" s="92">
        <f t="shared" si="5"/>
        <v>0.0029411764705882353</v>
      </c>
    </row>
    <row r="254" spans="1:7" ht="15.75">
      <c r="A254" s="6">
        <v>1460</v>
      </c>
      <c r="C254" s="1">
        <v>3.45</v>
      </c>
      <c r="F254" s="1">
        <v>340</v>
      </c>
      <c r="G254" s="92">
        <f t="shared" si="5"/>
        <v>0.0029411764705882353</v>
      </c>
    </row>
    <row r="255" spans="1:7" ht="15.75">
      <c r="A255" s="6">
        <v>1461</v>
      </c>
      <c r="C255" s="1">
        <v>3.45</v>
      </c>
      <c r="F255" s="1">
        <v>340</v>
      </c>
      <c r="G255" s="92">
        <f t="shared" si="5"/>
        <v>0.0029411764705882353</v>
      </c>
    </row>
    <row r="256" spans="1:7" ht="15.75">
      <c r="A256" s="6" t="s">
        <v>1118</v>
      </c>
      <c r="C256" s="1">
        <v>3.45</v>
      </c>
      <c r="F256" s="1">
        <v>300</v>
      </c>
      <c r="G256" s="92">
        <f t="shared" si="5"/>
        <v>0.0033333333333333335</v>
      </c>
    </row>
    <row r="257" spans="1:7" ht="15.75">
      <c r="A257" s="6">
        <v>1463</v>
      </c>
      <c r="C257" s="1">
        <v>3.45</v>
      </c>
      <c r="D257" s="26"/>
      <c r="E257" s="26"/>
      <c r="F257" s="26">
        <v>300</v>
      </c>
      <c r="G257" s="92">
        <f t="shared" si="5"/>
        <v>0.0033333333333333335</v>
      </c>
    </row>
    <row r="258" spans="1:7" ht="15.75">
      <c r="A258" s="6">
        <v>1464</v>
      </c>
      <c r="C258" s="1">
        <v>3.45</v>
      </c>
      <c r="D258" s="26"/>
      <c r="E258" s="26"/>
      <c r="F258" s="26">
        <v>300</v>
      </c>
      <c r="G258" s="92">
        <f t="shared" si="5"/>
        <v>0.0033333333333333335</v>
      </c>
    </row>
    <row r="259" spans="1:7" ht="15.75">
      <c r="A259" s="6">
        <v>1465</v>
      </c>
      <c r="C259" s="1">
        <v>3.45</v>
      </c>
      <c r="D259" s="26"/>
      <c r="E259" s="26"/>
      <c r="F259" s="26">
        <v>300</v>
      </c>
      <c r="G259" s="92">
        <f t="shared" si="5"/>
        <v>0.0033333333333333335</v>
      </c>
    </row>
    <row r="260" spans="1:7" ht="15.75">
      <c r="A260" s="6">
        <v>1466</v>
      </c>
      <c r="C260" s="1">
        <v>3.45</v>
      </c>
      <c r="F260" s="26">
        <v>300</v>
      </c>
      <c r="G260" s="92">
        <f t="shared" si="5"/>
        <v>0.0033333333333333335</v>
      </c>
    </row>
    <row r="261" spans="1:7" ht="15.75">
      <c r="A261" s="6">
        <v>1467</v>
      </c>
      <c r="C261" s="1">
        <v>3.45</v>
      </c>
      <c r="F261" s="26">
        <v>300</v>
      </c>
      <c r="G261" s="92">
        <f t="shared" si="5"/>
        <v>0.0033333333333333335</v>
      </c>
    </row>
    <row r="262" spans="1:7" ht="15.75">
      <c r="A262" s="6">
        <v>1468</v>
      </c>
      <c r="C262" s="1">
        <v>3.45</v>
      </c>
      <c r="F262" s="26">
        <v>300</v>
      </c>
      <c r="G262" s="92">
        <f t="shared" si="5"/>
        <v>0.0033333333333333335</v>
      </c>
    </row>
    <row r="263" spans="1:7" ht="15.75">
      <c r="A263" s="6">
        <v>1469</v>
      </c>
      <c r="C263" s="1">
        <v>3.45</v>
      </c>
      <c r="F263" s="26">
        <v>300</v>
      </c>
      <c r="G263" s="92">
        <f t="shared" si="5"/>
        <v>0.0033333333333333335</v>
      </c>
    </row>
    <row r="264" spans="1:7" ht="15.75">
      <c r="A264" s="6">
        <v>1470</v>
      </c>
      <c r="C264" s="1">
        <v>3.45</v>
      </c>
      <c r="F264" s="26">
        <v>300</v>
      </c>
      <c r="G264" s="92">
        <f t="shared" si="5"/>
        <v>0.0033333333333333335</v>
      </c>
    </row>
    <row r="265" spans="1:7" ht="15.75">
      <c r="A265" s="6">
        <v>1471</v>
      </c>
      <c r="C265" s="1">
        <v>3.45</v>
      </c>
      <c r="F265" s="26">
        <v>300</v>
      </c>
      <c r="G265" s="92">
        <f t="shared" si="5"/>
        <v>0.0033333333333333335</v>
      </c>
    </row>
    <row r="266" spans="1:7" ht="15.75">
      <c r="A266" s="6">
        <v>1472</v>
      </c>
      <c r="C266" s="1">
        <v>3.45</v>
      </c>
      <c r="F266" s="26">
        <v>300</v>
      </c>
      <c r="G266" s="92">
        <f t="shared" si="5"/>
        <v>0.0033333333333333335</v>
      </c>
    </row>
    <row r="267" spans="1:7" ht="15.75">
      <c r="A267" s="6">
        <v>1473</v>
      </c>
      <c r="C267" s="1">
        <v>3.45</v>
      </c>
      <c r="F267" s="26">
        <v>300</v>
      </c>
      <c r="G267" s="92">
        <f t="shared" si="5"/>
        <v>0.0033333333333333335</v>
      </c>
    </row>
    <row r="268" spans="1:7" ht="15.75">
      <c r="A268" s="6">
        <v>1474</v>
      </c>
      <c r="C268" s="1">
        <v>3.45</v>
      </c>
      <c r="F268" s="26">
        <v>300</v>
      </c>
      <c r="G268" s="92">
        <f t="shared" si="5"/>
        <v>0.0033333333333333335</v>
      </c>
    </row>
    <row r="269" spans="1:7" ht="15.75">
      <c r="A269" s="6">
        <v>1475</v>
      </c>
      <c r="C269" s="1">
        <v>3.45</v>
      </c>
      <c r="F269" s="26">
        <v>300</v>
      </c>
      <c r="G269" s="92">
        <f t="shared" si="5"/>
        <v>0.0033333333333333335</v>
      </c>
    </row>
    <row r="270" spans="1:7" ht="15.75">
      <c r="A270" s="6">
        <v>1476</v>
      </c>
      <c r="C270" s="1">
        <v>3.45</v>
      </c>
      <c r="F270" s="26">
        <v>300</v>
      </c>
      <c r="G270" s="92">
        <f t="shared" si="5"/>
        <v>0.0033333333333333335</v>
      </c>
    </row>
    <row r="271" spans="1:7" ht="15.75">
      <c r="A271" s="6">
        <v>1477</v>
      </c>
      <c r="C271" s="1">
        <v>3.45</v>
      </c>
      <c r="F271" s="26">
        <v>300</v>
      </c>
      <c r="G271" s="92">
        <f t="shared" si="5"/>
        <v>0.0033333333333333335</v>
      </c>
    </row>
    <row r="272" spans="1:7" ht="15.75">
      <c r="A272" s="6">
        <v>1478</v>
      </c>
      <c r="C272" s="1">
        <v>3.45</v>
      </c>
      <c r="F272" s="26">
        <v>300</v>
      </c>
      <c r="G272" s="92">
        <f aca="true" t="shared" si="6" ref="G272:G292">(1/F272)</f>
        <v>0.0033333333333333335</v>
      </c>
    </row>
    <row r="273" spans="1:7" ht="15.75">
      <c r="A273" s="6">
        <v>1479</v>
      </c>
      <c r="C273" s="1">
        <v>3.45</v>
      </c>
      <c r="F273" s="1">
        <v>300</v>
      </c>
      <c r="G273" s="92">
        <f t="shared" si="6"/>
        <v>0.0033333333333333335</v>
      </c>
    </row>
    <row r="274" spans="1:7" ht="15.75">
      <c r="A274" s="6">
        <v>1480</v>
      </c>
      <c r="C274" s="1">
        <v>3.45</v>
      </c>
      <c r="F274" s="1">
        <v>510</v>
      </c>
      <c r="G274" s="92">
        <f t="shared" si="6"/>
        <v>0.00196078431372549</v>
      </c>
    </row>
    <row r="275" spans="1:7" ht="15.75">
      <c r="A275" s="6">
        <v>1481</v>
      </c>
      <c r="C275" s="1">
        <v>3.45</v>
      </c>
      <c r="F275" s="1">
        <v>510</v>
      </c>
      <c r="G275" s="92">
        <f t="shared" si="6"/>
        <v>0.00196078431372549</v>
      </c>
    </row>
    <row r="276" spans="1:7" ht="15.75">
      <c r="A276" s="6">
        <v>1482</v>
      </c>
      <c r="C276" s="1">
        <v>3.45</v>
      </c>
      <c r="F276" s="1">
        <v>510</v>
      </c>
      <c r="G276" s="92">
        <f t="shared" si="6"/>
        <v>0.00196078431372549</v>
      </c>
    </row>
    <row r="277" spans="1:7" ht="15.75">
      <c r="A277" s="98">
        <v>1483</v>
      </c>
      <c r="C277" s="26">
        <v>3.45</v>
      </c>
      <c r="D277" s="26"/>
      <c r="E277" s="26"/>
      <c r="F277" s="1">
        <v>510</v>
      </c>
      <c r="G277" s="92">
        <f t="shared" si="6"/>
        <v>0.00196078431372549</v>
      </c>
    </row>
    <row r="278" spans="1:7" ht="15.75">
      <c r="A278" s="6">
        <v>1484</v>
      </c>
      <c r="C278" s="1">
        <v>3.45</v>
      </c>
      <c r="F278" s="1">
        <v>510</v>
      </c>
      <c r="G278" s="92">
        <f t="shared" si="6"/>
        <v>0.00196078431372549</v>
      </c>
    </row>
    <row r="279" spans="1:7" ht="15.75">
      <c r="A279" s="6">
        <v>1485</v>
      </c>
      <c r="C279" s="1">
        <v>3.45</v>
      </c>
      <c r="F279" s="1">
        <v>510</v>
      </c>
      <c r="G279" s="92">
        <f t="shared" si="6"/>
        <v>0.00196078431372549</v>
      </c>
    </row>
    <row r="280" spans="1:7" ht="15.75">
      <c r="A280" s="6">
        <v>1486</v>
      </c>
      <c r="C280" s="1">
        <v>3.45</v>
      </c>
      <c r="F280" s="1">
        <v>510</v>
      </c>
      <c r="G280" s="92">
        <f t="shared" si="6"/>
        <v>0.00196078431372549</v>
      </c>
    </row>
    <row r="281" spans="1:12" ht="15.75">
      <c r="A281" s="6">
        <v>1487</v>
      </c>
      <c r="C281" s="1">
        <v>3.45</v>
      </c>
      <c r="F281" s="1">
        <v>510</v>
      </c>
      <c r="G281" s="92">
        <f t="shared" si="6"/>
        <v>0.00196078431372549</v>
      </c>
      <c r="I281" s="1">
        <v>1487</v>
      </c>
      <c r="J281" s="1">
        <v>100.24</v>
      </c>
      <c r="K281" s="1">
        <v>10.5</v>
      </c>
      <c r="L281" s="179">
        <f>J281/K281</f>
        <v>9.546666666666667</v>
      </c>
    </row>
    <row r="282" spans="1:7" ht="15.75">
      <c r="A282" s="6">
        <v>1488</v>
      </c>
      <c r="C282" s="1">
        <v>3.45</v>
      </c>
      <c r="F282" s="1">
        <v>510</v>
      </c>
      <c r="G282" s="92">
        <f t="shared" si="6"/>
        <v>0.00196078431372549</v>
      </c>
    </row>
    <row r="283" spans="1:7" ht="15.75">
      <c r="A283" s="6">
        <v>1489</v>
      </c>
      <c r="C283" s="1">
        <v>3.45</v>
      </c>
      <c r="F283" s="1">
        <v>510</v>
      </c>
      <c r="G283" s="92">
        <f t="shared" si="6"/>
        <v>0.00196078431372549</v>
      </c>
    </row>
    <row r="284" spans="1:7" ht="15.75">
      <c r="A284" s="6">
        <v>1490</v>
      </c>
      <c r="C284" s="1">
        <v>3.45</v>
      </c>
      <c r="F284" s="1">
        <v>510</v>
      </c>
      <c r="G284" s="92">
        <f t="shared" si="6"/>
        <v>0.00196078431372549</v>
      </c>
    </row>
    <row r="285" spans="1:7" ht="15.75">
      <c r="A285" s="6">
        <v>1491</v>
      </c>
      <c r="C285" s="1">
        <v>3.45</v>
      </c>
      <c r="D285" s="26"/>
      <c r="E285" s="26"/>
      <c r="F285" s="1">
        <v>510</v>
      </c>
      <c r="G285" s="92">
        <f t="shared" si="6"/>
        <v>0.00196078431372549</v>
      </c>
    </row>
    <row r="286" spans="1:7" ht="15.75">
      <c r="A286" s="6">
        <v>1492</v>
      </c>
      <c r="C286" s="1">
        <v>3.45</v>
      </c>
      <c r="D286" s="26"/>
      <c r="E286" s="26"/>
      <c r="F286" s="1">
        <v>510</v>
      </c>
      <c r="G286" s="92">
        <f t="shared" si="6"/>
        <v>0.00196078431372549</v>
      </c>
    </row>
    <row r="287" spans="1:7" ht="15.75">
      <c r="A287" s="6">
        <v>1493</v>
      </c>
      <c r="C287" s="1">
        <v>3.45</v>
      </c>
      <c r="F287" s="1">
        <v>510</v>
      </c>
      <c r="G287" s="92">
        <f t="shared" si="6"/>
        <v>0.00196078431372549</v>
      </c>
    </row>
    <row r="288" spans="1:7" ht="15.75">
      <c r="A288" s="6">
        <v>1494</v>
      </c>
      <c r="C288" s="1">
        <v>3.45</v>
      </c>
      <c r="F288" s="1">
        <v>510</v>
      </c>
      <c r="G288" s="92">
        <f t="shared" si="6"/>
        <v>0.00196078431372549</v>
      </c>
    </row>
    <row r="289" spans="1:7" ht="15.75">
      <c r="A289" s="6">
        <v>1495</v>
      </c>
      <c r="C289" s="1">
        <v>3.45</v>
      </c>
      <c r="F289" s="1">
        <v>510</v>
      </c>
      <c r="G289" s="92">
        <f t="shared" si="6"/>
        <v>0.00196078431372549</v>
      </c>
    </row>
    <row r="290" spans="1:7" ht="15.75">
      <c r="A290" s="6">
        <v>1496</v>
      </c>
      <c r="C290" s="1">
        <v>3.45</v>
      </c>
      <c r="F290" s="1">
        <v>510</v>
      </c>
      <c r="G290" s="92">
        <f t="shared" si="6"/>
        <v>0.00196078431372549</v>
      </c>
    </row>
    <row r="291" spans="1:7" ht="15.75">
      <c r="A291" s="6">
        <v>1497</v>
      </c>
      <c r="C291" s="1">
        <v>3.45</v>
      </c>
      <c r="F291" s="1">
        <v>510</v>
      </c>
      <c r="G291" s="92">
        <f t="shared" si="6"/>
        <v>0.00196078431372549</v>
      </c>
    </row>
    <row r="292" spans="1:7" ht="15.75">
      <c r="A292" s="6">
        <v>1498</v>
      </c>
      <c r="C292" s="1">
        <v>3.45</v>
      </c>
      <c r="F292" s="1">
        <v>720</v>
      </c>
      <c r="G292" s="92">
        <f t="shared" si="6"/>
        <v>0.001388888888888889</v>
      </c>
    </row>
    <row r="293" spans="1:3" ht="15.75">
      <c r="A293" s="6">
        <v>1499</v>
      </c>
      <c r="C293" s="1">
        <v>3.45</v>
      </c>
    </row>
    <row r="294" spans="1:3" ht="15.75">
      <c r="A294" s="6">
        <v>1500</v>
      </c>
      <c r="C294" s="1">
        <v>3.45</v>
      </c>
    </row>
    <row r="295" spans="1:3" ht="15.75">
      <c r="A295" s="6">
        <v>1501</v>
      </c>
      <c r="C295" s="1">
        <v>3.45</v>
      </c>
    </row>
    <row r="296" spans="1:3" ht="15.75">
      <c r="A296" s="6">
        <v>1502</v>
      </c>
      <c r="C296" s="1">
        <v>3.45</v>
      </c>
    </row>
    <row r="297" spans="1:3" ht="15.75">
      <c r="A297" s="6">
        <v>1503</v>
      </c>
      <c r="C297" s="1">
        <v>3.45</v>
      </c>
    </row>
    <row r="298" spans="1:3" ht="15.75">
      <c r="A298" s="6">
        <v>1504</v>
      </c>
      <c r="C298" s="1">
        <v>3.45</v>
      </c>
    </row>
    <row r="299" spans="1:3" ht="15.75">
      <c r="A299" s="6">
        <v>1505</v>
      </c>
      <c r="C299" s="1">
        <v>3.45</v>
      </c>
    </row>
    <row r="300" spans="1:3" ht="15.75">
      <c r="A300" s="6">
        <v>1506</v>
      </c>
      <c r="C300" s="1">
        <v>3.45</v>
      </c>
    </row>
    <row r="301" spans="1:6" ht="15.75">
      <c r="A301" s="6">
        <v>1507</v>
      </c>
      <c r="C301" s="1">
        <v>3.45</v>
      </c>
      <c r="D301" s="26"/>
      <c r="E301" s="26"/>
      <c r="F301" s="26"/>
    </row>
    <row r="302" spans="1:3" ht="15.75">
      <c r="A302" s="6">
        <v>1508</v>
      </c>
      <c r="C302" s="1">
        <v>3.45</v>
      </c>
    </row>
    <row r="303" spans="1:3" ht="15.75">
      <c r="A303" s="6">
        <v>1509</v>
      </c>
      <c r="C303" s="1">
        <v>3.45</v>
      </c>
    </row>
    <row r="304" spans="1:3" ht="15.75">
      <c r="A304" s="6">
        <v>1510</v>
      </c>
      <c r="C304" s="1">
        <v>3.45</v>
      </c>
    </row>
    <row r="305" spans="1:3" ht="15.75">
      <c r="A305" s="6">
        <v>1511</v>
      </c>
      <c r="C305" s="1">
        <v>3.45</v>
      </c>
    </row>
    <row r="306" spans="1:3" ht="15.75">
      <c r="A306" s="6">
        <v>1512</v>
      </c>
      <c r="C306" s="1">
        <v>3.45</v>
      </c>
    </row>
    <row r="307" spans="1:3" ht="15.75">
      <c r="A307" s="6">
        <v>1513</v>
      </c>
      <c r="C307" s="1">
        <v>3.45</v>
      </c>
    </row>
    <row r="308" spans="1:3" ht="15.75">
      <c r="A308" s="6">
        <v>1514</v>
      </c>
      <c r="C308" s="1">
        <v>3.45</v>
      </c>
    </row>
    <row r="309" spans="1:3" ht="15.75">
      <c r="A309" s="6">
        <v>1515</v>
      </c>
      <c r="C309" s="1">
        <v>3.45</v>
      </c>
    </row>
    <row r="310" spans="1:3" ht="15.75">
      <c r="A310" s="6">
        <v>1516</v>
      </c>
      <c r="C310" s="1">
        <v>3.45</v>
      </c>
    </row>
    <row r="311" spans="1:3" ht="15.75">
      <c r="A311" s="6">
        <v>1517</v>
      </c>
      <c r="C311" s="1">
        <v>3.45</v>
      </c>
    </row>
    <row r="313" spans="1:6" ht="15.75">
      <c r="A313" s="100" t="s">
        <v>1358</v>
      </c>
      <c r="B313" s="100"/>
      <c r="C313" s="100"/>
      <c r="D313" s="100"/>
      <c r="E313" s="100"/>
      <c r="F313" s="100"/>
    </row>
    <row r="314" spans="1:6" ht="15.75">
      <c r="A314" s="100" t="s">
        <v>1359</v>
      </c>
      <c r="B314" s="100"/>
      <c r="C314" s="100"/>
      <c r="D314" s="130"/>
      <c r="E314" s="130"/>
      <c r="F314" s="130"/>
    </row>
    <row r="315" spans="1:6" ht="15.75">
      <c r="A315" s="100" t="s">
        <v>1296</v>
      </c>
      <c r="B315" s="100"/>
      <c r="C315" s="100"/>
      <c r="D315" s="100"/>
      <c r="E315" s="100"/>
      <c r="F315" s="100"/>
    </row>
    <row r="316" spans="1:6" ht="15.75">
      <c r="A316" s="100"/>
      <c r="B316" s="100" t="s">
        <v>1368</v>
      </c>
      <c r="C316" s="100"/>
      <c r="D316" s="100"/>
      <c r="E316" s="100"/>
      <c r="F316" s="100"/>
    </row>
    <row r="317" spans="1:6" ht="15.75">
      <c r="A317" s="100" t="s">
        <v>1367</v>
      </c>
      <c r="B317" s="100"/>
      <c r="C317" s="100"/>
      <c r="D317" s="100"/>
      <c r="E317" s="100"/>
      <c r="F317" s="100"/>
    </row>
    <row r="318" spans="1:6" ht="15.75">
      <c r="A318" s="100"/>
      <c r="B318" s="100"/>
      <c r="C318" s="100"/>
      <c r="D318" s="100"/>
      <c r="E318" s="100"/>
      <c r="F318" s="100"/>
    </row>
    <row r="319" spans="1:6" ht="15.75">
      <c r="A319" s="100"/>
      <c r="B319" s="100"/>
      <c r="C319" s="100"/>
      <c r="D319" s="100"/>
      <c r="E319" s="100"/>
      <c r="F319" s="100"/>
    </row>
    <row r="320" spans="1:6" ht="15.75">
      <c r="A320" s="100"/>
      <c r="B320" s="100"/>
      <c r="C320" s="100"/>
      <c r="D320" s="100"/>
      <c r="E320" s="100"/>
      <c r="F320" s="100"/>
    </row>
    <row r="321" spans="1:6" ht="15.75">
      <c r="A321" s="100"/>
      <c r="B321" s="100"/>
      <c r="C321" s="100"/>
      <c r="D321" s="100"/>
      <c r="E321" s="100"/>
      <c r="F321" s="100"/>
    </row>
    <row r="322" spans="1:6" ht="15.75">
      <c r="A322" s="100"/>
      <c r="B322" s="100"/>
      <c r="C322" s="100"/>
      <c r="D322" s="100"/>
      <c r="E322" s="100"/>
      <c r="F322" s="100"/>
    </row>
    <row r="323" spans="1:6" ht="15.75">
      <c r="A323" s="100"/>
      <c r="B323" s="100"/>
      <c r="C323" s="100"/>
      <c r="D323" s="100"/>
      <c r="E323" s="100"/>
      <c r="F323" s="100"/>
    </row>
    <row r="324" spans="1:6" ht="15.75">
      <c r="A324" s="100"/>
      <c r="B324" s="100"/>
      <c r="C324" s="100"/>
      <c r="D324" s="100"/>
      <c r="E324" s="100"/>
      <c r="F324" s="100"/>
    </row>
  </sheetData>
  <sheetProtection/>
  <printOptions/>
  <pageMargins left="0.75" right="0.75" top="1" bottom="1" header="0.5" footer="0.5"/>
  <pageSetup horizontalDpi="200" verticalDpi="200" orientation="portrait"/>
  <legacyDrawing r:id="rId2"/>
</worksheet>
</file>

<file path=xl/worksheets/sheet4.xml><?xml version="1.0" encoding="utf-8"?>
<worksheet xmlns="http://schemas.openxmlformats.org/spreadsheetml/2006/main" xmlns:r="http://schemas.openxmlformats.org/officeDocument/2006/relationships">
  <dimension ref="A1:W153"/>
  <sheetViews>
    <sheetView zoomScalePageLayoutView="0" workbookViewId="0" topLeftCell="A1">
      <pane xSplit="6740" ySplit="5960" topLeftCell="I22" activePane="topLeft" state="split"/>
      <selection pane="topLeft" activeCell="C134" sqref="C134"/>
      <selection pane="topRight" activeCell="D1" sqref="D1"/>
      <selection pane="bottomLeft" activeCell="A22" sqref="A22"/>
      <selection pane="bottomRight" activeCell="D22" sqref="D22"/>
    </sheetView>
  </sheetViews>
  <sheetFormatPr defaultColWidth="9.00390625" defaultRowHeight="12.75"/>
  <cols>
    <col min="1" max="1" width="32.625" style="81" customWidth="1"/>
    <col min="2" max="2" width="0" style="54" hidden="1" customWidth="1"/>
    <col min="3" max="3" width="11.375" style="54" customWidth="1"/>
    <col min="4" max="4" width="12.50390625" style="54" customWidth="1"/>
    <col min="5" max="5" width="11.50390625" style="54" customWidth="1"/>
    <col min="6" max="6" width="10.625" style="54" customWidth="1"/>
    <col min="7" max="7" width="12.50390625" style="54" customWidth="1"/>
    <col min="8" max="8" width="10.50390625" style="54" customWidth="1"/>
    <col min="9" max="9" width="2.625" style="54" customWidth="1"/>
    <col min="10" max="10" width="9.00390625" style="54" customWidth="1"/>
    <col min="11" max="11" width="12.50390625" style="54" customWidth="1"/>
    <col min="12" max="12" width="12.50390625" style="70" customWidth="1"/>
    <col min="13" max="13" width="9.625" style="54" customWidth="1"/>
    <col min="14" max="20" width="9.00390625" style="54" customWidth="1"/>
    <col min="21" max="21" width="12.50390625" style="54" customWidth="1"/>
    <col min="22" max="22" width="12.625" style="54" customWidth="1"/>
    <col min="23" max="23" width="10.375" style="54" customWidth="1"/>
    <col min="24" max="16384" width="9.00390625" style="54" customWidth="1"/>
  </cols>
  <sheetData>
    <row r="1" spans="1:12" ht="15.75">
      <c r="A1" s="80" t="s">
        <v>1319</v>
      </c>
      <c r="B1" s="48" t="s">
        <v>1038</v>
      </c>
      <c r="G1" s="72" t="s">
        <v>114</v>
      </c>
      <c r="H1" s="71"/>
      <c r="I1" s="71"/>
      <c r="J1" s="71"/>
      <c r="K1" s="78" t="s">
        <v>1347</v>
      </c>
      <c r="L1" s="72"/>
    </row>
    <row r="2" spans="1:12" ht="15.75">
      <c r="A2" s="81" t="s">
        <v>252</v>
      </c>
      <c r="G2" s="72" t="s">
        <v>115</v>
      </c>
      <c r="H2" s="71"/>
      <c r="I2" s="71"/>
      <c r="J2" s="71"/>
      <c r="K2" s="79" t="s">
        <v>1348</v>
      </c>
      <c r="L2" s="72"/>
    </row>
    <row r="3" spans="2:10" ht="15.75">
      <c r="B3" s="54" t="s">
        <v>852</v>
      </c>
      <c r="G3" s="70"/>
      <c r="J3" s="48" t="s">
        <v>58</v>
      </c>
    </row>
    <row r="4" spans="6:12" ht="15.75">
      <c r="F4" s="48" t="s">
        <v>282</v>
      </c>
      <c r="L4" s="70" t="s">
        <v>1316</v>
      </c>
    </row>
    <row r="5" ht="15.75">
      <c r="L5" s="70" t="s">
        <v>1317</v>
      </c>
    </row>
    <row r="6" spans="1:23" ht="15.75">
      <c r="A6" s="82" t="s">
        <v>853</v>
      </c>
      <c r="B6" s="55" t="s">
        <v>391</v>
      </c>
      <c r="C6" s="69" t="s">
        <v>392</v>
      </c>
      <c r="D6" s="69" t="s">
        <v>854</v>
      </c>
      <c r="E6" s="55" t="s">
        <v>855</v>
      </c>
      <c r="F6" s="69" t="s">
        <v>1155</v>
      </c>
      <c r="G6" s="69" t="s">
        <v>1156</v>
      </c>
      <c r="H6" s="69" t="s">
        <v>1157</v>
      </c>
      <c r="I6" s="69"/>
      <c r="J6" s="69" t="s">
        <v>1155</v>
      </c>
      <c r="K6" s="69" t="s">
        <v>1156</v>
      </c>
      <c r="L6" s="74" t="s">
        <v>1346</v>
      </c>
      <c r="M6" s="69" t="s">
        <v>1157</v>
      </c>
      <c r="N6" s="55" t="s">
        <v>734</v>
      </c>
      <c r="U6" s="55"/>
      <c r="V6" s="55"/>
      <c r="W6" s="55"/>
    </row>
    <row r="7" spans="1:14" ht="15.75">
      <c r="A7" s="82"/>
      <c r="B7" s="55"/>
      <c r="C7" s="168" t="s">
        <v>262</v>
      </c>
      <c r="D7" s="55"/>
      <c r="E7" s="55"/>
      <c r="F7" s="55"/>
      <c r="G7" s="55"/>
      <c r="H7" s="55"/>
      <c r="I7" s="55"/>
      <c r="J7" s="55"/>
      <c r="K7" s="55"/>
      <c r="L7" s="65"/>
      <c r="M7" s="55"/>
      <c r="N7" s="55"/>
    </row>
    <row r="8" spans="1:14" ht="15.75">
      <c r="A8" s="81">
        <v>1323</v>
      </c>
      <c r="B8" s="55"/>
      <c r="C8" s="54">
        <v>1323</v>
      </c>
      <c r="D8" s="54" t="s">
        <v>570</v>
      </c>
      <c r="E8" s="54" t="s">
        <v>856</v>
      </c>
      <c r="F8" s="54">
        <v>1</v>
      </c>
      <c r="G8" s="70">
        <v>2</v>
      </c>
      <c r="H8" s="54">
        <v>3</v>
      </c>
      <c r="J8" s="54">
        <f>(F8*0.05*4.25)</f>
        <v>0.21250000000000002</v>
      </c>
      <c r="K8" s="70">
        <f>(G8*0.05*4.25)</f>
        <v>0.42500000000000004</v>
      </c>
      <c r="L8" s="70">
        <v>0.425</v>
      </c>
      <c r="M8" s="54">
        <f>(H8*0.05*4.25)</f>
        <v>0.6375000000000001</v>
      </c>
      <c r="N8" s="54" t="s">
        <v>724</v>
      </c>
    </row>
    <row r="9" spans="1:14" ht="15.75">
      <c r="A9" s="82"/>
      <c r="B9" s="55"/>
      <c r="C9" s="52"/>
      <c r="D9" s="55"/>
      <c r="E9" s="55"/>
      <c r="F9" s="55"/>
      <c r="G9" s="55"/>
      <c r="H9" s="55"/>
      <c r="I9" s="55"/>
      <c r="J9" s="55"/>
      <c r="K9" s="55"/>
      <c r="L9" s="65"/>
      <c r="M9" s="55"/>
      <c r="N9" s="54" t="s">
        <v>1035</v>
      </c>
    </row>
    <row r="10" spans="1:14" ht="15.75">
      <c r="A10" s="81">
        <v>1348</v>
      </c>
      <c r="B10" s="55"/>
      <c r="C10" s="54">
        <v>1348</v>
      </c>
      <c r="D10" s="54" t="s">
        <v>570</v>
      </c>
      <c r="E10" s="54" t="s">
        <v>856</v>
      </c>
      <c r="G10" s="55"/>
      <c r="H10" s="54">
        <v>1.56</v>
      </c>
      <c r="M10" s="54">
        <f>(H10*4.25*0.066667)</f>
        <v>0.44200221</v>
      </c>
      <c r="N10" s="60" t="s">
        <v>1071</v>
      </c>
    </row>
    <row r="11" spans="2:14" ht="15.75">
      <c r="B11" s="55"/>
      <c r="G11" s="55"/>
      <c r="N11" s="54" t="s">
        <v>1153</v>
      </c>
    </row>
    <row r="12" spans="1:20" ht="15.75">
      <c r="A12" s="81" t="s">
        <v>1085</v>
      </c>
      <c r="B12" s="55"/>
      <c r="C12" s="71" t="s">
        <v>1154</v>
      </c>
      <c r="D12" s="54" t="s">
        <v>570</v>
      </c>
      <c r="E12" s="54" t="s">
        <v>856</v>
      </c>
      <c r="G12" s="54">
        <v>1</v>
      </c>
      <c r="K12" s="54">
        <f>(G12*0.05*4.25)</f>
        <v>0.21250000000000002</v>
      </c>
      <c r="L12" s="70">
        <v>0.2125</v>
      </c>
      <c r="N12" s="64" t="s">
        <v>1150</v>
      </c>
      <c r="O12" s="64"/>
      <c r="P12" s="64"/>
      <c r="Q12" s="64"/>
      <c r="R12" s="64"/>
      <c r="S12" s="64"/>
      <c r="T12" s="64"/>
    </row>
    <row r="13" spans="2:14" ht="15.75">
      <c r="B13" s="55"/>
      <c r="G13" s="55"/>
      <c r="N13" s="54" t="s">
        <v>953</v>
      </c>
    </row>
    <row r="14" spans="2:7" ht="15.75">
      <c r="B14" s="55"/>
      <c r="G14" s="55"/>
    </row>
    <row r="15" spans="1:14" ht="15.75">
      <c r="A15" s="82"/>
      <c r="B15" s="55"/>
      <c r="C15" s="168" t="s">
        <v>1297</v>
      </c>
      <c r="D15" s="55"/>
      <c r="E15" s="55"/>
      <c r="F15" s="55"/>
      <c r="G15" s="55"/>
      <c r="H15" s="55"/>
      <c r="I15" s="55"/>
      <c r="J15" s="55"/>
      <c r="K15" s="55"/>
      <c r="L15" s="65"/>
      <c r="M15" s="55"/>
      <c r="N15" s="55"/>
    </row>
    <row r="16" spans="1:14" ht="15.75">
      <c r="A16" s="81" t="s">
        <v>861</v>
      </c>
      <c r="C16" s="71" t="s">
        <v>1090</v>
      </c>
      <c r="D16" s="54" t="s">
        <v>1091</v>
      </c>
      <c r="E16" s="56" t="s">
        <v>391</v>
      </c>
      <c r="G16" s="54">
        <v>1.5</v>
      </c>
      <c r="K16" s="54">
        <f>(G16*4.25)</f>
        <v>6.375</v>
      </c>
      <c r="L16" s="75">
        <f>K16/26</f>
        <v>0.24519230769230768</v>
      </c>
      <c r="N16" s="54" t="s">
        <v>260</v>
      </c>
    </row>
    <row r="17" spans="1:12" ht="15.75">
      <c r="A17" s="81">
        <v>1464</v>
      </c>
      <c r="C17" s="54">
        <v>1464</v>
      </c>
      <c r="D17" s="54" t="s">
        <v>1091</v>
      </c>
      <c r="E17" s="56" t="s">
        <v>392</v>
      </c>
      <c r="G17" s="54">
        <v>7.58</v>
      </c>
      <c r="K17" s="54">
        <f>(G17*3.45)</f>
        <v>26.151000000000003</v>
      </c>
      <c r="L17" s="75">
        <f>K17/312</f>
        <v>0.0838173076923077</v>
      </c>
    </row>
    <row r="18" spans="1:12" ht="15.75">
      <c r="A18" s="81">
        <v>1464</v>
      </c>
      <c r="C18" s="54">
        <v>1464</v>
      </c>
      <c r="D18" s="54" t="s">
        <v>1091</v>
      </c>
      <c r="E18" s="56" t="s">
        <v>392</v>
      </c>
      <c r="G18" s="54">
        <v>3.79</v>
      </c>
      <c r="K18" s="54">
        <f>(G18*3.45)</f>
        <v>13.075500000000002</v>
      </c>
      <c r="L18" s="75">
        <f>K18/312</f>
        <v>0.04190865384615385</v>
      </c>
    </row>
    <row r="19" spans="1:12" ht="15.75">
      <c r="A19" s="81">
        <v>1474</v>
      </c>
      <c r="C19" s="54">
        <v>1474</v>
      </c>
      <c r="D19" s="54" t="s">
        <v>1091</v>
      </c>
      <c r="E19" s="56" t="s">
        <v>392</v>
      </c>
      <c r="G19" s="54">
        <v>14.57</v>
      </c>
      <c r="K19" s="54">
        <f>(G19*3.45)</f>
        <v>50.2665</v>
      </c>
      <c r="L19" s="75">
        <f>K19/312</f>
        <v>0.16111057692307693</v>
      </c>
    </row>
    <row r="20" spans="1:12" ht="15.75">
      <c r="A20" s="81" t="s">
        <v>858</v>
      </c>
      <c r="C20" s="71" t="s">
        <v>860</v>
      </c>
      <c r="D20" s="54" t="s">
        <v>261</v>
      </c>
      <c r="E20" s="56" t="s">
        <v>391</v>
      </c>
      <c r="G20" s="54">
        <v>3.33</v>
      </c>
      <c r="K20" s="54">
        <f>(G20*3.45)</f>
        <v>11.4885</v>
      </c>
      <c r="L20" s="75">
        <f>K20/26</f>
        <v>0.4418653846153846</v>
      </c>
    </row>
    <row r="21" ht="15.75">
      <c r="E21" s="56"/>
    </row>
    <row r="22" spans="3:5" ht="15.75">
      <c r="C22" s="168" t="s">
        <v>265</v>
      </c>
      <c r="E22" s="56"/>
    </row>
    <row r="23" spans="1:14" ht="15.75">
      <c r="A23" s="81" t="s">
        <v>861</v>
      </c>
      <c r="C23" s="71" t="s">
        <v>1090</v>
      </c>
      <c r="D23" s="54" t="s">
        <v>1091</v>
      </c>
      <c r="E23" s="56" t="s">
        <v>391</v>
      </c>
      <c r="G23" s="54">
        <v>1</v>
      </c>
      <c r="K23" s="54">
        <f>(G23*4.25)</f>
        <v>4.25</v>
      </c>
      <c r="L23" s="75">
        <f>K23/26</f>
        <v>0.16346153846153846</v>
      </c>
      <c r="N23" s="54" t="s">
        <v>263</v>
      </c>
    </row>
    <row r="24" spans="1:14" ht="15.75" hidden="1">
      <c r="A24" s="81">
        <v>1323</v>
      </c>
      <c r="C24" s="54">
        <v>1323</v>
      </c>
      <c r="D24" s="54" t="s">
        <v>570</v>
      </c>
      <c r="E24" s="54" t="s">
        <v>856</v>
      </c>
      <c r="F24" s="54">
        <v>1</v>
      </c>
      <c r="H24" s="54">
        <v>3</v>
      </c>
      <c r="K24" s="54">
        <f aca="true" t="shared" si="0" ref="K24:K29">(G24*4.25)</f>
        <v>0</v>
      </c>
      <c r="N24" s="54" t="s">
        <v>724</v>
      </c>
    </row>
    <row r="25" spans="11:14" ht="15.75" hidden="1">
      <c r="K25" s="54">
        <f t="shared" si="0"/>
        <v>0</v>
      </c>
      <c r="N25" s="54" t="s">
        <v>1035</v>
      </c>
    </row>
    <row r="26" spans="1:15" ht="15.75" hidden="1">
      <c r="A26" s="81">
        <v>1348</v>
      </c>
      <c r="C26" s="54">
        <v>1348</v>
      </c>
      <c r="D26" s="56" t="s">
        <v>570</v>
      </c>
      <c r="E26" s="54" t="s">
        <v>856</v>
      </c>
      <c r="H26" s="54">
        <v>1.5</v>
      </c>
      <c r="K26" s="54">
        <f t="shared" si="0"/>
        <v>0</v>
      </c>
      <c r="N26" s="60"/>
      <c r="O26" s="60"/>
    </row>
    <row r="27" spans="1:12" ht="15.75">
      <c r="A27" s="81">
        <v>1303</v>
      </c>
      <c r="C27" s="54">
        <v>1303</v>
      </c>
      <c r="D27" s="56" t="s">
        <v>1091</v>
      </c>
      <c r="E27" s="54" t="s">
        <v>392</v>
      </c>
      <c r="G27" s="54">
        <v>18</v>
      </c>
      <c r="K27" s="54">
        <f t="shared" si="0"/>
        <v>76.5</v>
      </c>
      <c r="L27" s="75">
        <f aca="true" t="shared" si="1" ref="L27:L32">K27/312</f>
        <v>0.24519230769230768</v>
      </c>
    </row>
    <row r="28" spans="1:12" ht="15.75">
      <c r="A28" s="81">
        <v>1325</v>
      </c>
      <c r="C28" s="54">
        <v>1325</v>
      </c>
      <c r="D28" s="56" t="s">
        <v>1091</v>
      </c>
      <c r="E28" s="54" t="s">
        <v>392</v>
      </c>
      <c r="G28" s="54">
        <v>36</v>
      </c>
      <c r="K28" s="54">
        <f t="shared" si="0"/>
        <v>153</v>
      </c>
      <c r="L28" s="75">
        <f t="shared" si="1"/>
        <v>0.49038461538461536</v>
      </c>
    </row>
    <row r="29" spans="1:12" ht="15.75">
      <c r="A29" s="81">
        <v>1325</v>
      </c>
      <c r="C29" s="54">
        <v>1325</v>
      </c>
      <c r="D29" s="56" t="s">
        <v>1091</v>
      </c>
      <c r="E29" s="54" t="s">
        <v>392</v>
      </c>
      <c r="G29" s="54">
        <v>18</v>
      </c>
      <c r="K29" s="54">
        <f t="shared" si="0"/>
        <v>76.5</v>
      </c>
      <c r="L29" s="75">
        <f t="shared" si="1"/>
        <v>0.24519230769230768</v>
      </c>
    </row>
    <row r="30" spans="1:12" ht="15.75">
      <c r="A30" s="81">
        <v>1464</v>
      </c>
      <c r="C30" s="54">
        <v>1464</v>
      </c>
      <c r="D30" s="56" t="s">
        <v>1091</v>
      </c>
      <c r="E30" s="54" t="s">
        <v>392</v>
      </c>
      <c r="G30" s="54">
        <v>3.79</v>
      </c>
      <c r="K30" s="54">
        <f>(G30*3.45)</f>
        <v>13.075500000000002</v>
      </c>
      <c r="L30" s="75">
        <f t="shared" si="1"/>
        <v>0.04190865384615385</v>
      </c>
    </row>
    <row r="31" spans="1:12" ht="15.75">
      <c r="A31" s="81">
        <v>1466</v>
      </c>
      <c r="C31" s="54">
        <v>1466</v>
      </c>
      <c r="D31" s="56" t="s">
        <v>1091</v>
      </c>
      <c r="E31" s="54" t="s">
        <v>392</v>
      </c>
      <c r="G31" s="54">
        <v>10.29</v>
      </c>
      <c r="K31" s="54">
        <f>(G31*3.45)</f>
        <v>35.5005</v>
      </c>
      <c r="L31" s="75">
        <f t="shared" si="1"/>
        <v>0.11378365384615385</v>
      </c>
    </row>
    <row r="32" spans="1:12" ht="15.75">
      <c r="A32" s="81">
        <v>1474</v>
      </c>
      <c r="C32" s="54">
        <v>1474</v>
      </c>
      <c r="D32" s="56" t="s">
        <v>1091</v>
      </c>
      <c r="E32" s="54" t="s">
        <v>392</v>
      </c>
      <c r="G32" s="54">
        <v>10.29</v>
      </c>
      <c r="K32" s="54">
        <f>(G32*3.45)</f>
        <v>35.5005</v>
      </c>
      <c r="L32" s="75">
        <f t="shared" si="1"/>
        <v>0.11378365384615385</v>
      </c>
    </row>
    <row r="33" spans="1:14" ht="15.75">
      <c r="A33" s="81" t="s">
        <v>858</v>
      </c>
      <c r="C33" s="71" t="s">
        <v>860</v>
      </c>
      <c r="D33" s="56" t="s">
        <v>1091</v>
      </c>
      <c r="E33" s="56" t="s">
        <v>391</v>
      </c>
      <c r="G33" s="54">
        <v>2</v>
      </c>
      <c r="K33" s="54">
        <f>(G33*3.45)</f>
        <v>6.9</v>
      </c>
      <c r="L33" s="75">
        <f>K33/26</f>
        <v>0.2653846153846154</v>
      </c>
      <c r="N33" s="54" t="s">
        <v>264</v>
      </c>
    </row>
    <row r="34" spans="4:5" ht="15.75">
      <c r="D34" s="56"/>
      <c r="E34" s="56"/>
    </row>
    <row r="35" spans="3:4" ht="15.75">
      <c r="C35" s="168" t="s">
        <v>129</v>
      </c>
      <c r="D35" s="56"/>
    </row>
    <row r="36" spans="1:14" ht="15.75">
      <c r="A36" s="81" t="s">
        <v>865</v>
      </c>
      <c r="C36" s="71" t="s">
        <v>866</v>
      </c>
      <c r="D36" s="54" t="s">
        <v>570</v>
      </c>
      <c r="E36" s="54" t="s">
        <v>391</v>
      </c>
      <c r="G36" s="54">
        <v>30</v>
      </c>
      <c r="K36" s="54">
        <f>(G36*0.05*4.25)</f>
        <v>6.375</v>
      </c>
      <c r="L36" s="75">
        <f>K36/26</f>
        <v>0.24519230769230768</v>
      </c>
      <c r="N36" s="54" t="s">
        <v>864</v>
      </c>
    </row>
    <row r="37" spans="1:14" ht="15.75">
      <c r="A37" s="81" t="s">
        <v>954</v>
      </c>
      <c r="C37" s="71" t="s">
        <v>955</v>
      </c>
      <c r="D37" s="54" t="s">
        <v>570</v>
      </c>
      <c r="E37" s="54" t="s">
        <v>391</v>
      </c>
      <c r="G37" s="54">
        <v>80</v>
      </c>
      <c r="K37" s="54">
        <f>(G37*0.066667*4.25)</f>
        <v>22.666780000000003</v>
      </c>
      <c r="L37" s="75">
        <f>K37/26</f>
        <v>0.8717992307692308</v>
      </c>
      <c r="N37" s="54" t="s">
        <v>1045</v>
      </c>
    </row>
    <row r="38" spans="1:14" ht="15.75" hidden="1">
      <c r="A38" s="81" t="s">
        <v>1085</v>
      </c>
      <c r="C38" s="54" t="s">
        <v>1154</v>
      </c>
      <c r="D38" s="54" t="s">
        <v>570</v>
      </c>
      <c r="E38" s="54" t="s">
        <v>856</v>
      </c>
      <c r="G38" s="54">
        <v>1</v>
      </c>
      <c r="N38" s="54" t="s">
        <v>1036</v>
      </c>
    </row>
    <row r="39" ht="15.75"/>
    <row r="40" ht="15.75">
      <c r="C40" s="168" t="s">
        <v>130</v>
      </c>
    </row>
    <row r="41" spans="1:12" ht="15.75">
      <c r="A41" s="81">
        <v>1303</v>
      </c>
      <c r="C41" s="54">
        <v>1303</v>
      </c>
      <c r="D41" s="54" t="s">
        <v>1091</v>
      </c>
      <c r="E41" s="54" t="s">
        <v>392</v>
      </c>
      <c r="G41" s="54">
        <v>17.4</v>
      </c>
      <c r="K41" s="54">
        <f>(G41*4.25)</f>
        <v>73.94999999999999</v>
      </c>
      <c r="L41" s="75">
        <f aca="true" t="shared" si="2" ref="L41:L47">K41/312</f>
        <v>0.23701923076923073</v>
      </c>
    </row>
    <row r="42" spans="1:12" ht="15.75">
      <c r="A42" s="81">
        <v>1303</v>
      </c>
      <c r="C42" s="54">
        <v>1303</v>
      </c>
      <c r="D42" s="54" t="s">
        <v>1091</v>
      </c>
      <c r="E42" s="54" t="s">
        <v>392</v>
      </c>
      <c r="G42" s="54">
        <v>15</v>
      </c>
      <c r="K42" s="54">
        <f>(G42*4.25)</f>
        <v>63.75</v>
      </c>
      <c r="L42" s="75">
        <f t="shared" si="2"/>
        <v>0.20432692307692307</v>
      </c>
    </row>
    <row r="43" spans="1:12" ht="15.75">
      <c r="A43" s="81">
        <v>1325</v>
      </c>
      <c r="C43" s="54">
        <v>1325</v>
      </c>
      <c r="D43" s="54" t="s">
        <v>1091</v>
      </c>
      <c r="E43" s="54" t="s">
        <v>392</v>
      </c>
      <c r="G43" s="54">
        <v>15</v>
      </c>
      <c r="K43" s="54">
        <f>(G43*4.25)</f>
        <v>63.75</v>
      </c>
      <c r="L43" s="75">
        <f t="shared" si="2"/>
        <v>0.20432692307692307</v>
      </c>
    </row>
    <row r="44" spans="1:12" ht="15.75">
      <c r="A44" s="81">
        <v>1461</v>
      </c>
      <c r="C44" s="54">
        <v>1461</v>
      </c>
      <c r="D44" s="54" t="s">
        <v>1091</v>
      </c>
      <c r="E44" s="54" t="s">
        <v>392</v>
      </c>
      <c r="G44" s="54">
        <v>1.43</v>
      </c>
      <c r="K44" s="54">
        <f>(G44*3.45)</f>
        <v>4.9335</v>
      </c>
      <c r="L44" s="75">
        <f t="shared" si="2"/>
        <v>0.0158125</v>
      </c>
    </row>
    <row r="45" spans="1:12" ht="15.75">
      <c r="A45" s="81">
        <v>1464</v>
      </c>
      <c r="C45" s="54">
        <v>1464</v>
      </c>
      <c r="D45" s="54" t="s">
        <v>1091</v>
      </c>
      <c r="E45" s="54" t="s">
        <v>392</v>
      </c>
      <c r="G45" s="54">
        <v>3.79</v>
      </c>
      <c r="K45" s="54">
        <f>(G45*3.45)</f>
        <v>13.075500000000002</v>
      </c>
      <c r="L45" s="75">
        <f t="shared" si="2"/>
        <v>0.04190865384615385</v>
      </c>
    </row>
    <row r="46" spans="1:12" ht="15.75">
      <c r="A46" s="81">
        <v>1466</v>
      </c>
      <c r="C46" s="54">
        <v>1466</v>
      </c>
      <c r="D46" s="54" t="s">
        <v>1091</v>
      </c>
      <c r="E46" s="54" t="s">
        <v>392</v>
      </c>
      <c r="G46" s="54">
        <v>10.29</v>
      </c>
      <c r="K46" s="54">
        <f>(G46*3.45)</f>
        <v>35.5005</v>
      </c>
      <c r="L46" s="75">
        <f t="shared" si="2"/>
        <v>0.11378365384615385</v>
      </c>
    </row>
    <row r="47" spans="1:12" ht="15.75">
      <c r="A47" s="81">
        <v>1474</v>
      </c>
      <c r="C47" s="54">
        <v>1474</v>
      </c>
      <c r="D47" s="54" t="s">
        <v>1091</v>
      </c>
      <c r="E47" s="54" t="s">
        <v>392</v>
      </c>
      <c r="G47" s="54">
        <v>8.57</v>
      </c>
      <c r="K47" s="54">
        <f>(G47*3.45)</f>
        <v>29.5665</v>
      </c>
      <c r="L47" s="75">
        <f t="shared" si="2"/>
        <v>0.09476442307692308</v>
      </c>
    </row>
    <row r="48" ht="15.75"/>
    <row r="49" ht="15.75">
      <c r="C49" s="168" t="s">
        <v>131</v>
      </c>
    </row>
    <row r="50" spans="1:14" ht="15.75">
      <c r="A50" s="81" t="s">
        <v>1086</v>
      </c>
      <c r="C50" s="54" t="s">
        <v>1088</v>
      </c>
      <c r="D50" s="56" t="s">
        <v>1089</v>
      </c>
      <c r="E50" s="54" t="s">
        <v>391</v>
      </c>
      <c r="G50" s="54">
        <v>4</v>
      </c>
      <c r="K50" s="54">
        <f>(G50*3.45)</f>
        <v>13.8</v>
      </c>
      <c r="L50" s="75">
        <f>K50/26</f>
        <v>0.5307692307692308</v>
      </c>
      <c r="N50" s="60" t="s">
        <v>329</v>
      </c>
    </row>
    <row r="51" ht="15.75">
      <c r="A51" s="81" t="s">
        <v>1087</v>
      </c>
    </row>
    <row r="52" ht="15.75" hidden="1"/>
    <row r="53" spans="1:14" ht="15.75">
      <c r="A53" s="81" t="s">
        <v>1086</v>
      </c>
      <c r="C53" s="54" t="s">
        <v>1088</v>
      </c>
      <c r="D53" s="54" t="s">
        <v>330</v>
      </c>
      <c r="E53" s="54" t="s">
        <v>391</v>
      </c>
      <c r="G53" s="54">
        <v>2</v>
      </c>
      <c r="K53" s="54">
        <f>(G53*3.45)</f>
        <v>6.9</v>
      </c>
      <c r="L53" s="75">
        <f>K53/26</f>
        <v>0.2653846153846154</v>
      </c>
      <c r="N53" s="54" t="s">
        <v>207</v>
      </c>
    </row>
    <row r="54" ht="15.75">
      <c r="A54" s="81" t="s">
        <v>1087</v>
      </c>
    </row>
    <row r="55" ht="15.75"/>
    <row r="56" ht="15.75">
      <c r="C56" s="168" t="s">
        <v>1301</v>
      </c>
    </row>
    <row r="57" spans="1:14" ht="15.75" hidden="1">
      <c r="A57" s="81" t="s">
        <v>858</v>
      </c>
      <c r="C57" s="56" t="s">
        <v>860</v>
      </c>
      <c r="D57" s="54" t="s">
        <v>1089</v>
      </c>
      <c r="E57" s="60" t="s">
        <v>1092</v>
      </c>
      <c r="G57" s="54">
        <v>3.33</v>
      </c>
      <c r="N57" s="54" t="s">
        <v>857</v>
      </c>
    </row>
    <row r="58" spans="1:12" ht="15.75">
      <c r="A58" s="81">
        <v>1303</v>
      </c>
      <c r="C58" s="56">
        <v>1303</v>
      </c>
      <c r="D58" s="54" t="s">
        <v>1091</v>
      </c>
      <c r="E58" s="56" t="s">
        <v>392</v>
      </c>
      <c r="G58" s="54">
        <v>12</v>
      </c>
      <c r="K58" s="54">
        <f>(G58*4.25)</f>
        <v>51</v>
      </c>
      <c r="L58" s="75">
        <f aca="true" t="shared" si="3" ref="L58:L66">K58/312</f>
        <v>0.16346153846153846</v>
      </c>
    </row>
    <row r="59" spans="1:12" ht="15.75">
      <c r="A59" s="81">
        <v>1331</v>
      </c>
      <c r="C59" s="56">
        <v>1331</v>
      </c>
      <c r="D59" s="54" t="s">
        <v>1091</v>
      </c>
      <c r="E59" s="56" t="s">
        <v>392</v>
      </c>
      <c r="G59" s="54">
        <v>15</v>
      </c>
      <c r="K59" s="54">
        <f>(G59*4.25)</f>
        <v>63.75</v>
      </c>
      <c r="L59" s="75">
        <f t="shared" si="3"/>
        <v>0.20432692307692307</v>
      </c>
    </row>
    <row r="60" spans="1:12" ht="15.75">
      <c r="A60" s="81">
        <v>1444</v>
      </c>
      <c r="C60" s="56">
        <v>1444</v>
      </c>
      <c r="D60" s="54" t="s">
        <v>1091</v>
      </c>
      <c r="E60" s="56" t="s">
        <v>392</v>
      </c>
      <c r="G60" s="54">
        <v>4.21</v>
      </c>
      <c r="K60" s="54">
        <f>(G60*3.45)</f>
        <v>14.5245</v>
      </c>
      <c r="L60" s="75">
        <f t="shared" si="3"/>
        <v>0.046552884615384614</v>
      </c>
    </row>
    <row r="61" spans="1:12" ht="15.75">
      <c r="A61" s="81">
        <v>1461</v>
      </c>
      <c r="C61" s="56">
        <v>1461</v>
      </c>
      <c r="D61" s="54" t="s">
        <v>1091</v>
      </c>
      <c r="E61" s="56" t="s">
        <v>392</v>
      </c>
      <c r="G61" s="54">
        <v>1.43</v>
      </c>
      <c r="K61" s="54">
        <f aca="true" t="shared" si="4" ref="K61:K66">(G61*3.45)</f>
        <v>4.9335</v>
      </c>
      <c r="L61" s="75">
        <f t="shared" si="3"/>
        <v>0.0158125</v>
      </c>
    </row>
    <row r="62" spans="1:14" ht="15.75" hidden="1">
      <c r="A62" s="81" t="s">
        <v>858</v>
      </c>
      <c r="C62" s="56" t="s">
        <v>860</v>
      </c>
      <c r="D62" s="54" t="s">
        <v>1091</v>
      </c>
      <c r="E62" s="60" t="s">
        <v>859</v>
      </c>
      <c r="G62" s="54">
        <v>2</v>
      </c>
      <c r="K62" s="54">
        <f t="shared" si="4"/>
        <v>6.9</v>
      </c>
      <c r="L62" s="75">
        <f t="shared" si="3"/>
        <v>0.022115384615384617</v>
      </c>
      <c r="N62" s="54" t="s">
        <v>264</v>
      </c>
    </row>
    <row r="63" spans="1:12" ht="15.75">
      <c r="A63" s="81">
        <v>1464</v>
      </c>
      <c r="C63" s="56">
        <v>1464</v>
      </c>
      <c r="D63" s="54" t="s">
        <v>1091</v>
      </c>
      <c r="E63" s="56" t="s">
        <v>392</v>
      </c>
      <c r="G63" s="54">
        <v>1.9</v>
      </c>
      <c r="K63" s="54">
        <f t="shared" si="4"/>
        <v>6.555</v>
      </c>
      <c r="L63" s="75">
        <f t="shared" si="3"/>
        <v>0.021009615384615384</v>
      </c>
    </row>
    <row r="64" spans="1:12" ht="15.75">
      <c r="A64" s="81">
        <v>1464</v>
      </c>
      <c r="C64" s="56">
        <v>1464</v>
      </c>
      <c r="D64" s="54" t="s">
        <v>1091</v>
      </c>
      <c r="E64" s="56" t="s">
        <v>392</v>
      </c>
      <c r="G64" s="54">
        <v>0.95</v>
      </c>
      <c r="K64" s="54">
        <f t="shared" si="4"/>
        <v>3.2775</v>
      </c>
      <c r="L64" s="75">
        <f t="shared" si="3"/>
        <v>0.010504807692307692</v>
      </c>
    </row>
    <row r="65" spans="1:12" ht="15.75">
      <c r="A65" s="81">
        <v>1466</v>
      </c>
      <c r="C65" s="56">
        <v>1466</v>
      </c>
      <c r="D65" s="54" t="s">
        <v>1091</v>
      </c>
      <c r="E65" s="56" t="s">
        <v>392</v>
      </c>
      <c r="G65" s="54">
        <v>10.29</v>
      </c>
      <c r="K65" s="54">
        <f t="shared" si="4"/>
        <v>35.5005</v>
      </c>
      <c r="L65" s="75">
        <f t="shared" si="3"/>
        <v>0.11378365384615385</v>
      </c>
    </row>
    <row r="66" spans="1:12" ht="15.75">
      <c r="A66" s="81">
        <v>1474</v>
      </c>
      <c r="C66" s="56">
        <v>1474</v>
      </c>
      <c r="D66" s="54" t="s">
        <v>1091</v>
      </c>
      <c r="E66" s="56" t="s">
        <v>392</v>
      </c>
      <c r="G66" s="54">
        <v>9.43</v>
      </c>
      <c r="K66" s="54">
        <f t="shared" si="4"/>
        <v>32.533500000000004</v>
      </c>
      <c r="L66" s="75">
        <f t="shared" si="3"/>
        <v>0.10427403846153847</v>
      </c>
    </row>
    <row r="67" ht="15.75"/>
    <row r="68" ht="15.75">
      <c r="A68" s="80" t="s">
        <v>1039</v>
      </c>
    </row>
    <row r="69" ht="15.75">
      <c r="C69" s="52" t="s">
        <v>1300</v>
      </c>
    </row>
    <row r="70" spans="1:14" ht="15.75">
      <c r="A70" s="81" t="s">
        <v>1090</v>
      </c>
      <c r="C70" s="71" t="s">
        <v>1090</v>
      </c>
      <c r="D70" s="54" t="s">
        <v>1091</v>
      </c>
      <c r="E70" s="60" t="s">
        <v>859</v>
      </c>
      <c r="G70" s="54">
        <v>2.5</v>
      </c>
      <c r="J70" s="61"/>
      <c r="K70" s="61"/>
      <c r="L70" s="76"/>
      <c r="M70" s="61"/>
      <c r="N70" s="54" t="s">
        <v>862</v>
      </c>
    </row>
    <row r="71" spans="1:14" ht="15.75">
      <c r="A71" s="81" t="s">
        <v>1090</v>
      </c>
      <c r="C71" s="71" t="s">
        <v>1090</v>
      </c>
      <c r="D71" s="54" t="s">
        <v>1091</v>
      </c>
      <c r="E71" s="60" t="s">
        <v>859</v>
      </c>
      <c r="G71" s="54">
        <v>6.5</v>
      </c>
      <c r="J71" s="61"/>
      <c r="K71" s="61"/>
      <c r="L71" s="76"/>
      <c r="M71" s="61"/>
      <c r="N71" s="54" t="s">
        <v>863</v>
      </c>
    </row>
    <row r="72" spans="1:14" ht="15.75">
      <c r="A72" s="81" t="s">
        <v>1170</v>
      </c>
      <c r="C72" s="73" t="s">
        <v>110</v>
      </c>
      <c r="D72" s="54" t="s">
        <v>1091</v>
      </c>
      <c r="E72" s="54" t="s">
        <v>391</v>
      </c>
      <c r="G72" s="54">
        <v>400</v>
      </c>
      <c r="H72" s="54">
        <v>500</v>
      </c>
      <c r="K72" s="54">
        <f>(G72*3.45)</f>
        <v>1380</v>
      </c>
      <c r="L72" s="75">
        <f>K72/26</f>
        <v>53.07692307692308</v>
      </c>
      <c r="M72" s="54">
        <f>(H72*3.45)</f>
        <v>1725</v>
      </c>
      <c r="N72" s="54" t="s">
        <v>1041</v>
      </c>
    </row>
    <row r="73" spans="1:14" ht="15.75">
      <c r="A73" s="81" t="s">
        <v>1170</v>
      </c>
      <c r="C73" s="73" t="s">
        <v>110</v>
      </c>
      <c r="D73" s="54" t="s">
        <v>1091</v>
      </c>
      <c r="E73" s="54" t="s">
        <v>391</v>
      </c>
      <c r="G73" s="54">
        <v>50</v>
      </c>
      <c r="K73" s="54">
        <f>(G73*3.45)</f>
        <v>172.5</v>
      </c>
      <c r="L73" s="75">
        <f>K73/26</f>
        <v>6.634615384615385</v>
      </c>
      <c r="N73" s="54" t="s">
        <v>1040</v>
      </c>
    </row>
    <row r="74" spans="1:14" ht="15.75">
      <c r="A74" s="81">
        <v>1421</v>
      </c>
      <c r="C74" s="71">
        <v>1421</v>
      </c>
      <c r="D74" s="54" t="s">
        <v>1091</v>
      </c>
      <c r="E74" s="54" t="s">
        <v>391</v>
      </c>
      <c r="G74" s="54">
        <v>30</v>
      </c>
      <c r="K74" s="54">
        <f>(G74*3.45)</f>
        <v>103.5</v>
      </c>
      <c r="L74" s="75">
        <f>K74/26</f>
        <v>3.980769230769231</v>
      </c>
      <c r="N74" s="60" t="s">
        <v>1056</v>
      </c>
    </row>
    <row r="75" spans="1:14" ht="15.75">
      <c r="A75" s="81">
        <v>1422</v>
      </c>
      <c r="C75" s="71">
        <v>1422</v>
      </c>
      <c r="D75" s="54" t="s">
        <v>1091</v>
      </c>
      <c r="E75" s="54" t="s">
        <v>391</v>
      </c>
      <c r="G75" s="54">
        <v>30</v>
      </c>
      <c r="K75" s="54">
        <f>(G75*3.45)</f>
        <v>103.5</v>
      </c>
      <c r="L75" s="75">
        <f>K75/26</f>
        <v>3.980769230769231</v>
      </c>
      <c r="N75" s="60" t="s">
        <v>1042</v>
      </c>
    </row>
    <row r="76" spans="1:14" ht="15.75">
      <c r="A76" s="81" t="s">
        <v>1043</v>
      </c>
      <c r="C76" s="71" t="s">
        <v>1044</v>
      </c>
      <c r="D76" s="54" t="s">
        <v>1091</v>
      </c>
      <c r="E76" s="54" t="s">
        <v>391</v>
      </c>
      <c r="G76" s="54">
        <v>60</v>
      </c>
      <c r="K76" s="54">
        <f>(G76*3.45)</f>
        <v>207</v>
      </c>
      <c r="L76" s="75">
        <f>K76/26</f>
        <v>7.961538461538462</v>
      </c>
      <c r="N76" s="54" t="s">
        <v>1217</v>
      </c>
    </row>
    <row r="77" spans="1:14" ht="15.75">
      <c r="A77" s="83">
        <v>1507</v>
      </c>
      <c r="C77" s="71">
        <v>1507</v>
      </c>
      <c r="D77" s="54" t="s">
        <v>453</v>
      </c>
      <c r="E77" s="54" t="s">
        <v>391</v>
      </c>
      <c r="G77" s="54">
        <v>33.33</v>
      </c>
      <c r="J77" s="61"/>
      <c r="K77" s="61"/>
      <c r="L77" s="76"/>
      <c r="M77" s="61"/>
      <c r="N77" s="54" t="s">
        <v>1061</v>
      </c>
    </row>
    <row r="78" ht="15.75">
      <c r="A78" s="83"/>
    </row>
    <row r="79" ht="15.75">
      <c r="A79" s="84" t="s">
        <v>1055</v>
      </c>
    </row>
    <row r="80" ht="15.75">
      <c r="C80" s="168" t="s">
        <v>1299</v>
      </c>
    </row>
    <row r="81" spans="1:14" ht="15.75">
      <c r="A81" s="81" t="s">
        <v>1066</v>
      </c>
      <c r="C81" s="71" t="s">
        <v>1067</v>
      </c>
      <c r="D81" s="54" t="s">
        <v>1091</v>
      </c>
      <c r="E81" s="60" t="s">
        <v>859</v>
      </c>
      <c r="G81" s="54">
        <v>7</v>
      </c>
      <c r="H81" s="56"/>
      <c r="I81" s="56"/>
      <c r="J81" s="61"/>
      <c r="K81" s="61"/>
      <c r="L81" s="76"/>
      <c r="M81" s="61"/>
      <c r="N81" s="54" t="s">
        <v>1020</v>
      </c>
    </row>
    <row r="82" spans="1:14" ht="15.75">
      <c r="A82" s="81" t="s">
        <v>1077</v>
      </c>
      <c r="C82" s="71" t="s">
        <v>1078</v>
      </c>
      <c r="D82" s="54" t="s">
        <v>1091</v>
      </c>
      <c r="E82" s="60" t="s">
        <v>859</v>
      </c>
      <c r="G82" s="54">
        <v>2</v>
      </c>
      <c r="H82" s="56"/>
      <c r="I82" s="56"/>
      <c r="J82" s="61"/>
      <c r="K82" s="61"/>
      <c r="L82" s="76"/>
      <c r="M82" s="61"/>
      <c r="N82" s="54" t="s">
        <v>1110</v>
      </c>
    </row>
    <row r="83" spans="1:14" ht="15.75">
      <c r="A83" s="81" t="s">
        <v>1077</v>
      </c>
      <c r="C83" s="71" t="s">
        <v>1078</v>
      </c>
      <c r="D83" s="54" t="s">
        <v>1091</v>
      </c>
      <c r="E83" s="60" t="s">
        <v>859</v>
      </c>
      <c r="G83" s="54">
        <v>1.5</v>
      </c>
      <c r="H83" s="56"/>
      <c r="I83" s="56"/>
      <c r="J83" s="61"/>
      <c r="K83" s="61"/>
      <c r="L83" s="76"/>
      <c r="M83" s="61"/>
      <c r="N83" s="54" t="s">
        <v>1111</v>
      </c>
    </row>
    <row r="84" spans="1:14" ht="15.75">
      <c r="A84" s="81">
        <v>1326</v>
      </c>
      <c r="C84" s="71">
        <v>1326</v>
      </c>
      <c r="D84" s="54" t="s">
        <v>1091</v>
      </c>
      <c r="E84" s="60" t="s">
        <v>859</v>
      </c>
      <c r="G84" s="54">
        <v>5</v>
      </c>
      <c r="H84" s="56"/>
      <c r="I84" s="56"/>
      <c r="J84" s="61"/>
      <c r="K84" s="61"/>
      <c r="L84" s="76"/>
      <c r="M84" s="61"/>
      <c r="N84" s="54" t="s">
        <v>1072</v>
      </c>
    </row>
    <row r="85" spans="3:14" ht="15.75">
      <c r="C85" s="71" t="s">
        <v>1073</v>
      </c>
      <c r="D85" s="54" t="s">
        <v>1091</v>
      </c>
      <c r="E85" s="54" t="s">
        <v>391</v>
      </c>
      <c r="F85" s="54">
        <v>1.5</v>
      </c>
      <c r="J85" s="54">
        <f>(F85*4.25)</f>
        <v>6.375</v>
      </c>
      <c r="N85" s="54" t="s">
        <v>1074</v>
      </c>
    </row>
    <row r="86" spans="1:14" ht="15.75">
      <c r="A86" s="81">
        <v>1330</v>
      </c>
      <c r="C86" s="71">
        <v>1330</v>
      </c>
      <c r="D86" s="54" t="s">
        <v>1091</v>
      </c>
      <c r="E86" s="54" t="s">
        <v>391</v>
      </c>
      <c r="G86" s="54">
        <v>2.5</v>
      </c>
      <c r="K86" s="54">
        <f>(G86*4.25)</f>
        <v>10.625</v>
      </c>
      <c r="L86" s="75">
        <f>K86/26</f>
        <v>0.40865384615384615</v>
      </c>
      <c r="N86" s="54" t="s">
        <v>1075</v>
      </c>
    </row>
    <row r="87" spans="1:14" ht="15.75">
      <c r="A87" s="81">
        <v>1330</v>
      </c>
      <c r="C87" s="71">
        <v>1330</v>
      </c>
      <c r="D87" s="54" t="s">
        <v>1091</v>
      </c>
      <c r="E87" s="54" t="s">
        <v>391</v>
      </c>
      <c r="H87" s="54">
        <v>15</v>
      </c>
      <c r="M87" s="54">
        <f>(H87*4.25)</f>
        <v>63.75</v>
      </c>
      <c r="N87" s="54" t="s">
        <v>1076</v>
      </c>
    </row>
    <row r="88" spans="1:14" ht="15.75">
      <c r="A88" s="81" t="s">
        <v>1060</v>
      </c>
      <c r="C88" s="71" t="s">
        <v>1090</v>
      </c>
      <c r="D88" s="54" t="s">
        <v>1091</v>
      </c>
      <c r="E88" s="54" t="s">
        <v>391</v>
      </c>
      <c r="F88" s="54">
        <v>50</v>
      </c>
      <c r="G88" s="54">
        <v>150</v>
      </c>
      <c r="H88" s="54">
        <v>250</v>
      </c>
      <c r="J88" s="54">
        <f>(F88*4.25)</f>
        <v>212.5</v>
      </c>
      <c r="K88" s="54">
        <f>(G88*4.25)</f>
        <v>637.5</v>
      </c>
      <c r="L88" s="75">
        <f>K88/26</f>
        <v>24.51923076923077</v>
      </c>
      <c r="M88" s="54">
        <f>(H88*4.25)</f>
        <v>1062.5</v>
      </c>
      <c r="N88" s="54" t="s">
        <v>999</v>
      </c>
    </row>
    <row r="89" spans="1:14" ht="15.75">
      <c r="A89" s="83" t="s">
        <v>1065</v>
      </c>
      <c r="C89" s="71" t="s">
        <v>1069</v>
      </c>
      <c r="D89" s="54" t="s">
        <v>1091</v>
      </c>
      <c r="E89" s="60" t="s">
        <v>1019</v>
      </c>
      <c r="G89" s="54">
        <v>4</v>
      </c>
      <c r="H89" s="56"/>
      <c r="I89" s="56"/>
      <c r="J89" s="61"/>
      <c r="K89" s="61"/>
      <c r="L89" s="76"/>
      <c r="M89" s="61"/>
      <c r="N89" s="54" t="s">
        <v>1070</v>
      </c>
    </row>
    <row r="90" spans="1:14" ht="15.75">
      <c r="A90" s="83" t="s">
        <v>1022</v>
      </c>
      <c r="C90" s="71" t="s">
        <v>1021</v>
      </c>
      <c r="D90" s="54" t="s">
        <v>1089</v>
      </c>
      <c r="E90" s="60" t="s">
        <v>859</v>
      </c>
      <c r="G90" s="54">
        <v>2.8</v>
      </c>
      <c r="H90" s="56"/>
      <c r="I90" s="56"/>
      <c r="J90" s="61"/>
      <c r="K90" s="61"/>
      <c r="L90" s="76"/>
      <c r="M90" s="61"/>
      <c r="N90" s="54" t="s">
        <v>1020</v>
      </c>
    </row>
    <row r="91" spans="1:14" ht="15.75">
      <c r="A91" s="83" t="s">
        <v>1000</v>
      </c>
      <c r="C91" s="73" t="s">
        <v>1000</v>
      </c>
      <c r="D91" s="54" t="s">
        <v>1091</v>
      </c>
      <c r="E91" s="54" t="s">
        <v>856</v>
      </c>
      <c r="G91" s="54">
        <v>4</v>
      </c>
      <c r="K91" s="54">
        <f>(G91*3.45)</f>
        <v>13.8</v>
      </c>
      <c r="L91" s="70">
        <f>K91</f>
        <v>13.8</v>
      </c>
      <c r="N91" s="60" t="s">
        <v>1315</v>
      </c>
    </row>
    <row r="92" spans="1:14" ht="15.75">
      <c r="A92" s="83" t="s">
        <v>1023</v>
      </c>
      <c r="C92" s="71" t="s">
        <v>1024</v>
      </c>
      <c r="D92" s="54" t="s">
        <v>1089</v>
      </c>
      <c r="E92" s="60" t="s">
        <v>859</v>
      </c>
      <c r="G92" s="54">
        <v>2</v>
      </c>
      <c r="J92" s="61"/>
      <c r="K92" s="61"/>
      <c r="L92" s="76"/>
      <c r="M92" s="61"/>
      <c r="N92" s="54" t="s">
        <v>1020</v>
      </c>
    </row>
    <row r="93" spans="1:14" ht="15.75">
      <c r="A93" s="81" t="s">
        <v>1017</v>
      </c>
      <c r="C93" s="71" t="s">
        <v>1018</v>
      </c>
      <c r="D93" s="54" t="s">
        <v>1089</v>
      </c>
      <c r="E93" s="60" t="s">
        <v>1019</v>
      </c>
      <c r="G93" s="54">
        <v>2.69</v>
      </c>
      <c r="J93" s="61"/>
      <c r="K93" s="61"/>
      <c r="L93" s="76"/>
      <c r="M93" s="61"/>
      <c r="N93" s="54" t="s">
        <v>1064</v>
      </c>
    </row>
    <row r="94" spans="1:14" ht="15.75">
      <c r="A94" s="81" t="s">
        <v>1112</v>
      </c>
      <c r="C94" s="71" t="s">
        <v>1024</v>
      </c>
      <c r="D94" s="54" t="s">
        <v>1089</v>
      </c>
      <c r="E94" s="60" t="s">
        <v>859</v>
      </c>
      <c r="G94" s="54">
        <v>1.05</v>
      </c>
      <c r="J94" s="61"/>
      <c r="K94" s="61"/>
      <c r="L94" s="76"/>
      <c r="M94" s="61"/>
      <c r="N94" s="60" t="s">
        <v>1059</v>
      </c>
    </row>
    <row r="95" ht="15.75">
      <c r="N95" s="56"/>
    </row>
    <row r="96" ht="15.75">
      <c r="A96" s="80" t="s">
        <v>1252</v>
      </c>
    </row>
    <row r="97" ht="15.75">
      <c r="C97" s="168" t="s">
        <v>1298</v>
      </c>
    </row>
    <row r="98" spans="1:14" ht="15.75">
      <c r="A98" s="81" t="s">
        <v>1001</v>
      </c>
      <c r="C98" s="71" t="s">
        <v>1079</v>
      </c>
      <c r="D98" s="54" t="s">
        <v>1091</v>
      </c>
      <c r="E98" s="60" t="s">
        <v>859</v>
      </c>
      <c r="G98" s="54">
        <v>1.5</v>
      </c>
      <c r="J98" s="61"/>
      <c r="K98" s="61"/>
      <c r="L98" s="76"/>
      <c r="M98" s="61"/>
      <c r="N98" s="60" t="s">
        <v>1105</v>
      </c>
    </row>
    <row r="99" spans="3:14" ht="15.75" hidden="1">
      <c r="C99" s="71"/>
      <c r="E99" s="60"/>
      <c r="J99" s="61"/>
      <c r="K99" s="61"/>
      <c r="L99" s="76"/>
      <c r="M99" s="61"/>
      <c r="N99" s="60"/>
    </row>
    <row r="100" spans="1:14" ht="15.75">
      <c r="A100" s="81" t="s">
        <v>1112</v>
      </c>
      <c r="C100" s="71" t="s">
        <v>1024</v>
      </c>
      <c r="D100" s="54" t="s">
        <v>1091</v>
      </c>
      <c r="E100" s="60" t="s">
        <v>859</v>
      </c>
      <c r="F100" s="54">
        <v>2.37</v>
      </c>
      <c r="G100" s="54">
        <v>2.83</v>
      </c>
      <c r="J100" s="61"/>
      <c r="K100" s="61"/>
      <c r="L100" s="76"/>
      <c r="M100" s="61"/>
      <c r="N100" s="54" t="s">
        <v>1080</v>
      </c>
    </row>
    <row r="101" spans="1:14" ht="15.75">
      <c r="A101" s="81" t="s">
        <v>253</v>
      </c>
      <c r="C101" s="73" t="s">
        <v>254</v>
      </c>
      <c r="D101" s="54" t="s">
        <v>1091</v>
      </c>
      <c r="E101" s="60" t="s">
        <v>859</v>
      </c>
      <c r="G101" s="54">
        <v>10</v>
      </c>
      <c r="J101" s="61"/>
      <c r="K101" s="61"/>
      <c r="L101" s="76"/>
      <c r="M101" s="61"/>
      <c r="N101" s="54" t="s">
        <v>1186</v>
      </c>
    </row>
    <row r="102" spans="1:14" ht="15.75">
      <c r="A102" s="81" t="s">
        <v>253</v>
      </c>
      <c r="C102" s="73" t="s">
        <v>254</v>
      </c>
      <c r="D102" s="54" t="s">
        <v>1091</v>
      </c>
      <c r="E102" s="60" t="s">
        <v>859</v>
      </c>
      <c r="F102" s="54">
        <v>20</v>
      </c>
      <c r="J102" s="61"/>
      <c r="K102" s="61"/>
      <c r="L102" s="76"/>
      <c r="M102" s="61"/>
      <c r="N102" s="60" t="s">
        <v>1320</v>
      </c>
    </row>
    <row r="103" spans="1:14" ht="15.75">
      <c r="A103" s="81" t="s">
        <v>253</v>
      </c>
      <c r="C103" s="73" t="s">
        <v>254</v>
      </c>
      <c r="D103" s="54" t="s">
        <v>1091</v>
      </c>
      <c r="E103" s="60" t="s">
        <v>859</v>
      </c>
      <c r="G103" s="54">
        <v>4</v>
      </c>
      <c r="J103" s="61"/>
      <c r="K103" s="61"/>
      <c r="L103" s="76"/>
      <c r="M103" s="61"/>
      <c r="N103" s="54" t="s">
        <v>1107</v>
      </c>
    </row>
    <row r="104" spans="1:14" ht="15.75">
      <c r="A104" s="81">
        <v>1415</v>
      </c>
      <c r="C104" s="71">
        <v>1415</v>
      </c>
      <c r="D104" s="54" t="s">
        <v>1258</v>
      </c>
      <c r="E104" s="54" t="s">
        <v>856</v>
      </c>
      <c r="G104" s="54">
        <v>200</v>
      </c>
      <c r="K104" s="54">
        <f>(G104*3.45*0.00392)</f>
        <v>2.7048</v>
      </c>
      <c r="L104" s="75">
        <f>K104</f>
        <v>2.7048</v>
      </c>
      <c r="N104" s="54" t="s">
        <v>1255</v>
      </c>
    </row>
    <row r="105" spans="1:14" ht="15.75">
      <c r="A105" s="81" t="s">
        <v>1256</v>
      </c>
      <c r="C105" s="71" t="s">
        <v>1044</v>
      </c>
      <c r="D105" s="54" t="s">
        <v>1091</v>
      </c>
      <c r="E105" s="54" t="s">
        <v>391</v>
      </c>
      <c r="G105" s="54">
        <v>30</v>
      </c>
      <c r="K105" s="54">
        <f>(G105*3.45)</f>
        <v>103.5</v>
      </c>
      <c r="L105" s="75">
        <f>K105/26</f>
        <v>3.980769230769231</v>
      </c>
      <c r="N105" s="60" t="s">
        <v>1162</v>
      </c>
    </row>
    <row r="106" spans="1:14" ht="15.75">
      <c r="A106" s="81" t="s">
        <v>1321</v>
      </c>
      <c r="C106" s="71" t="s">
        <v>1322</v>
      </c>
      <c r="D106" s="54" t="s">
        <v>1091</v>
      </c>
      <c r="E106" s="54" t="s">
        <v>391</v>
      </c>
      <c r="G106" s="54">
        <v>1</v>
      </c>
      <c r="K106" s="54">
        <f>(G106*3.45)</f>
        <v>3.45</v>
      </c>
      <c r="L106" s="75">
        <f>K106/26</f>
        <v>0.1326923076923077</v>
      </c>
      <c r="N106" s="54" t="s">
        <v>1257</v>
      </c>
    </row>
    <row r="107" ht="15.75"/>
    <row r="108" ht="15.75">
      <c r="C108" s="168" t="s">
        <v>1163</v>
      </c>
    </row>
    <row r="109" spans="1:14" ht="15.75">
      <c r="A109" s="81">
        <v>1296</v>
      </c>
      <c r="C109" s="52">
        <v>1296</v>
      </c>
      <c r="D109" s="54" t="s">
        <v>1164</v>
      </c>
      <c r="E109" s="54" t="s">
        <v>856</v>
      </c>
      <c r="G109" s="54">
        <v>100</v>
      </c>
      <c r="K109" s="54">
        <f>(G109*0.05*4.25)</f>
        <v>21.25</v>
      </c>
      <c r="L109" s="75">
        <f>K109</f>
        <v>21.25</v>
      </c>
      <c r="N109" s="54" t="s">
        <v>250</v>
      </c>
    </row>
    <row r="110" spans="1:14" ht="15.75">
      <c r="A110" s="81" t="s">
        <v>209</v>
      </c>
      <c r="C110" s="54" t="s">
        <v>208</v>
      </c>
      <c r="D110" s="54" t="s">
        <v>1164</v>
      </c>
      <c r="E110" s="54" t="s">
        <v>856</v>
      </c>
      <c r="G110" s="54">
        <v>45</v>
      </c>
      <c r="K110" s="54">
        <f>(G110*0.05*4.25)</f>
        <v>9.5625</v>
      </c>
      <c r="L110" s="75">
        <f>K110</f>
        <v>9.5625</v>
      </c>
      <c r="N110" s="54" t="s">
        <v>1165</v>
      </c>
    </row>
    <row r="111" spans="1:14" ht="15.75">
      <c r="A111" s="81" t="s">
        <v>1166</v>
      </c>
      <c r="C111" s="54" t="s">
        <v>1167</v>
      </c>
      <c r="D111" s="54" t="s">
        <v>1091</v>
      </c>
      <c r="E111" s="60" t="s">
        <v>859</v>
      </c>
      <c r="G111" s="54">
        <v>65</v>
      </c>
      <c r="J111" s="61"/>
      <c r="K111" s="61"/>
      <c r="L111" s="76"/>
      <c r="M111" s="61"/>
      <c r="N111" s="54" t="s">
        <v>251</v>
      </c>
    </row>
    <row r="112" ht="15.75">
      <c r="E112" s="56"/>
    </row>
    <row r="113" ht="15.75">
      <c r="A113" s="80" t="s">
        <v>1096</v>
      </c>
    </row>
    <row r="114" ht="15.75">
      <c r="C114" s="52" t="s">
        <v>1302</v>
      </c>
    </row>
    <row r="115" spans="1:14" ht="15.75" hidden="1">
      <c r="A115" s="81" t="s">
        <v>1170</v>
      </c>
      <c r="C115" s="56" t="s">
        <v>110</v>
      </c>
      <c r="D115" s="54" t="s">
        <v>1171</v>
      </c>
      <c r="E115" s="54" t="s">
        <v>392</v>
      </c>
      <c r="F115" s="54">
        <v>10000</v>
      </c>
      <c r="H115" s="54">
        <v>30000</v>
      </c>
      <c r="N115" s="54" t="s">
        <v>1103</v>
      </c>
    </row>
    <row r="116" spans="1:14" ht="15.75" hidden="1">
      <c r="A116" s="81" t="s">
        <v>1170</v>
      </c>
      <c r="C116" s="56" t="s">
        <v>110</v>
      </c>
      <c r="D116" s="54" t="s">
        <v>1091</v>
      </c>
      <c r="E116" s="54" t="s">
        <v>391</v>
      </c>
      <c r="F116" s="54">
        <v>83</v>
      </c>
      <c r="H116" s="54">
        <v>125</v>
      </c>
      <c r="N116" s="54" t="s">
        <v>1172</v>
      </c>
    </row>
    <row r="117" spans="1:14" ht="15.75">
      <c r="A117" s="81" t="s">
        <v>1173</v>
      </c>
      <c r="C117" s="71" t="s">
        <v>1174</v>
      </c>
      <c r="D117" s="54" t="s">
        <v>1091</v>
      </c>
      <c r="E117" s="54" t="s">
        <v>392</v>
      </c>
      <c r="F117" s="54">
        <v>250</v>
      </c>
      <c r="H117" s="54">
        <v>1000</v>
      </c>
      <c r="J117" s="54">
        <f>(F117*4.25)</f>
        <v>1062.5</v>
      </c>
      <c r="M117" s="54">
        <f>(H117*4.25)</f>
        <v>4250</v>
      </c>
      <c r="N117" s="54" t="s">
        <v>1175</v>
      </c>
    </row>
    <row r="118" spans="1:14" ht="15.75">
      <c r="A118" s="81" t="s">
        <v>1176</v>
      </c>
      <c r="C118" s="73" t="s">
        <v>118</v>
      </c>
      <c r="D118" s="54" t="s">
        <v>1091</v>
      </c>
      <c r="E118" s="54" t="s">
        <v>392</v>
      </c>
      <c r="G118" s="54">
        <v>350</v>
      </c>
      <c r="J118" s="54">
        <f aca="true" t="shared" si="5" ref="J118:J125">(F118*4.25)</f>
        <v>0</v>
      </c>
      <c r="K118" s="54">
        <f>(G118*4.25)</f>
        <v>1487.5</v>
      </c>
      <c r="L118" s="75">
        <f>K118/312</f>
        <v>4.767628205128205</v>
      </c>
      <c r="M118" s="54">
        <f aca="true" t="shared" si="6" ref="M118:M125">(H118*4.25)</f>
        <v>0</v>
      </c>
      <c r="N118" s="54" t="s">
        <v>1101</v>
      </c>
    </row>
    <row r="119" spans="1:14" ht="15.75" hidden="1">
      <c r="A119" s="81" t="s">
        <v>858</v>
      </c>
      <c r="C119" s="73" t="s">
        <v>860</v>
      </c>
      <c r="D119" s="54" t="s">
        <v>1091</v>
      </c>
      <c r="E119" s="54" t="s">
        <v>391</v>
      </c>
      <c r="F119" s="54">
        <v>3</v>
      </c>
      <c r="G119" s="54">
        <v>4.5</v>
      </c>
      <c r="J119" s="54">
        <f t="shared" si="5"/>
        <v>12.75</v>
      </c>
      <c r="M119" s="54">
        <f t="shared" si="6"/>
        <v>0</v>
      </c>
      <c r="N119" s="54" t="s">
        <v>1102</v>
      </c>
    </row>
    <row r="120" spans="1:14" ht="15.75" hidden="1">
      <c r="A120" s="81" t="s">
        <v>1170</v>
      </c>
      <c r="C120" s="73" t="s">
        <v>110</v>
      </c>
      <c r="D120" s="54" t="s">
        <v>1171</v>
      </c>
      <c r="E120" s="54" t="s">
        <v>392</v>
      </c>
      <c r="F120" s="54">
        <v>10000</v>
      </c>
      <c r="H120" s="54">
        <v>30000</v>
      </c>
      <c r="J120" s="54">
        <f t="shared" si="5"/>
        <v>42500</v>
      </c>
      <c r="M120" s="54">
        <f t="shared" si="6"/>
        <v>127500</v>
      </c>
      <c r="N120" s="54" t="s">
        <v>1103</v>
      </c>
    </row>
    <row r="121" spans="1:14" ht="15.75" hidden="1">
      <c r="A121" s="81" t="s">
        <v>1170</v>
      </c>
      <c r="C121" s="73" t="s">
        <v>110</v>
      </c>
      <c r="D121" s="54" t="s">
        <v>1091</v>
      </c>
      <c r="E121" s="54" t="s">
        <v>391</v>
      </c>
      <c r="F121" s="54">
        <v>83</v>
      </c>
      <c r="H121" s="54">
        <v>125</v>
      </c>
      <c r="J121" s="54">
        <f t="shared" si="5"/>
        <v>352.75</v>
      </c>
      <c r="M121" s="54">
        <f t="shared" si="6"/>
        <v>531.25</v>
      </c>
      <c r="N121" s="54" t="s">
        <v>1172</v>
      </c>
    </row>
    <row r="122" spans="1:14" ht="15.75">
      <c r="A122" s="81" t="s">
        <v>1104</v>
      </c>
      <c r="C122" s="71" t="s">
        <v>1090</v>
      </c>
      <c r="D122" s="54" t="s">
        <v>1091</v>
      </c>
      <c r="E122" s="54" t="s">
        <v>391</v>
      </c>
      <c r="F122" s="54">
        <v>3</v>
      </c>
      <c r="H122" s="54">
        <v>10</v>
      </c>
      <c r="J122" s="54">
        <f t="shared" si="5"/>
        <v>12.75</v>
      </c>
      <c r="M122" s="54">
        <f t="shared" si="6"/>
        <v>42.5</v>
      </c>
      <c r="N122" s="54" t="s">
        <v>1287</v>
      </c>
    </row>
    <row r="123" spans="1:14" ht="15.75">
      <c r="A123" s="81" t="s">
        <v>1104</v>
      </c>
      <c r="C123" s="71" t="s">
        <v>1090</v>
      </c>
      <c r="D123" s="54" t="s">
        <v>1091</v>
      </c>
      <c r="E123" s="54" t="s">
        <v>391</v>
      </c>
      <c r="F123" s="54">
        <v>44</v>
      </c>
      <c r="H123" s="54">
        <v>130</v>
      </c>
      <c r="J123" s="54">
        <f t="shared" si="5"/>
        <v>187</v>
      </c>
      <c r="M123" s="54">
        <f t="shared" si="6"/>
        <v>552.5</v>
      </c>
      <c r="N123" s="54" t="s">
        <v>1364</v>
      </c>
    </row>
    <row r="124" spans="1:14" ht="15.75">
      <c r="A124" s="81" t="s">
        <v>1104</v>
      </c>
      <c r="C124" s="71" t="s">
        <v>1090</v>
      </c>
      <c r="D124" s="54" t="s">
        <v>1091</v>
      </c>
      <c r="E124" s="54" t="s">
        <v>391</v>
      </c>
      <c r="F124" s="54">
        <v>300</v>
      </c>
      <c r="H124" s="54">
        <v>570</v>
      </c>
      <c r="J124" s="54">
        <f t="shared" si="5"/>
        <v>1275</v>
      </c>
      <c r="M124" s="54">
        <f t="shared" si="6"/>
        <v>2422.5</v>
      </c>
      <c r="N124" s="54" t="s">
        <v>1365</v>
      </c>
    </row>
    <row r="125" spans="1:14" ht="15.75">
      <c r="A125" s="81" t="s">
        <v>1104</v>
      </c>
      <c r="C125" s="71" t="s">
        <v>1090</v>
      </c>
      <c r="D125" s="54" t="s">
        <v>1091</v>
      </c>
      <c r="E125" s="54" t="s">
        <v>391</v>
      </c>
      <c r="F125" s="54">
        <v>10</v>
      </c>
      <c r="H125" s="54">
        <v>30</v>
      </c>
      <c r="J125" s="54">
        <f t="shared" si="5"/>
        <v>42.5</v>
      </c>
      <c r="M125" s="54">
        <f t="shared" si="6"/>
        <v>127.5</v>
      </c>
      <c r="N125" s="56" t="s">
        <v>1366</v>
      </c>
    </row>
    <row r="126" spans="1:14" ht="15.75">
      <c r="A126" s="81" t="s">
        <v>1288</v>
      </c>
      <c r="C126" s="71" t="s">
        <v>1286</v>
      </c>
      <c r="D126" s="54" t="s">
        <v>1091</v>
      </c>
      <c r="E126" s="54" t="s">
        <v>391</v>
      </c>
      <c r="G126" s="54">
        <v>6.5</v>
      </c>
      <c r="K126" s="54">
        <f>(G126*3.45)</f>
        <v>22.425</v>
      </c>
      <c r="L126" s="75">
        <f>K126/26</f>
        <v>0.8625</v>
      </c>
      <c r="N126" s="54" t="s">
        <v>1362</v>
      </c>
    </row>
    <row r="127" spans="1:14" ht="15.75">
      <c r="A127" s="81" t="s">
        <v>1228</v>
      </c>
      <c r="C127" s="73" t="s">
        <v>179</v>
      </c>
      <c r="D127" s="54" t="s">
        <v>1091</v>
      </c>
      <c r="E127" s="54" t="s">
        <v>391</v>
      </c>
      <c r="G127" s="54">
        <v>1.5</v>
      </c>
      <c r="J127" s="61"/>
      <c r="K127" s="61"/>
      <c r="L127" s="76"/>
      <c r="M127" s="61"/>
      <c r="N127" s="54" t="s">
        <v>1363</v>
      </c>
    </row>
    <row r="128" spans="1:14" ht="15.75">
      <c r="A128" s="81" t="s">
        <v>1170</v>
      </c>
      <c r="C128" s="73" t="s">
        <v>110</v>
      </c>
      <c r="D128" s="54" t="s">
        <v>1171</v>
      </c>
      <c r="E128" s="54" t="s">
        <v>392</v>
      </c>
      <c r="F128" s="54">
        <v>10000</v>
      </c>
      <c r="H128" s="54">
        <v>30000</v>
      </c>
      <c r="J128" s="54">
        <f>(F128*3.45*0.04)</f>
        <v>1380</v>
      </c>
      <c r="M128" s="54">
        <f>(H128*0.04*3.45)</f>
        <v>4140</v>
      </c>
      <c r="N128" s="54" t="s">
        <v>1103</v>
      </c>
    </row>
    <row r="129" spans="1:14" ht="15.75">
      <c r="A129" s="81" t="s">
        <v>1170</v>
      </c>
      <c r="C129" s="73" t="s">
        <v>110</v>
      </c>
      <c r="D129" s="54" t="s">
        <v>1091</v>
      </c>
      <c r="E129" s="54" t="s">
        <v>391</v>
      </c>
      <c r="F129" s="54">
        <v>83</v>
      </c>
      <c r="H129" s="54">
        <v>125</v>
      </c>
      <c r="J129" s="54">
        <f>(F129*3.45)</f>
        <v>286.35</v>
      </c>
      <c r="M129" s="54">
        <f>(H129*3.45)</f>
        <v>431.25</v>
      </c>
      <c r="N129" s="54" t="s">
        <v>1172</v>
      </c>
    </row>
    <row r="130" spans="1:14" ht="15.75">
      <c r="A130" s="81" t="s">
        <v>858</v>
      </c>
      <c r="C130" s="73" t="s">
        <v>860</v>
      </c>
      <c r="D130" s="54" t="s">
        <v>1091</v>
      </c>
      <c r="E130" s="54" t="s">
        <v>391</v>
      </c>
      <c r="F130" s="54">
        <v>3</v>
      </c>
      <c r="G130" s="54">
        <v>4.5</v>
      </c>
      <c r="J130" s="54">
        <f>(F130*3.45)</f>
        <v>10.350000000000001</v>
      </c>
      <c r="K130" s="54">
        <f>(G130*3.45)</f>
        <v>15.525</v>
      </c>
      <c r="L130" s="75">
        <f>K130/26</f>
        <v>0.5971153846153846</v>
      </c>
      <c r="N130" s="54" t="s">
        <v>1102</v>
      </c>
    </row>
    <row r="131" spans="1:18" ht="15.75" hidden="1">
      <c r="A131" s="85">
        <v>1406</v>
      </c>
      <c r="B131" s="60"/>
      <c r="C131" s="60">
        <v>1406</v>
      </c>
      <c r="D131" s="60" t="s">
        <v>1091</v>
      </c>
      <c r="E131" s="60" t="s">
        <v>391</v>
      </c>
      <c r="F131" s="60"/>
      <c r="G131" s="60">
        <v>500</v>
      </c>
      <c r="H131" s="60"/>
      <c r="I131" s="60"/>
      <c r="J131" s="60"/>
      <c r="K131" s="60"/>
      <c r="L131" s="77"/>
      <c r="M131" s="60"/>
      <c r="N131" s="60" t="s">
        <v>1318</v>
      </c>
      <c r="O131" s="60"/>
      <c r="P131" s="60"/>
      <c r="Q131" s="60"/>
      <c r="R131" s="60"/>
    </row>
    <row r="133" ht="15.75">
      <c r="A133" s="80" t="s">
        <v>1349</v>
      </c>
    </row>
    <row r="134" ht="15.75">
      <c r="C134" s="52" t="s">
        <v>1229</v>
      </c>
    </row>
    <row r="135" spans="1:14" ht="15.75">
      <c r="A135" s="81" t="s">
        <v>1354</v>
      </c>
      <c r="C135" s="71" t="s">
        <v>1069</v>
      </c>
      <c r="D135" s="54" t="s">
        <v>1091</v>
      </c>
      <c r="G135" s="54">
        <v>25</v>
      </c>
      <c r="N135" s="54" t="s">
        <v>1355</v>
      </c>
    </row>
    <row r="136" spans="1:14" ht="15.75">
      <c r="A136" s="81" t="s">
        <v>1354</v>
      </c>
      <c r="C136" s="71" t="s">
        <v>1069</v>
      </c>
      <c r="D136" s="54" t="s">
        <v>1091</v>
      </c>
      <c r="F136" s="54">
        <v>400</v>
      </c>
      <c r="H136" s="54">
        <v>1000</v>
      </c>
      <c r="N136" s="54" t="s">
        <v>1356</v>
      </c>
    </row>
    <row r="137" spans="1:14" ht="15.75">
      <c r="A137" s="81" t="s">
        <v>1354</v>
      </c>
      <c r="C137" s="71" t="s">
        <v>1069</v>
      </c>
      <c r="D137" s="54" t="s">
        <v>1091</v>
      </c>
      <c r="F137" s="54">
        <v>1000</v>
      </c>
      <c r="H137" s="54">
        <v>3000</v>
      </c>
      <c r="N137" s="54" t="s">
        <v>180</v>
      </c>
    </row>
    <row r="138" spans="1:14" ht="15.75">
      <c r="A138" s="81">
        <v>1300</v>
      </c>
      <c r="C138" s="71">
        <v>1300</v>
      </c>
      <c r="D138" s="54" t="s">
        <v>1091</v>
      </c>
      <c r="G138" s="54">
        <v>35</v>
      </c>
      <c r="N138" s="54" t="s">
        <v>1136</v>
      </c>
    </row>
    <row r="139" spans="1:14" ht="15.75">
      <c r="A139" s="81" t="s">
        <v>1137</v>
      </c>
      <c r="C139" s="71" t="s">
        <v>1242</v>
      </c>
      <c r="D139" s="54" t="s">
        <v>1091</v>
      </c>
      <c r="G139" s="54">
        <v>25</v>
      </c>
      <c r="N139" s="54" t="s">
        <v>1138</v>
      </c>
    </row>
    <row r="140" spans="1:14" ht="15.75">
      <c r="A140" s="81" t="s">
        <v>1137</v>
      </c>
      <c r="C140" s="71" t="s">
        <v>1242</v>
      </c>
      <c r="D140" s="54" t="s">
        <v>1091</v>
      </c>
      <c r="G140" s="54">
        <v>50</v>
      </c>
      <c r="N140" s="54" t="s">
        <v>1139</v>
      </c>
    </row>
    <row r="141" spans="1:14" ht="15.75">
      <c r="A141" s="81">
        <v>1394</v>
      </c>
      <c r="C141" s="54">
        <v>1394</v>
      </c>
      <c r="D141" s="54" t="s">
        <v>646</v>
      </c>
      <c r="G141" s="54">
        <v>2000</v>
      </c>
      <c r="N141" s="54" t="s">
        <v>1140</v>
      </c>
    </row>
    <row r="142" spans="1:14" ht="15.75">
      <c r="A142" s="81">
        <v>1400</v>
      </c>
      <c r="C142" s="54">
        <v>1400</v>
      </c>
      <c r="D142" s="54" t="s">
        <v>646</v>
      </c>
      <c r="G142" s="54">
        <v>3400</v>
      </c>
      <c r="N142" s="54" t="s">
        <v>1141</v>
      </c>
    </row>
    <row r="143" spans="1:14" ht="15.75">
      <c r="A143" s="81">
        <v>1405</v>
      </c>
      <c r="C143" s="54">
        <v>1405</v>
      </c>
      <c r="D143" s="54" t="s">
        <v>646</v>
      </c>
      <c r="G143" s="54">
        <v>5000</v>
      </c>
      <c r="N143" s="54" t="s">
        <v>1142</v>
      </c>
    </row>
    <row r="144" spans="1:7" ht="15.75" hidden="1">
      <c r="A144" s="81">
        <v>1406</v>
      </c>
      <c r="C144" s="54">
        <v>1406</v>
      </c>
      <c r="D144" s="54" t="s">
        <v>1091</v>
      </c>
      <c r="E144" s="54" t="s">
        <v>391</v>
      </c>
      <c r="G144" s="54">
        <v>500</v>
      </c>
    </row>
    <row r="145" spans="1:14" ht="15.75">
      <c r="A145" s="81">
        <v>1410</v>
      </c>
      <c r="C145" s="54">
        <v>1410</v>
      </c>
      <c r="D145" s="54" t="s">
        <v>646</v>
      </c>
      <c r="G145" s="54">
        <v>20000</v>
      </c>
      <c r="N145" s="54" t="s">
        <v>1143</v>
      </c>
    </row>
    <row r="146" spans="1:14" ht="15.75">
      <c r="A146" s="81">
        <v>1410</v>
      </c>
      <c r="C146" s="54">
        <v>1410</v>
      </c>
      <c r="D146" s="54" t="s">
        <v>1091</v>
      </c>
      <c r="G146" s="54">
        <v>300</v>
      </c>
      <c r="N146" s="54" t="s">
        <v>1145</v>
      </c>
    </row>
    <row r="147" spans="1:14" ht="15.75">
      <c r="A147" s="81">
        <v>1410</v>
      </c>
      <c r="C147" s="54">
        <v>1410</v>
      </c>
      <c r="D147" s="54" t="s">
        <v>1091</v>
      </c>
      <c r="G147" s="54">
        <v>500</v>
      </c>
      <c r="N147" s="54" t="s">
        <v>1146</v>
      </c>
    </row>
    <row r="148" spans="1:14" ht="15.75">
      <c r="A148" s="81">
        <v>1410</v>
      </c>
      <c r="C148" s="54">
        <v>1410</v>
      </c>
      <c r="D148" s="54" t="s">
        <v>1091</v>
      </c>
      <c r="G148" s="54">
        <v>2000</v>
      </c>
      <c r="N148" s="54" t="s">
        <v>181</v>
      </c>
    </row>
    <row r="149" spans="1:14" ht="15.75">
      <c r="A149" s="81">
        <v>1412</v>
      </c>
      <c r="C149" s="54">
        <v>1412</v>
      </c>
      <c r="D149" s="54" t="s">
        <v>1091</v>
      </c>
      <c r="G149" s="54">
        <v>70</v>
      </c>
      <c r="N149" s="54" t="s">
        <v>1147</v>
      </c>
    </row>
    <row r="150" spans="1:14" ht="15.75">
      <c r="A150" s="81">
        <v>1412</v>
      </c>
      <c r="C150" s="54">
        <v>1412</v>
      </c>
      <c r="D150" s="54" t="s">
        <v>1091</v>
      </c>
      <c r="F150" s="54">
        <v>500</v>
      </c>
      <c r="H150" s="54">
        <v>700</v>
      </c>
      <c r="N150" s="54" t="s">
        <v>1146</v>
      </c>
    </row>
    <row r="151" spans="1:14" ht="15.75">
      <c r="A151" s="81">
        <v>1412</v>
      </c>
      <c r="C151" s="54">
        <v>1412</v>
      </c>
      <c r="D151" s="54" t="s">
        <v>1091</v>
      </c>
      <c r="G151" s="54">
        <v>2000</v>
      </c>
      <c r="N151" s="54" t="s">
        <v>181</v>
      </c>
    </row>
    <row r="152" spans="1:14" ht="15.75">
      <c r="A152" s="81" t="s">
        <v>1148</v>
      </c>
      <c r="C152" s="71" t="s">
        <v>1149</v>
      </c>
      <c r="D152" s="54" t="s">
        <v>1091</v>
      </c>
      <c r="G152" s="54">
        <v>100</v>
      </c>
      <c r="N152" s="54" t="s">
        <v>1250</v>
      </c>
    </row>
    <row r="153" spans="1:14" ht="15.75">
      <c r="A153" s="81">
        <v>1415</v>
      </c>
      <c r="C153" s="54">
        <v>1415</v>
      </c>
      <c r="D153" s="54" t="s">
        <v>1091</v>
      </c>
      <c r="G153" s="54">
        <v>35</v>
      </c>
      <c r="N153" s="54" t="s">
        <v>1144</v>
      </c>
    </row>
  </sheetData>
  <sheetProtection/>
  <printOptions/>
  <pageMargins left="0.75" right="0.75" top="1" bottom="1" header="0.5" footer="0.5"/>
  <pageSetup horizontalDpi="200" verticalDpi="200" orientation="portrait"/>
  <legacyDrawing r:id="rId2"/>
</worksheet>
</file>

<file path=xl/worksheets/sheet5.xml><?xml version="1.0" encoding="utf-8"?>
<worksheet xmlns="http://schemas.openxmlformats.org/spreadsheetml/2006/main" xmlns:r="http://schemas.openxmlformats.org/officeDocument/2006/relationships">
  <dimension ref="A1:AF304"/>
  <sheetViews>
    <sheetView zoomScalePageLayoutView="0" workbookViewId="0" topLeftCell="A1">
      <pane xSplit="7880" ySplit="3560" topLeftCell="O42" activePane="topRight" state="split"/>
      <selection pane="topLeft" activeCell="A1" sqref="A1:A8"/>
      <selection pane="topRight" activeCell="Y4" sqref="Y4:AA8"/>
      <selection pane="bottomLeft" activeCell="A18" sqref="A18:AA18"/>
      <selection pane="bottomRight" activeCell="Z56" sqref="Z56"/>
    </sheetView>
  </sheetViews>
  <sheetFormatPr defaultColWidth="9.00390625" defaultRowHeight="12.75"/>
  <cols>
    <col min="1" max="1" width="11.00390625" style="37" customWidth="1"/>
    <col min="2" max="2" width="9.00390625" style="27" customWidth="1"/>
    <col min="3" max="3" width="5.50390625" style="27" customWidth="1"/>
    <col min="4" max="4" width="12.875" style="31" customWidth="1"/>
    <col min="5" max="5" width="10.50390625" style="27" customWidth="1"/>
    <col min="6" max="6" width="12.00390625" style="27" customWidth="1"/>
    <col min="7" max="7" width="10.375" style="27" customWidth="1"/>
    <col min="8" max="8" width="3.125" style="27" customWidth="1"/>
    <col min="9" max="9" width="17.875" style="27" customWidth="1"/>
    <col min="10" max="11" width="9.00390625" style="27" customWidth="1"/>
    <col min="12" max="12" width="0" style="27" hidden="1" customWidth="1"/>
    <col min="13" max="13" width="9.00390625" style="27" customWidth="1"/>
    <col min="14" max="14" width="9.50390625" style="27" customWidth="1"/>
    <col min="15" max="15" width="9.00390625" style="27" customWidth="1"/>
    <col min="16" max="16" width="0" style="27" hidden="1" customWidth="1"/>
    <col min="17" max="17" width="4.875" style="1" customWidth="1"/>
    <col min="18" max="18" width="11.875" style="1" customWidth="1"/>
    <col min="19" max="19" width="11.625" style="1" hidden="1" customWidth="1"/>
    <col min="20" max="20" width="10.625" style="1" hidden="1" customWidth="1"/>
    <col min="21" max="21" width="8.375" style="1" customWidth="1"/>
    <col min="22" max="22" width="11.125" style="1" customWidth="1"/>
    <col min="23" max="23" width="2.625" style="1" customWidth="1"/>
    <col min="24" max="24" width="7.625" style="1" customWidth="1"/>
    <col min="25" max="27" width="10.375" style="27" customWidth="1"/>
    <col min="28" max="16384" width="9.00390625" style="27" customWidth="1"/>
  </cols>
  <sheetData>
    <row r="1" spans="1:2" ht="15.75">
      <c r="A1" s="110"/>
      <c r="B1" s="35" t="s">
        <v>566</v>
      </c>
    </row>
    <row r="2" spans="1:2" ht="15.75">
      <c r="A2" s="110"/>
      <c r="B2" s="27" t="s">
        <v>395</v>
      </c>
    </row>
    <row r="3" spans="1:2" ht="15.75">
      <c r="A3" s="110"/>
      <c r="B3" s="27" t="s">
        <v>567</v>
      </c>
    </row>
    <row r="4" spans="1:25" ht="15.75">
      <c r="A4" s="110"/>
      <c r="D4" s="36"/>
      <c r="E4" s="4" t="s">
        <v>568</v>
      </c>
      <c r="L4" s="35" t="s">
        <v>707</v>
      </c>
      <c r="M4" s="35" t="s">
        <v>281</v>
      </c>
      <c r="Y4" s="35" t="s">
        <v>280</v>
      </c>
    </row>
    <row r="5" spans="1:25" ht="15.75">
      <c r="A5" s="110"/>
      <c r="L5" s="27" t="s">
        <v>122</v>
      </c>
      <c r="M5" s="27" t="s">
        <v>122</v>
      </c>
      <c r="Y5" s="27" t="s">
        <v>122</v>
      </c>
    </row>
    <row r="6" spans="1:4" ht="15.75">
      <c r="A6" s="110"/>
      <c r="D6" s="51" t="s">
        <v>123</v>
      </c>
    </row>
    <row r="7" spans="1:25" ht="15.75">
      <c r="A7" s="110"/>
      <c r="D7" s="36"/>
      <c r="E7" s="37"/>
      <c r="F7" s="37" t="s">
        <v>258</v>
      </c>
      <c r="G7" s="37"/>
      <c r="H7" s="37"/>
      <c r="I7" s="27" t="s">
        <v>734</v>
      </c>
      <c r="L7" s="38" t="s">
        <v>708</v>
      </c>
      <c r="M7" s="37"/>
      <c r="N7" s="37" t="s">
        <v>258</v>
      </c>
      <c r="O7" s="37"/>
      <c r="P7" s="39"/>
      <c r="R7" s="1" t="s">
        <v>58</v>
      </c>
      <c r="S7" s="1" t="s">
        <v>58</v>
      </c>
      <c r="T7" s="1" t="s">
        <v>60</v>
      </c>
      <c r="U7" s="1" t="s">
        <v>60</v>
      </c>
      <c r="V7" s="1" t="s">
        <v>60</v>
      </c>
      <c r="Y7" s="1" t="s">
        <v>58</v>
      </c>
    </row>
    <row r="8" spans="1:27" ht="15.75">
      <c r="A8" s="111" t="s">
        <v>390</v>
      </c>
      <c r="B8" s="40" t="s">
        <v>391</v>
      </c>
      <c r="C8" s="40" t="s">
        <v>392</v>
      </c>
      <c r="D8" s="41" t="s">
        <v>394</v>
      </c>
      <c r="E8" s="42" t="s">
        <v>731</v>
      </c>
      <c r="F8" s="40" t="s">
        <v>732</v>
      </c>
      <c r="G8" s="40" t="s">
        <v>733</v>
      </c>
      <c r="H8" s="40"/>
      <c r="I8" s="39" t="s">
        <v>459</v>
      </c>
      <c r="J8" s="39"/>
      <c r="K8" s="39"/>
      <c r="L8" s="43" t="s">
        <v>709</v>
      </c>
      <c r="M8" s="42" t="s">
        <v>731</v>
      </c>
      <c r="N8" s="40" t="s">
        <v>732</v>
      </c>
      <c r="O8" s="40" t="s">
        <v>733</v>
      </c>
      <c r="Q8" s="7" t="s">
        <v>392</v>
      </c>
      <c r="R8" s="7" t="s">
        <v>59</v>
      </c>
      <c r="S8" s="7" t="s">
        <v>59</v>
      </c>
      <c r="T8" s="7" t="s">
        <v>61</v>
      </c>
      <c r="U8" s="7" t="s">
        <v>61</v>
      </c>
      <c r="V8" s="7" t="s">
        <v>54</v>
      </c>
      <c r="W8" s="7"/>
      <c r="X8" s="43" t="s">
        <v>392</v>
      </c>
      <c r="Y8" s="42" t="s">
        <v>731</v>
      </c>
      <c r="Z8" s="40" t="s">
        <v>732</v>
      </c>
      <c r="AA8" s="40" t="s">
        <v>733</v>
      </c>
    </row>
    <row r="9" spans="1:27" ht="15.75">
      <c r="A9" s="37" t="s">
        <v>569</v>
      </c>
      <c r="C9" s="27">
        <v>1264</v>
      </c>
      <c r="D9" s="31" t="s">
        <v>570</v>
      </c>
      <c r="G9" s="27">
        <v>0.33</v>
      </c>
      <c r="I9" s="27" t="s">
        <v>560</v>
      </c>
      <c r="M9" s="86"/>
      <c r="N9" s="86"/>
      <c r="O9" s="86">
        <f>(G9/0.45)</f>
        <v>0.7333333333333334</v>
      </c>
      <c r="Q9" s="1">
        <v>1264</v>
      </c>
      <c r="R9" s="1">
        <v>4.25</v>
      </c>
      <c r="S9" s="1">
        <v>235</v>
      </c>
      <c r="T9" s="1">
        <v>20</v>
      </c>
      <c r="U9" s="1">
        <f aca="true" t="shared" si="0" ref="U9:U17">(1/T9)</f>
        <v>0.05</v>
      </c>
      <c r="V9" s="92"/>
      <c r="W9" s="92"/>
      <c r="X9" s="27">
        <v>1264</v>
      </c>
      <c r="Y9" s="89"/>
      <c r="Z9" s="89"/>
      <c r="AA9" s="86">
        <f>(O9*R9*U9)</f>
        <v>0.15583333333333338</v>
      </c>
    </row>
    <row r="10" spans="3:27" ht="15.75">
      <c r="C10" s="27">
        <v>1273</v>
      </c>
      <c r="D10" s="31" t="s">
        <v>412</v>
      </c>
      <c r="G10" s="27">
        <v>0.143</v>
      </c>
      <c r="I10" s="27" t="s">
        <v>873</v>
      </c>
      <c r="J10" s="27" t="s">
        <v>826</v>
      </c>
      <c r="M10" s="86"/>
      <c r="N10" s="86"/>
      <c r="O10" s="86">
        <f>(G10/0.45)</f>
        <v>0.31777777777777777</v>
      </c>
      <c r="Q10" s="1">
        <v>1273</v>
      </c>
      <c r="R10" s="1">
        <v>4.25</v>
      </c>
      <c r="S10" s="1">
        <v>235</v>
      </c>
      <c r="T10" s="1">
        <v>20</v>
      </c>
      <c r="U10" s="1">
        <f t="shared" si="0"/>
        <v>0.05</v>
      </c>
      <c r="V10" s="92"/>
      <c r="W10" s="92"/>
      <c r="X10" s="27">
        <v>1273</v>
      </c>
      <c r="Y10" s="89"/>
      <c r="Z10" s="89"/>
      <c r="AA10" s="112">
        <v>6.7612E-05</v>
      </c>
    </row>
    <row r="11" spans="1:27" ht="15.75">
      <c r="A11" s="37" t="s">
        <v>571</v>
      </c>
      <c r="B11" s="27">
        <v>11</v>
      </c>
      <c r="C11" s="27">
        <v>1295</v>
      </c>
      <c r="D11" s="31" t="s">
        <v>412</v>
      </c>
      <c r="G11" s="27">
        <v>1</v>
      </c>
      <c r="I11" s="46" t="s">
        <v>874</v>
      </c>
      <c r="M11" s="86"/>
      <c r="N11" s="86"/>
      <c r="O11" s="86">
        <f>(G11/0.7965)</f>
        <v>1.2554927809165097</v>
      </c>
      <c r="Q11" s="1">
        <v>1295</v>
      </c>
      <c r="R11" s="1">
        <v>4.25</v>
      </c>
      <c r="S11" s="1">
        <v>235</v>
      </c>
      <c r="T11" s="1">
        <v>20</v>
      </c>
      <c r="U11" s="1">
        <f t="shared" si="0"/>
        <v>0.05</v>
      </c>
      <c r="V11" s="92"/>
      <c r="W11" s="92"/>
      <c r="X11" s="27">
        <v>1295</v>
      </c>
      <c r="Y11" s="89"/>
      <c r="Z11" s="89"/>
      <c r="AA11" s="86">
        <f aca="true" t="shared" si="1" ref="AA11:AA16">(O11*R11*U11)</f>
        <v>0.2667922159447583</v>
      </c>
    </row>
    <row r="12" spans="1:27" ht="15.75">
      <c r="A12" s="37" t="s">
        <v>569</v>
      </c>
      <c r="C12" s="27">
        <v>1296</v>
      </c>
      <c r="D12" s="31" t="s">
        <v>412</v>
      </c>
      <c r="G12" s="27">
        <v>1</v>
      </c>
      <c r="I12" s="46" t="s">
        <v>874</v>
      </c>
      <c r="M12" s="86"/>
      <c r="N12" s="86"/>
      <c r="O12" s="86">
        <f>(G12/0.7965)</f>
        <v>1.2554927809165097</v>
      </c>
      <c r="Q12" s="1">
        <v>1296</v>
      </c>
      <c r="R12" s="1">
        <v>4.25</v>
      </c>
      <c r="S12" s="1">
        <v>235</v>
      </c>
      <c r="T12" s="1">
        <v>20</v>
      </c>
      <c r="U12" s="1">
        <f t="shared" si="0"/>
        <v>0.05</v>
      </c>
      <c r="V12" s="92"/>
      <c r="W12" s="92"/>
      <c r="X12" s="27">
        <v>1296</v>
      </c>
      <c r="Y12" s="89"/>
      <c r="Z12" s="89"/>
      <c r="AA12" s="86">
        <f t="shared" si="1"/>
        <v>0.2667922159447583</v>
      </c>
    </row>
    <row r="13" spans="3:27" ht="15.75">
      <c r="C13" s="27">
        <v>1296</v>
      </c>
      <c r="D13" s="31" t="s">
        <v>412</v>
      </c>
      <c r="G13" s="27">
        <v>1</v>
      </c>
      <c r="I13" s="27" t="s">
        <v>827</v>
      </c>
      <c r="M13" s="86"/>
      <c r="N13" s="86"/>
      <c r="O13" s="86">
        <f>(G13/0.599985)</f>
        <v>1.666708334375026</v>
      </c>
      <c r="Q13" s="1">
        <v>1296</v>
      </c>
      <c r="R13" s="1">
        <v>4.25</v>
      </c>
      <c r="S13" s="1">
        <v>235</v>
      </c>
      <c r="T13" s="1">
        <v>20</v>
      </c>
      <c r="U13" s="1">
        <f t="shared" si="0"/>
        <v>0.05</v>
      </c>
      <c r="V13" s="92"/>
      <c r="W13" s="92"/>
      <c r="X13" s="27">
        <v>1296</v>
      </c>
      <c r="Y13" s="89"/>
      <c r="Z13" s="89"/>
      <c r="AA13" s="86">
        <f t="shared" si="1"/>
        <v>0.3541755210546931</v>
      </c>
    </row>
    <row r="14" spans="3:27" ht="15.75">
      <c r="C14" s="27">
        <v>1296</v>
      </c>
      <c r="D14" s="31" t="s">
        <v>412</v>
      </c>
      <c r="G14" s="27">
        <v>1</v>
      </c>
      <c r="I14" s="27" t="s">
        <v>828</v>
      </c>
      <c r="M14" s="86"/>
      <c r="N14" s="86"/>
      <c r="O14" s="86">
        <f>(G14/0.675)</f>
        <v>1.4814814814814814</v>
      </c>
      <c r="Q14" s="1">
        <v>1296</v>
      </c>
      <c r="R14" s="1">
        <v>4.25</v>
      </c>
      <c r="S14" s="1">
        <v>235</v>
      </c>
      <c r="T14" s="1">
        <v>20</v>
      </c>
      <c r="U14" s="1">
        <f t="shared" si="0"/>
        <v>0.05</v>
      </c>
      <c r="V14" s="92"/>
      <c r="W14" s="92"/>
      <c r="X14" s="27">
        <v>1296</v>
      </c>
      <c r="Y14" s="89"/>
      <c r="Z14" s="89"/>
      <c r="AA14" s="86">
        <f t="shared" si="1"/>
        <v>0.3148148148148148</v>
      </c>
    </row>
    <row r="15" spans="3:27" ht="15.75">
      <c r="C15" s="27">
        <v>1296</v>
      </c>
      <c r="D15" s="31" t="s">
        <v>412</v>
      </c>
      <c r="G15" s="27">
        <v>1</v>
      </c>
      <c r="I15" s="27" t="s">
        <v>828</v>
      </c>
      <c r="M15" s="86"/>
      <c r="N15" s="86"/>
      <c r="O15" s="86">
        <f>(G15/0.675)</f>
        <v>1.4814814814814814</v>
      </c>
      <c r="Q15" s="1">
        <v>1296</v>
      </c>
      <c r="R15" s="1">
        <v>4.25</v>
      </c>
      <c r="S15" s="1">
        <v>235</v>
      </c>
      <c r="T15" s="1">
        <v>20</v>
      </c>
      <c r="U15" s="1">
        <f t="shared" si="0"/>
        <v>0.05</v>
      </c>
      <c r="V15" s="92"/>
      <c r="W15" s="92"/>
      <c r="X15" s="27">
        <v>1296</v>
      </c>
      <c r="Y15" s="89"/>
      <c r="Z15" s="89"/>
      <c r="AA15" s="86">
        <f t="shared" si="1"/>
        <v>0.3148148148148148</v>
      </c>
    </row>
    <row r="16" spans="1:27" ht="15.75">
      <c r="A16" s="37" t="s">
        <v>768</v>
      </c>
      <c r="B16" s="27">
        <v>6</v>
      </c>
      <c r="C16" s="27">
        <v>1303</v>
      </c>
      <c r="D16" s="31" t="s">
        <v>412</v>
      </c>
      <c r="G16" s="27">
        <v>0.25</v>
      </c>
      <c r="I16" s="27" t="s">
        <v>875</v>
      </c>
      <c r="M16" s="86"/>
      <c r="N16" s="86"/>
      <c r="O16" s="86">
        <f>(G16/0.45)</f>
        <v>0.5555555555555556</v>
      </c>
      <c r="Q16" s="1">
        <v>1303</v>
      </c>
      <c r="R16" s="1">
        <v>4.25</v>
      </c>
      <c r="S16" s="1">
        <v>235</v>
      </c>
      <c r="T16" s="1">
        <v>20</v>
      </c>
      <c r="U16" s="1">
        <f t="shared" si="0"/>
        <v>0.05</v>
      </c>
      <c r="V16" s="92">
        <v>0.0010416</v>
      </c>
      <c r="W16" s="92"/>
      <c r="X16" s="27">
        <v>1303</v>
      </c>
      <c r="Y16" s="89"/>
      <c r="Z16" s="89"/>
      <c r="AA16" s="86">
        <f t="shared" si="1"/>
        <v>0.11805555555555557</v>
      </c>
    </row>
    <row r="17" spans="1:27" ht="15.75">
      <c r="A17" s="37">
        <v>1323</v>
      </c>
      <c r="C17" s="27">
        <v>1323</v>
      </c>
      <c r="D17" s="32" t="s">
        <v>562</v>
      </c>
      <c r="F17" s="27">
        <v>0.071</v>
      </c>
      <c r="I17" s="27" t="s">
        <v>815</v>
      </c>
      <c r="M17" s="86"/>
      <c r="N17" s="86">
        <f aca="true" t="shared" si="2" ref="N17:N62">(F17/0.45)</f>
        <v>0.15777777777777777</v>
      </c>
      <c r="O17" s="86"/>
      <c r="Q17" s="1">
        <v>1323</v>
      </c>
      <c r="R17" s="1">
        <v>4.25</v>
      </c>
      <c r="S17" s="1">
        <v>235</v>
      </c>
      <c r="T17" s="1">
        <v>20</v>
      </c>
      <c r="U17" s="1">
        <f t="shared" si="0"/>
        <v>0.05</v>
      </c>
      <c r="V17" s="92">
        <v>0.0010416</v>
      </c>
      <c r="W17" s="92"/>
      <c r="X17" s="106">
        <v>1323</v>
      </c>
      <c r="Y17" s="90"/>
      <c r="Z17" s="90"/>
      <c r="AA17" s="90"/>
    </row>
    <row r="18" spans="1:28" ht="15.75">
      <c r="A18" s="109">
        <v>1326</v>
      </c>
      <c r="B18" s="66"/>
      <c r="C18" s="66">
        <v>1326</v>
      </c>
      <c r="D18" s="67" t="s">
        <v>570</v>
      </c>
      <c r="E18" s="66">
        <v>0.0007</v>
      </c>
      <c r="F18" s="66">
        <v>0.0025</v>
      </c>
      <c r="G18" s="66"/>
      <c r="H18" s="66"/>
      <c r="I18" s="66" t="s">
        <v>563</v>
      </c>
      <c r="J18" s="66" t="s">
        <v>1254</v>
      </c>
      <c r="K18" s="66"/>
      <c r="L18" s="66"/>
      <c r="M18" s="88">
        <f>(E18/0.45)</f>
        <v>0.0015555555555555555</v>
      </c>
      <c r="N18" s="88">
        <f t="shared" si="2"/>
        <v>0.005555555555555556</v>
      </c>
      <c r="O18" s="88"/>
      <c r="P18" s="66"/>
      <c r="Q18" s="25">
        <v>1326</v>
      </c>
      <c r="R18" s="25">
        <v>4.25</v>
      </c>
      <c r="S18" s="25">
        <v>235</v>
      </c>
      <c r="T18" s="25">
        <v>20</v>
      </c>
      <c r="U18" s="25">
        <v>0.05882</v>
      </c>
      <c r="V18" s="93">
        <v>0.0010416</v>
      </c>
      <c r="W18" s="93"/>
      <c r="X18" s="107">
        <v>1326</v>
      </c>
      <c r="Y18" s="113">
        <f>(M18*R18*U18)</f>
        <v>0.0003888655555555555</v>
      </c>
      <c r="Z18" s="113">
        <f>(N18*R18*U18)</f>
        <v>0.0013888055555555555</v>
      </c>
      <c r="AA18" s="88"/>
      <c r="AB18" s="27" t="s">
        <v>1180</v>
      </c>
    </row>
    <row r="19" spans="1:27" ht="15.75">
      <c r="A19" s="37" t="s">
        <v>564</v>
      </c>
      <c r="B19" s="27">
        <v>2</v>
      </c>
      <c r="C19" s="27">
        <v>1336</v>
      </c>
      <c r="D19" s="31" t="s">
        <v>570</v>
      </c>
      <c r="F19" s="27">
        <v>0.02</v>
      </c>
      <c r="M19" s="86"/>
      <c r="N19" s="86">
        <f t="shared" si="2"/>
        <v>0.044444444444444446</v>
      </c>
      <c r="O19" s="86"/>
      <c r="Q19" s="1">
        <v>1336</v>
      </c>
      <c r="R19" s="1">
        <v>4.25</v>
      </c>
      <c r="S19" s="1">
        <v>235</v>
      </c>
      <c r="T19" s="1">
        <v>20</v>
      </c>
      <c r="U19" s="1">
        <f>(1/T19)</f>
        <v>0.05</v>
      </c>
      <c r="V19" s="92">
        <v>0.0010416</v>
      </c>
      <c r="W19" s="92"/>
      <c r="X19" s="105">
        <v>1336</v>
      </c>
      <c r="Y19" s="86"/>
      <c r="Z19" s="86">
        <f>(N19*R19*U19)</f>
        <v>0.009444444444444445</v>
      </c>
      <c r="AA19" s="86"/>
    </row>
    <row r="20" spans="1:27" ht="15.75">
      <c r="A20" s="37" t="s">
        <v>686</v>
      </c>
      <c r="C20" s="27">
        <v>1373</v>
      </c>
      <c r="D20" s="31" t="s">
        <v>412</v>
      </c>
      <c r="G20" s="27">
        <v>4</v>
      </c>
      <c r="I20" s="27" t="s">
        <v>565</v>
      </c>
      <c r="J20" s="27" t="s">
        <v>829</v>
      </c>
      <c r="M20" s="86"/>
      <c r="N20" s="86"/>
      <c r="O20" s="86">
        <f>(G20/0.45)</f>
        <v>8.88888888888889</v>
      </c>
      <c r="Q20" s="1">
        <v>1373</v>
      </c>
      <c r="R20" s="1">
        <v>4.25</v>
      </c>
      <c r="S20" s="1">
        <v>235</v>
      </c>
      <c r="T20" s="1">
        <v>20</v>
      </c>
      <c r="U20" s="1">
        <v>0.06667</v>
      </c>
      <c r="V20" s="92"/>
      <c r="W20" s="92"/>
      <c r="X20" s="105">
        <v>1373</v>
      </c>
      <c r="Y20" s="86"/>
      <c r="Z20" s="86"/>
      <c r="AA20" s="86">
        <f>(O20*R20*U20)</f>
        <v>2.518644444444444</v>
      </c>
    </row>
    <row r="21" spans="1:27" ht="15.75">
      <c r="A21" s="37" t="s">
        <v>740</v>
      </c>
      <c r="B21" s="27" t="s">
        <v>833</v>
      </c>
      <c r="C21" s="27">
        <v>1374</v>
      </c>
      <c r="D21" s="31" t="s">
        <v>412</v>
      </c>
      <c r="F21" s="27">
        <v>0.2</v>
      </c>
      <c r="G21" s="27">
        <v>0.25</v>
      </c>
      <c r="I21" s="27" t="s">
        <v>560</v>
      </c>
      <c r="J21" s="27" t="s">
        <v>741</v>
      </c>
      <c r="M21" s="86"/>
      <c r="N21" s="86">
        <f t="shared" si="2"/>
        <v>0.4444444444444445</v>
      </c>
      <c r="O21" s="86">
        <f>(G21/0.45)</f>
        <v>0.5555555555555556</v>
      </c>
      <c r="Q21" s="1">
        <v>1374</v>
      </c>
      <c r="R21" s="1">
        <v>4.25</v>
      </c>
      <c r="S21" s="1">
        <v>235</v>
      </c>
      <c r="T21" s="1">
        <v>20</v>
      </c>
      <c r="U21" s="1">
        <v>0.06667</v>
      </c>
      <c r="V21" s="92"/>
      <c r="W21" s="92"/>
      <c r="X21" s="105">
        <v>1374</v>
      </c>
      <c r="Y21" s="86"/>
      <c r="Z21" s="86">
        <f>(N21*R21*U21)</f>
        <v>0.12593222222222222</v>
      </c>
      <c r="AA21" s="86">
        <f>(O21*R21*U21)</f>
        <v>0.15741527777777775</v>
      </c>
    </row>
    <row r="22" spans="1:27" ht="15.75">
      <c r="A22" s="37" t="s">
        <v>608</v>
      </c>
      <c r="B22" s="27">
        <v>10</v>
      </c>
      <c r="C22" s="27">
        <v>1374</v>
      </c>
      <c r="D22" s="31" t="s">
        <v>412</v>
      </c>
      <c r="F22" s="27">
        <v>0.25</v>
      </c>
      <c r="G22" s="27">
        <v>0.415</v>
      </c>
      <c r="I22" s="27" t="s">
        <v>830</v>
      </c>
      <c r="M22" s="86"/>
      <c r="N22" s="86">
        <f t="shared" si="2"/>
        <v>0.5555555555555556</v>
      </c>
      <c r="O22" s="86">
        <f>(G22/0.45)</f>
        <v>0.9222222222222222</v>
      </c>
      <c r="Q22" s="1">
        <v>1374</v>
      </c>
      <c r="R22" s="1">
        <v>4.25</v>
      </c>
      <c r="S22" s="1">
        <v>235</v>
      </c>
      <c r="T22" s="1">
        <v>20</v>
      </c>
      <c r="U22" s="1">
        <v>0.06667</v>
      </c>
      <c r="V22" s="92"/>
      <c r="W22" s="92"/>
      <c r="X22" s="105">
        <v>1374</v>
      </c>
      <c r="Y22" s="86"/>
      <c r="Z22" s="86">
        <f>(N22*R22*U22)</f>
        <v>0.15741527777777775</v>
      </c>
      <c r="AA22" s="86">
        <f>(O22*R22*U22)</f>
        <v>0.2613093611111111</v>
      </c>
    </row>
    <row r="23" spans="1:27" ht="15.75">
      <c r="A23" s="37" t="s">
        <v>686</v>
      </c>
      <c r="C23" s="27">
        <v>1374</v>
      </c>
      <c r="D23" s="31" t="s">
        <v>412</v>
      </c>
      <c r="G23" s="27">
        <v>0.66</v>
      </c>
      <c r="I23" s="27" t="s">
        <v>875</v>
      </c>
      <c r="M23" s="86"/>
      <c r="N23" s="86"/>
      <c r="O23" s="86">
        <f>(G23/0.45)</f>
        <v>1.4666666666666668</v>
      </c>
      <c r="Q23" s="1">
        <v>1374</v>
      </c>
      <c r="R23" s="1">
        <v>4.25</v>
      </c>
      <c r="S23" s="1">
        <v>235</v>
      </c>
      <c r="T23" s="1">
        <v>20</v>
      </c>
      <c r="U23" s="1">
        <v>0.06667</v>
      </c>
      <c r="V23" s="92"/>
      <c r="W23" s="92"/>
      <c r="X23" s="27">
        <v>1374</v>
      </c>
      <c r="Y23" s="89"/>
      <c r="Z23" s="89"/>
      <c r="AA23" s="86">
        <f>(O23*R23*U23)</f>
        <v>0.4155763333333334</v>
      </c>
    </row>
    <row r="24" spans="1:32" s="44" customFormat="1" ht="15.75">
      <c r="A24" s="108" t="s">
        <v>774</v>
      </c>
      <c r="B24" s="46">
        <v>1</v>
      </c>
      <c r="C24" s="46">
        <v>1375</v>
      </c>
      <c r="D24" s="32" t="s">
        <v>412</v>
      </c>
      <c r="E24" s="46"/>
      <c r="F24" s="46"/>
      <c r="G24" s="46">
        <v>1</v>
      </c>
      <c r="H24" s="46"/>
      <c r="I24" s="46" t="s">
        <v>929</v>
      </c>
      <c r="J24" s="46"/>
      <c r="K24" s="46"/>
      <c r="L24" s="46"/>
      <c r="M24" s="87"/>
      <c r="N24" s="86"/>
      <c r="O24" s="86">
        <f>(G24/0.73125)</f>
        <v>1.3675213675213675</v>
      </c>
      <c r="Q24" s="1">
        <v>1375</v>
      </c>
      <c r="R24" s="1">
        <v>4.25</v>
      </c>
      <c r="S24" s="1">
        <v>235</v>
      </c>
      <c r="T24" s="1">
        <v>20</v>
      </c>
      <c r="U24" s="1">
        <v>0.04167</v>
      </c>
      <c r="V24" s="92"/>
      <c r="W24" s="92"/>
      <c r="X24" s="46">
        <v>1375</v>
      </c>
      <c r="Y24" s="89"/>
      <c r="Z24" s="89"/>
      <c r="AA24" s="86">
        <f>(O24*R24*U24)</f>
        <v>0.24218461538461536</v>
      </c>
      <c r="AB24" s="46"/>
      <c r="AC24" s="46"/>
      <c r="AD24" s="46"/>
      <c r="AE24" s="46"/>
      <c r="AF24" s="46"/>
    </row>
    <row r="25" spans="1:27" s="66" customFormat="1" ht="15.75">
      <c r="A25" s="109" t="s">
        <v>774</v>
      </c>
      <c r="B25" s="66">
        <v>1</v>
      </c>
      <c r="C25" s="66">
        <v>1375</v>
      </c>
      <c r="D25" s="67" t="s">
        <v>930</v>
      </c>
      <c r="G25" s="66">
        <v>8</v>
      </c>
      <c r="I25" s="66" t="s">
        <v>931</v>
      </c>
      <c r="M25" s="88"/>
      <c r="N25" s="88"/>
      <c r="O25" s="88">
        <f>(G25/0.45)</f>
        <v>17.77777777777778</v>
      </c>
      <c r="Q25" s="25">
        <v>1375</v>
      </c>
      <c r="R25" s="25">
        <v>4.25</v>
      </c>
      <c r="S25" s="25">
        <v>235</v>
      </c>
      <c r="T25" s="25">
        <v>20</v>
      </c>
      <c r="U25" s="25">
        <v>0.04167</v>
      </c>
      <c r="V25" s="93"/>
      <c r="W25" s="93"/>
      <c r="X25" s="107">
        <v>1375</v>
      </c>
      <c r="Y25" s="88"/>
      <c r="Z25" s="88"/>
      <c r="AA25" s="88"/>
    </row>
    <row r="26" spans="1:27" ht="15.75">
      <c r="A26" s="37" t="s">
        <v>742</v>
      </c>
      <c r="B26" s="27">
        <v>4</v>
      </c>
      <c r="C26" s="27">
        <v>1375</v>
      </c>
      <c r="D26" s="31" t="s">
        <v>570</v>
      </c>
      <c r="F26" s="27">
        <v>0.25</v>
      </c>
      <c r="M26" s="86"/>
      <c r="N26" s="86">
        <f t="shared" si="2"/>
        <v>0.5555555555555556</v>
      </c>
      <c r="O26" s="86"/>
      <c r="Q26" s="1">
        <v>1375</v>
      </c>
      <c r="R26" s="1">
        <v>4.25</v>
      </c>
      <c r="S26" s="1">
        <v>235</v>
      </c>
      <c r="T26" s="1">
        <v>20</v>
      </c>
      <c r="U26" s="1">
        <v>0.04167</v>
      </c>
      <c r="V26" s="92"/>
      <c r="W26" s="92"/>
      <c r="X26" s="105">
        <v>1375</v>
      </c>
      <c r="Y26" s="89"/>
      <c r="Z26" s="86">
        <f>(N26*R26*U26)</f>
        <v>0.0983875</v>
      </c>
      <c r="AA26" s="86"/>
    </row>
    <row r="27" spans="1:27" ht="15.75">
      <c r="A27" s="37" t="s">
        <v>743</v>
      </c>
      <c r="B27" s="27">
        <v>5</v>
      </c>
      <c r="C27" s="27">
        <v>1375</v>
      </c>
      <c r="D27" s="31" t="s">
        <v>412</v>
      </c>
      <c r="F27" s="27">
        <v>1</v>
      </c>
      <c r="I27" s="27" t="s">
        <v>124</v>
      </c>
      <c r="M27" s="86"/>
      <c r="N27" s="86">
        <f>(F27/2.399985)</f>
        <v>0.4166692708496095</v>
      </c>
      <c r="O27" s="86"/>
      <c r="Q27" s="1">
        <v>1375</v>
      </c>
      <c r="R27" s="1">
        <v>4.25</v>
      </c>
      <c r="S27" s="1">
        <v>235</v>
      </c>
      <c r="T27" s="1">
        <v>20</v>
      </c>
      <c r="U27" s="1">
        <v>0.04167</v>
      </c>
      <c r="V27" s="92"/>
      <c r="W27" s="92"/>
      <c r="X27" s="105">
        <v>1375</v>
      </c>
      <c r="Y27" s="89"/>
      <c r="Z27" s="86">
        <f aca="true" t="shared" si="3" ref="Z27:Z38">(N27*R27*U27)</f>
        <v>0.0737910861942887</v>
      </c>
      <c r="AA27" s="86"/>
    </row>
    <row r="28" spans="1:27" ht="15.75">
      <c r="A28" s="37" t="s">
        <v>743</v>
      </c>
      <c r="B28" s="27">
        <v>5</v>
      </c>
      <c r="C28" s="27">
        <v>1375</v>
      </c>
      <c r="D28" s="31" t="s">
        <v>412</v>
      </c>
      <c r="F28" s="27">
        <v>0.125</v>
      </c>
      <c r="G28" s="27">
        <v>0.166</v>
      </c>
      <c r="I28" s="27" t="s">
        <v>744</v>
      </c>
      <c r="M28" s="86"/>
      <c r="N28" s="86">
        <f t="shared" si="2"/>
        <v>0.2777777777777778</v>
      </c>
      <c r="O28" s="86">
        <f>(G28/0.45)</f>
        <v>0.3688888888888889</v>
      </c>
      <c r="Q28" s="1">
        <v>1375</v>
      </c>
      <c r="R28" s="1">
        <v>4.25</v>
      </c>
      <c r="S28" s="1">
        <v>235</v>
      </c>
      <c r="T28" s="1">
        <v>20</v>
      </c>
      <c r="U28" s="1">
        <v>0.04167</v>
      </c>
      <c r="V28" s="92"/>
      <c r="W28" s="92"/>
      <c r="X28" s="105">
        <v>1375</v>
      </c>
      <c r="Y28" s="89"/>
      <c r="Z28" s="86">
        <f t="shared" si="3"/>
        <v>0.04919375</v>
      </c>
      <c r="AA28" s="86">
        <f>(O28*R28*U28)</f>
        <v>0.06532929999999999</v>
      </c>
    </row>
    <row r="29" spans="1:27" ht="15.75">
      <c r="A29" s="37" t="s">
        <v>745</v>
      </c>
      <c r="B29" s="27">
        <v>3</v>
      </c>
      <c r="C29" s="27">
        <v>1378</v>
      </c>
      <c r="D29" s="31" t="s">
        <v>412</v>
      </c>
      <c r="F29" s="27">
        <v>0.04166</v>
      </c>
      <c r="G29" s="27">
        <v>0.3</v>
      </c>
      <c r="I29" s="46" t="s">
        <v>116</v>
      </c>
      <c r="M29" s="86"/>
      <c r="N29" s="86">
        <f t="shared" si="2"/>
        <v>0.09257777777777779</v>
      </c>
      <c r="O29" s="86">
        <f>(G29/0.45)</f>
        <v>0.6666666666666666</v>
      </c>
      <c r="Q29" s="1">
        <v>1378</v>
      </c>
      <c r="R29" s="1">
        <v>4.25</v>
      </c>
      <c r="S29" s="1">
        <v>235</v>
      </c>
      <c r="T29" s="1">
        <v>20</v>
      </c>
      <c r="U29" s="1">
        <v>0.04167</v>
      </c>
      <c r="V29" s="92"/>
      <c r="W29" s="92"/>
      <c r="X29" s="105">
        <v>1378</v>
      </c>
      <c r="Y29" s="89"/>
      <c r="Z29" s="86">
        <f t="shared" si="3"/>
        <v>0.016395293000000002</v>
      </c>
      <c r="AA29" s="86">
        <f>(O29*R29*U29)</f>
        <v>0.11806499999999999</v>
      </c>
    </row>
    <row r="30" spans="1:27" ht="15.75">
      <c r="A30" s="37" t="s">
        <v>968</v>
      </c>
      <c r="B30" s="27" t="s">
        <v>970</v>
      </c>
      <c r="C30" s="27">
        <v>1382</v>
      </c>
      <c r="D30" s="31" t="s">
        <v>412</v>
      </c>
      <c r="G30" s="27">
        <v>0.5</v>
      </c>
      <c r="I30" s="27" t="s">
        <v>875</v>
      </c>
      <c r="M30" s="86"/>
      <c r="N30" s="86"/>
      <c r="O30" s="86">
        <f>(G30/0.45)</f>
        <v>1.1111111111111112</v>
      </c>
      <c r="Q30" s="1">
        <v>1382</v>
      </c>
      <c r="R30" s="1">
        <v>4.25</v>
      </c>
      <c r="S30" s="1">
        <v>235</v>
      </c>
      <c r="T30" s="1">
        <v>20</v>
      </c>
      <c r="U30" s="1">
        <v>0.04</v>
      </c>
      <c r="V30" s="92"/>
      <c r="W30" s="92"/>
      <c r="X30" s="105">
        <v>1382</v>
      </c>
      <c r="Y30" s="89"/>
      <c r="Z30" s="86"/>
      <c r="AA30" s="86">
        <f>(O30*R30*U30)</f>
        <v>0.18888888888888888</v>
      </c>
    </row>
    <row r="31" spans="1:27" ht="15.75">
      <c r="A31" s="37" t="s">
        <v>746</v>
      </c>
      <c r="B31" s="27">
        <v>12</v>
      </c>
      <c r="C31" s="27">
        <v>1394</v>
      </c>
      <c r="D31" s="31" t="s">
        <v>412</v>
      </c>
      <c r="G31" s="27">
        <v>0.33</v>
      </c>
      <c r="I31" s="27" t="s">
        <v>875</v>
      </c>
      <c r="M31" s="86"/>
      <c r="N31" s="86"/>
      <c r="O31" s="86">
        <f>(G31/0.45)</f>
        <v>0.7333333333333334</v>
      </c>
      <c r="Q31" s="1">
        <v>1394</v>
      </c>
      <c r="R31" s="1">
        <v>4.25</v>
      </c>
      <c r="S31" s="1">
        <v>235</v>
      </c>
      <c r="T31" s="1">
        <v>20</v>
      </c>
      <c r="U31" s="1">
        <v>0.04</v>
      </c>
      <c r="V31" s="92">
        <v>0.03333</v>
      </c>
      <c r="W31" s="92"/>
      <c r="X31" s="105">
        <v>1394</v>
      </c>
      <c r="Y31" s="89"/>
      <c r="Z31" s="86"/>
      <c r="AA31" s="86">
        <f>(O31*R31*U31)</f>
        <v>0.12466666666666669</v>
      </c>
    </row>
    <row r="32" spans="1:27" ht="15.75">
      <c r="A32" s="37" t="s">
        <v>620</v>
      </c>
      <c r="B32" s="27">
        <v>9</v>
      </c>
      <c r="C32" s="27">
        <v>1395</v>
      </c>
      <c r="D32" s="31" t="s">
        <v>412</v>
      </c>
      <c r="F32" s="27">
        <v>0.4</v>
      </c>
      <c r="M32" s="86"/>
      <c r="N32" s="86">
        <f t="shared" si="2"/>
        <v>0.888888888888889</v>
      </c>
      <c r="O32" s="86"/>
      <c r="Q32" s="1">
        <v>1395</v>
      </c>
      <c r="R32" s="1">
        <v>4.25</v>
      </c>
      <c r="S32" s="1">
        <v>235</v>
      </c>
      <c r="T32" s="1">
        <v>20</v>
      </c>
      <c r="U32" s="1">
        <v>0.04</v>
      </c>
      <c r="V32" s="92">
        <v>0.03333</v>
      </c>
      <c r="W32" s="92"/>
      <c r="X32" s="105">
        <v>1395</v>
      </c>
      <c r="Y32" s="89"/>
      <c r="Z32" s="86">
        <f t="shared" si="3"/>
        <v>0.15111111111111114</v>
      </c>
      <c r="AA32" s="86"/>
    </row>
    <row r="33" spans="1:27" ht="15.75">
      <c r="A33" s="37" t="s">
        <v>564</v>
      </c>
      <c r="B33" s="27">
        <v>2</v>
      </c>
      <c r="C33" s="27">
        <v>1396</v>
      </c>
      <c r="D33" s="31" t="s">
        <v>412</v>
      </c>
      <c r="F33" s="27">
        <v>0.8</v>
      </c>
      <c r="M33" s="86"/>
      <c r="N33" s="86">
        <f t="shared" si="2"/>
        <v>1.777777777777778</v>
      </c>
      <c r="O33" s="86"/>
      <c r="Q33" s="1">
        <v>1396</v>
      </c>
      <c r="R33" s="1">
        <v>4.25</v>
      </c>
      <c r="S33" s="1">
        <v>235</v>
      </c>
      <c r="T33" s="1">
        <v>20</v>
      </c>
      <c r="U33" s="1">
        <v>0.04</v>
      </c>
      <c r="V33" s="92">
        <v>0.03333</v>
      </c>
      <c r="W33" s="92"/>
      <c r="X33" s="105">
        <v>1396</v>
      </c>
      <c r="Y33" s="89"/>
      <c r="Z33" s="86">
        <f t="shared" si="3"/>
        <v>0.3022222222222223</v>
      </c>
      <c r="AA33" s="86"/>
    </row>
    <row r="34" spans="1:27" ht="15.75">
      <c r="A34" s="37" t="s">
        <v>747</v>
      </c>
      <c r="B34" s="27">
        <v>2</v>
      </c>
      <c r="C34" s="27">
        <v>1396</v>
      </c>
      <c r="D34" s="31" t="s">
        <v>412</v>
      </c>
      <c r="F34" s="27">
        <v>0.5</v>
      </c>
      <c r="M34" s="86"/>
      <c r="N34" s="86">
        <f t="shared" si="2"/>
        <v>1.1111111111111112</v>
      </c>
      <c r="O34" s="86"/>
      <c r="Q34" s="1">
        <v>1396</v>
      </c>
      <c r="R34" s="1">
        <v>4.25</v>
      </c>
      <c r="S34" s="1">
        <v>235</v>
      </c>
      <c r="T34" s="1">
        <v>20</v>
      </c>
      <c r="U34" s="1">
        <v>0.04</v>
      </c>
      <c r="V34" s="92">
        <v>0.03333</v>
      </c>
      <c r="W34" s="92"/>
      <c r="X34" s="105">
        <v>1396</v>
      </c>
      <c r="Y34" s="89"/>
      <c r="Z34" s="86">
        <f t="shared" si="3"/>
        <v>0.18888888888888888</v>
      </c>
      <c r="AA34" s="86"/>
    </row>
    <row r="35" spans="1:27" ht="15.75">
      <c r="A35" s="37" t="s">
        <v>742</v>
      </c>
      <c r="B35" s="27">
        <v>4</v>
      </c>
      <c r="C35" s="27">
        <v>1396</v>
      </c>
      <c r="D35" s="31" t="s">
        <v>412</v>
      </c>
      <c r="F35" s="27">
        <v>0.25</v>
      </c>
      <c r="I35" s="46" t="s">
        <v>120</v>
      </c>
      <c r="M35" s="86"/>
      <c r="N35" s="87">
        <f t="shared" si="2"/>
        <v>0.5555555555555556</v>
      </c>
      <c r="O35" s="86"/>
      <c r="Q35" s="1">
        <v>1396</v>
      </c>
      <c r="R35" s="1">
        <v>4.25</v>
      </c>
      <c r="S35" s="1">
        <v>235</v>
      </c>
      <c r="T35" s="1">
        <v>20</v>
      </c>
      <c r="U35" s="1">
        <v>0.04</v>
      </c>
      <c r="V35" s="92">
        <v>0.03333</v>
      </c>
      <c r="W35" s="92"/>
      <c r="X35" s="105">
        <v>1396</v>
      </c>
      <c r="Y35" s="89"/>
      <c r="Z35" s="86">
        <f t="shared" si="3"/>
        <v>0.09444444444444444</v>
      </c>
      <c r="AA35" s="86"/>
    </row>
    <row r="36" spans="1:27" ht="15.75">
      <c r="A36" s="37" t="s">
        <v>769</v>
      </c>
      <c r="B36" s="27">
        <v>4</v>
      </c>
      <c r="C36" s="27">
        <v>1396</v>
      </c>
      <c r="D36" s="31" t="s">
        <v>412</v>
      </c>
      <c r="F36" s="27">
        <v>0.25</v>
      </c>
      <c r="I36" s="46" t="s">
        <v>748</v>
      </c>
      <c r="M36" s="86"/>
      <c r="N36" s="86">
        <f>(F36/0.225)</f>
        <v>1.1111111111111112</v>
      </c>
      <c r="O36" s="86"/>
      <c r="Q36" s="1">
        <v>1396</v>
      </c>
      <c r="R36" s="1">
        <v>4.25</v>
      </c>
      <c r="S36" s="1">
        <v>235</v>
      </c>
      <c r="T36" s="1">
        <v>20</v>
      </c>
      <c r="U36" s="1">
        <v>0.04</v>
      </c>
      <c r="V36" s="92">
        <v>0.03333</v>
      </c>
      <c r="W36" s="92"/>
      <c r="X36" s="105">
        <v>1396</v>
      </c>
      <c r="Y36" s="89"/>
      <c r="Z36" s="86">
        <f t="shared" si="3"/>
        <v>0.18888888888888888</v>
      </c>
      <c r="AA36" s="86"/>
    </row>
    <row r="37" spans="1:27" ht="15.75">
      <c r="A37" s="37" t="s">
        <v>746</v>
      </c>
      <c r="B37" s="27">
        <v>12</v>
      </c>
      <c r="C37" s="27">
        <v>1396</v>
      </c>
      <c r="D37" s="31" t="s">
        <v>412</v>
      </c>
      <c r="F37" s="27">
        <v>0.166</v>
      </c>
      <c r="M37" s="86"/>
      <c r="N37" s="86">
        <f t="shared" si="2"/>
        <v>0.3688888888888889</v>
      </c>
      <c r="O37" s="86"/>
      <c r="Q37" s="1">
        <v>1396</v>
      </c>
      <c r="R37" s="1">
        <v>4.25</v>
      </c>
      <c r="S37" s="1">
        <v>235</v>
      </c>
      <c r="T37" s="1">
        <v>20</v>
      </c>
      <c r="U37" s="1">
        <v>0.04</v>
      </c>
      <c r="V37" s="92">
        <v>0.03333</v>
      </c>
      <c r="W37" s="92"/>
      <c r="X37" s="105">
        <v>1396</v>
      </c>
      <c r="Y37" s="89"/>
      <c r="Z37" s="86">
        <f t="shared" si="3"/>
        <v>0.0627111111111111</v>
      </c>
      <c r="AA37" s="86"/>
    </row>
    <row r="38" spans="1:27" ht="15.75">
      <c r="A38" s="37" t="s">
        <v>746</v>
      </c>
      <c r="B38" s="27">
        <v>12</v>
      </c>
      <c r="C38" s="27">
        <v>1396</v>
      </c>
      <c r="D38" s="31" t="s">
        <v>412</v>
      </c>
      <c r="F38" s="27">
        <v>0.2</v>
      </c>
      <c r="M38" s="86"/>
      <c r="N38" s="86">
        <f t="shared" si="2"/>
        <v>0.4444444444444445</v>
      </c>
      <c r="O38" s="86"/>
      <c r="Q38" s="1">
        <v>1396</v>
      </c>
      <c r="R38" s="1">
        <v>4.25</v>
      </c>
      <c r="S38" s="1">
        <v>235</v>
      </c>
      <c r="T38" s="1">
        <v>20</v>
      </c>
      <c r="U38" s="1">
        <v>0.04</v>
      </c>
      <c r="V38" s="92">
        <v>0.03333</v>
      </c>
      <c r="W38" s="92"/>
      <c r="X38" s="105">
        <v>1396</v>
      </c>
      <c r="Y38" s="89"/>
      <c r="Z38" s="86">
        <f t="shared" si="3"/>
        <v>0.07555555555555557</v>
      </c>
      <c r="AA38" s="86"/>
    </row>
    <row r="39" spans="1:27" ht="15.75">
      <c r="A39" s="37" t="s">
        <v>613</v>
      </c>
      <c r="B39" s="27">
        <v>8</v>
      </c>
      <c r="C39" s="27">
        <v>1398</v>
      </c>
      <c r="D39" s="31" t="s">
        <v>412</v>
      </c>
      <c r="E39" s="27">
        <v>0.125</v>
      </c>
      <c r="M39" s="86">
        <f>(E39/0.45)</f>
        <v>0.2777777777777778</v>
      </c>
      <c r="N39" s="86"/>
      <c r="O39" s="86"/>
      <c r="Q39" s="1">
        <v>1398</v>
      </c>
      <c r="R39" s="1">
        <v>4.25</v>
      </c>
      <c r="S39" s="1">
        <v>235</v>
      </c>
      <c r="T39" s="1">
        <v>20</v>
      </c>
      <c r="U39" s="1">
        <v>0.04</v>
      </c>
      <c r="V39" s="92">
        <v>0.03333</v>
      </c>
      <c r="W39" s="92"/>
      <c r="X39" s="105">
        <v>1398</v>
      </c>
      <c r="Y39" s="86">
        <f>(M39*R39*U39)</f>
        <v>0.04722222222222222</v>
      </c>
      <c r="Z39" s="86"/>
      <c r="AA39" s="86"/>
    </row>
    <row r="40" spans="1:27" ht="15.75">
      <c r="A40" s="37" t="s">
        <v>613</v>
      </c>
      <c r="B40" s="27">
        <v>8</v>
      </c>
      <c r="C40" s="27">
        <v>1398</v>
      </c>
      <c r="D40" s="31" t="s">
        <v>934</v>
      </c>
      <c r="F40" s="27">
        <v>2</v>
      </c>
      <c r="I40" s="46" t="s">
        <v>935</v>
      </c>
      <c r="M40" s="86"/>
      <c r="N40" s="86">
        <f>(F40/1.214)</f>
        <v>1.6474464579901154</v>
      </c>
      <c r="O40" s="86"/>
      <c r="Q40" s="1">
        <v>1398</v>
      </c>
      <c r="R40" s="1">
        <v>4.25</v>
      </c>
      <c r="S40" s="1">
        <v>235</v>
      </c>
      <c r="T40" s="1">
        <v>20</v>
      </c>
      <c r="U40" s="1">
        <v>0.04</v>
      </c>
      <c r="V40" s="92">
        <v>0.03333</v>
      </c>
      <c r="W40" s="92"/>
      <c r="X40" s="105">
        <v>1398</v>
      </c>
      <c r="Y40" s="86"/>
      <c r="Z40" s="86">
        <f>(N40*R40*V40)</f>
        <v>0.2333649093904448</v>
      </c>
      <c r="AA40" s="86"/>
    </row>
    <row r="41" spans="1:27" ht="15.75">
      <c r="A41" s="37" t="s">
        <v>569</v>
      </c>
      <c r="C41" s="27">
        <v>1403</v>
      </c>
      <c r="D41" s="31" t="s">
        <v>619</v>
      </c>
      <c r="F41" s="27">
        <v>0.4</v>
      </c>
      <c r="M41" s="86"/>
      <c r="N41" s="86">
        <f t="shared" si="2"/>
        <v>0.888888888888889</v>
      </c>
      <c r="O41" s="86"/>
      <c r="Q41" s="1">
        <v>1403</v>
      </c>
      <c r="T41" s="1">
        <v>20</v>
      </c>
      <c r="V41" s="92">
        <v>0.01429</v>
      </c>
      <c r="W41" s="92"/>
      <c r="X41" s="106">
        <v>1403</v>
      </c>
      <c r="Y41" s="90"/>
      <c r="Z41" s="90"/>
      <c r="AA41" s="90"/>
    </row>
    <row r="42" spans="1:27" ht="15.75">
      <c r="A42" s="37" t="s">
        <v>620</v>
      </c>
      <c r="B42" s="27">
        <v>9</v>
      </c>
      <c r="C42" s="27">
        <v>1403</v>
      </c>
      <c r="D42" s="31" t="s">
        <v>412</v>
      </c>
      <c r="F42" s="27">
        <v>1.2</v>
      </c>
      <c r="M42" s="86"/>
      <c r="N42" s="86">
        <f t="shared" si="2"/>
        <v>2.6666666666666665</v>
      </c>
      <c r="O42" s="86"/>
      <c r="Q42" s="1">
        <v>1403</v>
      </c>
      <c r="T42" s="1">
        <v>20</v>
      </c>
      <c r="V42" s="92">
        <v>0.01429</v>
      </c>
      <c r="W42" s="92"/>
      <c r="X42" s="106">
        <v>1403</v>
      </c>
      <c r="Y42" s="90"/>
      <c r="Z42" s="90"/>
      <c r="AA42" s="90"/>
    </row>
    <row r="43" spans="1:27" ht="15.75">
      <c r="A43" s="37" t="s">
        <v>411</v>
      </c>
      <c r="C43" s="27">
        <v>1404</v>
      </c>
      <c r="D43" s="31" t="s">
        <v>412</v>
      </c>
      <c r="F43" s="27">
        <v>1</v>
      </c>
      <c r="M43" s="86"/>
      <c r="N43" s="86">
        <f t="shared" si="2"/>
        <v>2.2222222222222223</v>
      </c>
      <c r="O43" s="86"/>
      <c r="Q43" s="1">
        <v>1404</v>
      </c>
      <c r="T43" s="1">
        <v>20</v>
      </c>
      <c r="V43" s="92">
        <v>0.01</v>
      </c>
      <c r="W43" s="92"/>
      <c r="X43" s="106">
        <v>1404</v>
      </c>
      <c r="Y43" s="90"/>
      <c r="Z43" s="90"/>
      <c r="AA43" s="90"/>
    </row>
    <row r="44" spans="1:27" ht="15.75">
      <c r="A44" s="37">
        <v>1405</v>
      </c>
      <c r="C44" s="27">
        <v>1405</v>
      </c>
      <c r="D44" s="31" t="s">
        <v>570</v>
      </c>
      <c r="F44" s="27">
        <v>10</v>
      </c>
      <c r="I44" s="27" t="s">
        <v>815</v>
      </c>
      <c r="M44" s="86"/>
      <c r="N44" s="86">
        <f t="shared" si="2"/>
        <v>22.22222222222222</v>
      </c>
      <c r="O44" s="86"/>
      <c r="Q44" s="1">
        <v>1405</v>
      </c>
      <c r="T44" s="1">
        <v>20</v>
      </c>
      <c r="V44" s="94">
        <v>0.00787</v>
      </c>
      <c r="W44" s="94"/>
      <c r="X44" s="106">
        <v>1405</v>
      </c>
      <c r="Y44" s="90"/>
      <c r="Z44" s="90"/>
      <c r="AA44" s="90"/>
    </row>
    <row r="45" spans="1:27" ht="15.75">
      <c r="A45" s="37" t="s">
        <v>770</v>
      </c>
      <c r="B45" s="27">
        <v>3</v>
      </c>
      <c r="C45" s="27">
        <v>1416</v>
      </c>
      <c r="D45" s="31" t="s">
        <v>619</v>
      </c>
      <c r="F45" s="27">
        <v>1</v>
      </c>
      <c r="G45" s="27">
        <v>2</v>
      </c>
      <c r="I45" s="46" t="s">
        <v>936</v>
      </c>
      <c r="M45" s="86"/>
      <c r="N45" s="86">
        <f>(F45/0.225)</f>
        <v>4.444444444444445</v>
      </c>
      <c r="O45" s="86">
        <f>(G45/0.225)</f>
        <v>8.88888888888889</v>
      </c>
      <c r="Q45" s="1">
        <v>1416</v>
      </c>
      <c r="R45" s="1">
        <v>3.45</v>
      </c>
      <c r="S45" s="1">
        <v>290</v>
      </c>
      <c r="T45" s="1">
        <v>20</v>
      </c>
      <c r="V45" s="94">
        <v>0.0037</v>
      </c>
      <c r="W45" s="94"/>
      <c r="X45" s="105">
        <v>1416</v>
      </c>
      <c r="Y45" s="86"/>
      <c r="Z45" s="86">
        <f>(N45*R45*V45)</f>
        <v>0.05673333333333334</v>
      </c>
      <c r="AA45" s="86">
        <f>(O45*R45*V45)</f>
        <v>0.11346666666666667</v>
      </c>
    </row>
    <row r="46" spans="1:27" ht="15.75">
      <c r="A46" s="108" t="s">
        <v>774</v>
      </c>
      <c r="B46" s="27">
        <v>1</v>
      </c>
      <c r="C46" s="27">
        <v>1420</v>
      </c>
      <c r="D46" s="31" t="s">
        <v>412</v>
      </c>
      <c r="F46" s="27">
        <v>2</v>
      </c>
      <c r="M46" s="86"/>
      <c r="N46" s="86">
        <f t="shared" si="2"/>
        <v>4.444444444444445</v>
      </c>
      <c r="O46" s="86"/>
      <c r="Q46" s="1">
        <v>1420</v>
      </c>
      <c r="R46" s="1">
        <v>3.45</v>
      </c>
      <c r="S46" s="1">
        <v>290</v>
      </c>
      <c r="T46" s="1">
        <v>20</v>
      </c>
      <c r="V46" s="95">
        <v>0.00435</v>
      </c>
      <c r="W46" s="95"/>
      <c r="X46" s="105">
        <v>1420</v>
      </c>
      <c r="Y46" s="86"/>
      <c r="Z46" s="86">
        <f aca="true" t="shared" si="4" ref="Z46:Z54">(N46*R46*V46)</f>
        <v>0.0667</v>
      </c>
      <c r="AA46" s="86"/>
    </row>
    <row r="47" spans="1:27" ht="15.75">
      <c r="A47" s="37">
        <v>1421</v>
      </c>
      <c r="C47" s="27">
        <v>1421</v>
      </c>
      <c r="D47" s="31" t="s">
        <v>412</v>
      </c>
      <c r="F47" s="27">
        <v>2</v>
      </c>
      <c r="I47" s="27" t="s">
        <v>937</v>
      </c>
      <c r="M47" s="86"/>
      <c r="N47" s="86">
        <f t="shared" si="2"/>
        <v>4.444444444444445</v>
      </c>
      <c r="O47" s="86"/>
      <c r="Q47" s="1">
        <v>1421</v>
      </c>
      <c r="R47" s="1">
        <v>3.45</v>
      </c>
      <c r="S47" s="1">
        <v>290</v>
      </c>
      <c r="T47" s="1">
        <v>20</v>
      </c>
      <c r="V47" s="95">
        <v>0.00435</v>
      </c>
      <c r="W47" s="95"/>
      <c r="X47" s="105">
        <v>1421</v>
      </c>
      <c r="Y47" s="86"/>
      <c r="Z47" s="86">
        <f t="shared" si="4"/>
        <v>0.0667</v>
      </c>
      <c r="AA47" s="86"/>
    </row>
    <row r="48" spans="1:27" ht="15.75">
      <c r="A48" s="108" t="s">
        <v>774</v>
      </c>
      <c r="B48" s="27">
        <v>1</v>
      </c>
      <c r="C48" s="27">
        <v>1423</v>
      </c>
      <c r="D48" s="31" t="s">
        <v>412</v>
      </c>
      <c r="F48" s="27">
        <v>0.75</v>
      </c>
      <c r="M48" s="86"/>
      <c r="N48" s="86">
        <f t="shared" si="2"/>
        <v>1.6666666666666665</v>
      </c>
      <c r="O48" s="86"/>
      <c r="Q48" s="27">
        <v>1423</v>
      </c>
      <c r="R48" s="1">
        <v>3.45</v>
      </c>
      <c r="S48" s="1">
        <v>290</v>
      </c>
      <c r="T48" s="1">
        <v>20</v>
      </c>
      <c r="V48" s="92">
        <v>0.00417</v>
      </c>
      <c r="W48" s="92"/>
      <c r="X48" s="105">
        <v>1423</v>
      </c>
      <c r="Y48" s="86"/>
      <c r="Z48" s="86">
        <f t="shared" si="4"/>
        <v>0.0239775</v>
      </c>
      <c r="AA48" s="86"/>
    </row>
    <row r="49" spans="1:27" ht="15.75">
      <c r="A49" s="37" t="s">
        <v>746</v>
      </c>
      <c r="B49" s="27">
        <v>12</v>
      </c>
      <c r="C49" s="27">
        <v>1423</v>
      </c>
      <c r="D49" s="31" t="s">
        <v>412</v>
      </c>
      <c r="F49" s="27">
        <v>1</v>
      </c>
      <c r="M49" s="86"/>
      <c r="N49" s="86">
        <f t="shared" si="2"/>
        <v>2.2222222222222223</v>
      </c>
      <c r="O49" s="86"/>
      <c r="Q49" s="27">
        <v>1423</v>
      </c>
      <c r="R49" s="1">
        <v>3.45</v>
      </c>
      <c r="S49" s="1">
        <v>290</v>
      </c>
      <c r="T49" s="1">
        <v>20</v>
      </c>
      <c r="V49" s="92">
        <v>0.00417</v>
      </c>
      <c r="W49" s="92"/>
      <c r="X49" s="105">
        <v>1423</v>
      </c>
      <c r="Y49" s="86"/>
      <c r="Z49" s="86">
        <f t="shared" si="4"/>
        <v>0.031970000000000005</v>
      </c>
      <c r="AA49" s="86"/>
    </row>
    <row r="50" spans="1:27" ht="15.75">
      <c r="A50" s="37" t="s">
        <v>571</v>
      </c>
      <c r="B50" s="27">
        <v>11</v>
      </c>
      <c r="C50" s="27">
        <v>1424</v>
      </c>
      <c r="D50" s="31" t="s">
        <v>412</v>
      </c>
      <c r="F50" s="27">
        <v>1</v>
      </c>
      <c r="I50" s="46" t="s">
        <v>938</v>
      </c>
      <c r="M50" s="86"/>
      <c r="N50" s="86">
        <f>(F50/1.442)</f>
        <v>0.6934812760055479</v>
      </c>
      <c r="O50" s="86"/>
      <c r="Q50" s="27">
        <v>1424</v>
      </c>
      <c r="R50" s="1">
        <v>3.45</v>
      </c>
      <c r="S50" s="1">
        <v>290</v>
      </c>
      <c r="T50" s="1">
        <v>20</v>
      </c>
      <c r="V50" s="92">
        <v>0.0044</v>
      </c>
      <c r="W50" s="92"/>
      <c r="X50" s="105">
        <v>1424</v>
      </c>
      <c r="Y50" s="86"/>
      <c r="Z50" s="86">
        <f t="shared" si="4"/>
        <v>0.010527045769764218</v>
      </c>
      <c r="AA50" s="86"/>
    </row>
    <row r="51" spans="1:27" ht="15.75">
      <c r="A51" s="37" t="s">
        <v>939</v>
      </c>
      <c r="B51" s="27" t="s">
        <v>749</v>
      </c>
      <c r="C51" s="27">
        <v>1425</v>
      </c>
      <c r="D51" s="31" t="s">
        <v>412</v>
      </c>
      <c r="F51" s="27">
        <v>1.5</v>
      </c>
      <c r="M51" s="86"/>
      <c r="N51" s="86">
        <f t="shared" si="2"/>
        <v>3.333333333333333</v>
      </c>
      <c r="O51" s="86"/>
      <c r="Q51" s="27">
        <v>1425</v>
      </c>
      <c r="R51" s="1">
        <v>3.45</v>
      </c>
      <c r="S51" s="1">
        <v>290</v>
      </c>
      <c r="T51" s="1">
        <v>20</v>
      </c>
      <c r="V51" s="92">
        <v>0.0044</v>
      </c>
      <c r="W51" s="92"/>
      <c r="X51" s="105">
        <v>1425</v>
      </c>
      <c r="Y51" s="86"/>
      <c r="Z51" s="86">
        <f t="shared" si="4"/>
        <v>0.050600000000000006</v>
      </c>
      <c r="AA51" s="86"/>
    </row>
    <row r="52" spans="1:27" ht="15.75">
      <c r="A52" s="37" t="s">
        <v>776</v>
      </c>
      <c r="B52" s="27">
        <v>5</v>
      </c>
      <c r="C52" s="27">
        <v>1426</v>
      </c>
      <c r="D52" s="31" t="s">
        <v>412</v>
      </c>
      <c r="E52" s="27">
        <v>1</v>
      </c>
      <c r="I52" s="27" t="s">
        <v>941</v>
      </c>
      <c r="M52" s="86">
        <f>(E52/0.45)</f>
        <v>2.2222222222222223</v>
      </c>
      <c r="N52" s="86"/>
      <c r="O52" s="86"/>
      <c r="Q52" s="27">
        <v>1426</v>
      </c>
      <c r="R52" s="1">
        <v>3.45</v>
      </c>
      <c r="S52" s="1">
        <v>290</v>
      </c>
      <c r="T52" s="1">
        <v>20</v>
      </c>
      <c r="V52" s="92">
        <v>0.0044</v>
      </c>
      <c r="W52" s="92"/>
      <c r="X52" s="105">
        <v>1426</v>
      </c>
      <c r="Y52" s="86">
        <f>(M52*R52*V52)</f>
        <v>0.03373333333333334</v>
      </c>
      <c r="Z52" s="86"/>
      <c r="AA52" s="86"/>
    </row>
    <row r="53" spans="1:27" ht="15.75">
      <c r="A53" s="37" t="s">
        <v>940</v>
      </c>
      <c r="B53" s="27">
        <v>11</v>
      </c>
      <c r="C53" s="27">
        <v>1435</v>
      </c>
      <c r="D53" s="31" t="s">
        <v>412</v>
      </c>
      <c r="F53" s="27">
        <v>3</v>
      </c>
      <c r="M53" s="86"/>
      <c r="N53" s="86">
        <f t="shared" si="2"/>
        <v>6.666666666666666</v>
      </c>
      <c r="O53" s="86"/>
      <c r="Q53" s="27">
        <v>1435</v>
      </c>
      <c r="R53" s="1">
        <v>3.45</v>
      </c>
      <c r="S53" s="1">
        <v>290</v>
      </c>
      <c r="T53" s="1">
        <v>20</v>
      </c>
      <c r="V53" s="92">
        <v>0.0036</v>
      </c>
      <c r="W53" s="92"/>
      <c r="X53" s="105">
        <v>1435</v>
      </c>
      <c r="Y53" s="86"/>
      <c r="Z53" s="86">
        <f t="shared" si="4"/>
        <v>0.0828</v>
      </c>
      <c r="AA53" s="86"/>
    </row>
    <row r="54" spans="1:27" ht="15.75">
      <c r="A54" s="37" t="s">
        <v>564</v>
      </c>
      <c r="B54" s="27">
        <v>2</v>
      </c>
      <c r="C54" s="27">
        <v>1450</v>
      </c>
      <c r="D54" s="31" t="s">
        <v>412</v>
      </c>
      <c r="F54" s="27">
        <v>6</v>
      </c>
      <c r="M54" s="86"/>
      <c r="N54" s="86">
        <f t="shared" si="2"/>
        <v>13.333333333333332</v>
      </c>
      <c r="O54" s="86"/>
      <c r="Q54" s="27">
        <v>1450</v>
      </c>
      <c r="R54" s="1">
        <v>3.45</v>
      </c>
      <c r="S54" s="1">
        <v>290</v>
      </c>
      <c r="T54" s="1">
        <v>20</v>
      </c>
      <c r="V54" s="92">
        <v>0.0039</v>
      </c>
      <c r="W54" s="92"/>
      <c r="X54" s="105">
        <v>1450</v>
      </c>
      <c r="Y54" s="86"/>
      <c r="Z54" s="86">
        <f t="shared" si="4"/>
        <v>0.1794</v>
      </c>
      <c r="AA54" s="86"/>
    </row>
    <row r="55" spans="1:27" ht="15.75">
      <c r="A55" s="37" t="s">
        <v>620</v>
      </c>
      <c r="B55" s="27">
        <v>9</v>
      </c>
      <c r="C55" s="27">
        <v>1450</v>
      </c>
      <c r="D55" s="32" t="s">
        <v>942</v>
      </c>
      <c r="F55" s="27">
        <v>2</v>
      </c>
      <c r="I55" s="27" t="s">
        <v>121</v>
      </c>
      <c r="M55" s="86"/>
      <c r="N55" s="86">
        <f t="shared" si="2"/>
        <v>4.444444444444445</v>
      </c>
      <c r="O55" s="86"/>
      <c r="Q55" s="27">
        <v>1450</v>
      </c>
      <c r="R55" s="1">
        <v>3.45</v>
      </c>
      <c r="S55" s="1">
        <v>290</v>
      </c>
      <c r="T55" s="1">
        <v>20</v>
      </c>
      <c r="V55" s="92">
        <v>0.0039</v>
      </c>
      <c r="W55" s="92"/>
      <c r="X55" s="105">
        <v>1450</v>
      </c>
      <c r="Y55" s="86"/>
      <c r="Z55" s="86" t="s">
        <v>1278</v>
      </c>
      <c r="AA55" s="86"/>
    </row>
    <row r="56" spans="1:27" ht="15.75">
      <c r="A56" s="37" t="s">
        <v>564</v>
      </c>
      <c r="B56" s="27">
        <v>2</v>
      </c>
      <c r="C56" s="27">
        <v>1451</v>
      </c>
      <c r="D56" s="31" t="s">
        <v>619</v>
      </c>
      <c r="F56" s="27">
        <v>8</v>
      </c>
      <c r="M56" s="86"/>
      <c r="N56" s="86">
        <f t="shared" si="2"/>
        <v>17.77777777777778</v>
      </c>
      <c r="O56" s="86"/>
      <c r="Q56" s="27">
        <v>1451</v>
      </c>
      <c r="R56" s="1">
        <v>3.45</v>
      </c>
      <c r="S56" s="1">
        <v>290</v>
      </c>
      <c r="T56" s="1">
        <v>20</v>
      </c>
      <c r="V56" s="92">
        <v>0.0039</v>
      </c>
      <c r="W56" s="92"/>
      <c r="X56" s="105">
        <v>1451</v>
      </c>
      <c r="Y56" s="86"/>
      <c r="Z56" s="86">
        <f>(N56*R56*V56)</f>
        <v>0.2392</v>
      </c>
      <c r="AA56" s="86"/>
    </row>
    <row r="57" spans="1:27" ht="15.75">
      <c r="A57" s="37" t="s">
        <v>769</v>
      </c>
      <c r="B57" s="27">
        <v>4</v>
      </c>
      <c r="C57" s="27">
        <v>1451</v>
      </c>
      <c r="D57" s="31" t="s">
        <v>412</v>
      </c>
      <c r="F57" s="27">
        <v>4</v>
      </c>
      <c r="M57" s="86"/>
      <c r="N57" s="86">
        <f t="shared" si="2"/>
        <v>8.88888888888889</v>
      </c>
      <c r="O57" s="86"/>
      <c r="Q57" s="27">
        <v>1451</v>
      </c>
      <c r="R57" s="1">
        <v>3.45</v>
      </c>
      <c r="S57" s="1">
        <v>290</v>
      </c>
      <c r="T57" s="1">
        <v>20</v>
      </c>
      <c r="V57" s="92">
        <v>0.0039</v>
      </c>
      <c r="W57" s="92"/>
      <c r="X57" s="105">
        <v>1451</v>
      </c>
      <c r="Y57" s="86"/>
      <c r="Z57" s="86">
        <f aca="true" t="shared" si="5" ref="Z57:Z63">(N57*R57*V57)</f>
        <v>0.1196</v>
      </c>
      <c r="AA57" s="86"/>
    </row>
    <row r="58" spans="1:27" ht="15.75">
      <c r="A58" s="37" t="s">
        <v>613</v>
      </c>
      <c r="B58" s="27">
        <v>8</v>
      </c>
      <c r="C58" s="27">
        <v>1451</v>
      </c>
      <c r="D58" s="31" t="s">
        <v>412</v>
      </c>
      <c r="F58" s="27">
        <v>3</v>
      </c>
      <c r="M58" s="86"/>
      <c r="N58" s="86">
        <f t="shared" si="2"/>
        <v>6.666666666666666</v>
      </c>
      <c r="O58" s="86"/>
      <c r="Q58" s="27">
        <v>1451</v>
      </c>
      <c r="R58" s="1">
        <v>3.45</v>
      </c>
      <c r="S58" s="1">
        <v>290</v>
      </c>
      <c r="T58" s="1">
        <v>20</v>
      </c>
      <c r="V58" s="92">
        <v>0.0039</v>
      </c>
      <c r="W58" s="92"/>
      <c r="X58" s="105">
        <v>1451</v>
      </c>
      <c r="Y58" s="86"/>
      <c r="Z58" s="86">
        <f t="shared" si="5"/>
        <v>0.0897</v>
      </c>
      <c r="AA58" s="86"/>
    </row>
    <row r="59" spans="1:27" ht="15.75">
      <c r="A59" s="37" t="s">
        <v>564</v>
      </c>
      <c r="B59" s="27">
        <v>2</v>
      </c>
      <c r="C59" s="27">
        <v>1452</v>
      </c>
      <c r="D59" s="31" t="s">
        <v>412</v>
      </c>
      <c r="F59" s="27">
        <v>4</v>
      </c>
      <c r="M59" s="86"/>
      <c r="N59" s="86">
        <f t="shared" si="2"/>
        <v>8.88888888888889</v>
      </c>
      <c r="O59" s="86"/>
      <c r="Q59" s="27">
        <v>1452</v>
      </c>
      <c r="R59" s="1">
        <v>3.45</v>
      </c>
      <c r="S59" s="1">
        <v>290</v>
      </c>
      <c r="T59" s="1">
        <v>20</v>
      </c>
      <c r="V59" s="92">
        <v>0.0033</v>
      </c>
      <c r="W59" s="92"/>
      <c r="X59" s="105">
        <v>1452</v>
      </c>
      <c r="Y59" s="86"/>
      <c r="Z59" s="86">
        <f t="shared" si="5"/>
        <v>0.1012</v>
      </c>
      <c r="AA59" s="86"/>
    </row>
    <row r="60" spans="1:27" ht="15.75">
      <c r="A60" s="37" t="s">
        <v>964</v>
      </c>
      <c r="B60" s="27">
        <v>5</v>
      </c>
      <c r="C60" s="27">
        <v>1452</v>
      </c>
      <c r="D60" s="31" t="s">
        <v>412</v>
      </c>
      <c r="F60" s="27">
        <v>2</v>
      </c>
      <c r="M60" s="86"/>
      <c r="N60" s="86">
        <f t="shared" si="2"/>
        <v>4.444444444444445</v>
      </c>
      <c r="O60" s="86"/>
      <c r="Q60" s="27">
        <v>1452</v>
      </c>
      <c r="R60" s="1">
        <v>3.45</v>
      </c>
      <c r="S60" s="1">
        <v>290</v>
      </c>
      <c r="T60" s="1">
        <v>20</v>
      </c>
      <c r="V60" s="92">
        <v>0.0033</v>
      </c>
      <c r="W60" s="92"/>
      <c r="X60" s="105">
        <v>1452</v>
      </c>
      <c r="Y60" s="86"/>
      <c r="Z60" s="86">
        <f t="shared" si="5"/>
        <v>0.0506</v>
      </c>
      <c r="AA60" s="86"/>
    </row>
    <row r="61" spans="1:27" ht="15.75">
      <c r="A61" s="37" t="s">
        <v>943</v>
      </c>
      <c r="B61" s="27" t="s">
        <v>944</v>
      </c>
      <c r="C61" s="27">
        <v>1452</v>
      </c>
      <c r="D61" s="31" t="s">
        <v>412</v>
      </c>
      <c r="F61" s="27">
        <v>1.5</v>
      </c>
      <c r="M61" s="86"/>
      <c r="N61" s="86">
        <f t="shared" si="2"/>
        <v>3.333333333333333</v>
      </c>
      <c r="O61" s="86"/>
      <c r="Q61" s="27">
        <v>1452</v>
      </c>
      <c r="R61" s="1">
        <v>3.45</v>
      </c>
      <c r="S61" s="1">
        <v>290</v>
      </c>
      <c r="T61" s="1">
        <v>20</v>
      </c>
      <c r="V61" s="92">
        <v>0.0033</v>
      </c>
      <c r="W61" s="92"/>
      <c r="X61" s="105">
        <v>1452</v>
      </c>
      <c r="Y61" s="86"/>
      <c r="Z61" s="86">
        <f t="shared" si="5"/>
        <v>0.03795</v>
      </c>
      <c r="AA61" s="86"/>
    </row>
    <row r="62" spans="1:27" ht="15.75">
      <c r="A62" s="37" t="s">
        <v>769</v>
      </c>
      <c r="B62" s="27">
        <v>4</v>
      </c>
      <c r="C62" s="27">
        <v>1460</v>
      </c>
      <c r="D62" s="31" t="s">
        <v>412</v>
      </c>
      <c r="F62" s="27">
        <v>4</v>
      </c>
      <c r="M62" s="86"/>
      <c r="N62" s="86">
        <f t="shared" si="2"/>
        <v>8.88888888888889</v>
      </c>
      <c r="O62" s="86"/>
      <c r="Q62" s="27">
        <v>1460</v>
      </c>
      <c r="R62" s="1">
        <v>3.45</v>
      </c>
      <c r="S62" s="1">
        <v>290</v>
      </c>
      <c r="T62" s="1">
        <v>20</v>
      </c>
      <c r="V62" s="92">
        <v>0.00263</v>
      </c>
      <c r="W62" s="92"/>
      <c r="X62" s="105">
        <v>1460</v>
      </c>
      <c r="Y62" s="86"/>
      <c r="Z62" s="86">
        <f t="shared" si="5"/>
        <v>0.08065333333333334</v>
      </c>
      <c r="AA62" s="86"/>
    </row>
    <row r="63" spans="1:27" ht="15.75">
      <c r="A63" s="37" t="s">
        <v>925</v>
      </c>
      <c r="B63" s="27">
        <v>7</v>
      </c>
      <c r="C63" s="27">
        <v>1462</v>
      </c>
      <c r="D63" s="31" t="s">
        <v>412</v>
      </c>
      <c r="F63" s="27">
        <v>1</v>
      </c>
      <c r="I63" s="27" t="s">
        <v>945</v>
      </c>
      <c r="J63" s="46"/>
      <c r="M63" s="86"/>
      <c r="N63" s="86">
        <f>(F63/1.063)</f>
        <v>0.9407337723424272</v>
      </c>
      <c r="O63" s="86"/>
      <c r="Q63" s="27">
        <v>1462</v>
      </c>
      <c r="R63" s="1">
        <v>3.45</v>
      </c>
      <c r="S63" s="1">
        <v>290</v>
      </c>
      <c r="T63" s="1">
        <v>20</v>
      </c>
      <c r="V63" s="92">
        <v>0.0033</v>
      </c>
      <c r="W63" s="92"/>
      <c r="X63" s="105">
        <v>1462</v>
      </c>
      <c r="Y63" s="86"/>
      <c r="Z63" s="86">
        <f t="shared" si="5"/>
        <v>0.010710253998118533</v>
      </c>
      <c r="AA63" s="86"/>
    </row>
    <row r="64" spans="1:27" ht="15.75">
      <c r="A64" s="37" t="s">
        <v>946</v>
      </c>
      <c r="B64" s="27">
        <v>1</v>
      </c>
      <c r="C64" s="27">
        <v>1466</v>
      </c>
      <c r="D64" s="31" t="s">
        <v>412</v>
      </c>
      <c r="G64" s="27">
        <v>1.5</v>
      </c>
      <c r="I64" s="46" t="s">
        <v>947</v>
      </c>
      <c r="M64" s="86"/>
      <c r="N64" s="86"/>
      <c r="O64" s="86">
        <f>(G64/0.3768)</f>
        <v>3.9808917197452227</v>
      </c>
      <c r="Q64" s="27">
        <v>1466</v>
      </c>
      <c r="R64" s="1">
        <v>3.45</v>
      </c>
      <c r="S64" s="1">
        <v>290</v>
      </c>
      <c r="T64" s="1">
        <v>20</v>
      </c>
      <c r="V64" s="92"/>
      <c r="W64" s="92"/>
      <c r="X64" s="106">
        <v>1466</v>
      </c>
      <c r="Y64" s="90"/>
      <c r="Z64" s="90"/>
      <c r="AA64" s="90"/>
    </row>
    <row r="65" spans="1:27" ht="15.75">
      <c r="A65" s="37" t="s">
        <v>607</v>
      </c>
      <c r="B65" s="27">
        <v>2</v>
      </c>
      <c r="C65" s="27">
        <v>1466</v>
      </c>
      <c r="D65" s="31" t="s">
        <v>412</v>
      </c>
      <c r="G65" s="27">
        <v>4</v>
      </c>
      <c r="M65" s="86"/>
      <c r="N65" s="86"/>
      <c r="O65" s="86">
        <f>(G65/0.45)</f>
        <v>8.88888888888889</v>
      </c>
      <c r="Q65" s="27">
        <v>1466</v>
      </c>
      <c r="R65" s="1">
        <v>3.45</v>
      </c>
      <c r="S65" s="1">
        <v>290</v>
      </c>
      <c r="T65" s="1">
        <v>20</v>
      </c>
      <c r="V65" s="92"/>
      <c r="W65" s="92"/>
      <c r="X65" s="106">
        <v>1466</v>
      </c>
      <c r="Y65" s="90"/>
      <c r="Z65" s="90"/>
      <c r="AA65" s="90"/>
    </row>
    <row r="66" spans="1:27" ht="15.75">
      <c r="A66" s="37" t="s">
        <v>774</v>
      </c>
      <c r="B66" s="27">
        <v>1</v>
      </c>
      <c r="C66" s="27">
        <v>1471</v>
      </c>
      <c r="D66" s="31" t="s">
        <v>412</v>
      </c>
      <c r="E66" s="27">
        <v>1</v>
      </c>
      <c r="I66" s="46" t="s">
        <v>1037</v>
      </c>
      <c r="M66" s="86">
        <f>(E66/0.45)</f>
        <v>2.2222222222222223</v>
      </c>
      <c r="N66" s="86"/>
      <c r="O66" s="86"/>
      <c r="Q66" s="27">
        <v>1471</v>
      </c>
      <c r="R66" s="1">
        <v>3.45</v>
      </c>
      <c r="S66" s="1">
        <v>290</v>
      </c>
      <c r="T66" s="1">
        <v>20</v>
      </c>
      <c r="V66" s="92"/>
      <c r="W66" s="92"/>
      <c r="X66" s="106">
        <v>1471</v>
      </c>
      <c r="Y66" s="90"/>
      <c r="Z66" s="90"/>
      <c r="AA66" s="90"/>
    </row>
    <row r="67" spans="1:27" ht="15.75">
      <c r="A67" s="37" t="s">
        <v>769</v>
      </c>
      <c r="B67" s="27">
        <v>4</v>
      </c>
      <c r="C67" s="27">
        <v>1495</v>
      </c>
      <c r="D67" s="31" t="s">
        <v>412</v>
      </c>
      <c r="E67" s="27">
        <v>0.375</v>
      </c>
      <c r="I67" s="46" t="s">
        <v>1037</v>
      </c>
      <c r="M67" s="86">
        <f>(E67/0.45)</f>
        <v>0.8333333333333333</v>
      </c>
      <c r="N67" s="86"/>
      <c r="O67" s="86"/>
      <c r="Q67" s="27">
        <v>1495</v>
      </c>
      <c r="R67" s="1">
        <v>3.45</v>
      </c>
      <c r="S67" s="1">
        <v>290</v>
      </c>
      <c r="T67" s="1">
        <v>20</v>
      </c>
      <c r="V67" s="92"/>
      <c r="W67" s="92"/>
      <c r="X67" s="106">
        <v>1495</v>
      </c>
      <c r="Y67" s="90"/>
      <c r="Z67" s="90"/>
      <c r="AA67" s="90"/>
    </row>
    <row r="68" ht="15.75">
      <c r="T68" s="1">
        <v>20</v>
      </c>
    </row>
    <row r="69" ht="15.75">
      <c r="T69" s="1">
        <v>20</v>
      </c>
    </row>
    <row r="70" ht="15.75">
      <c r="T70" s="1">
        <v>20</v>
      </c>
    </row>
    <row r="71" ht="15.75">
      <c r="T71" s="1">
        <v>20</v>
      </c>
    </row>
    <row r="72" ht="15.75">
      <c r="T72" s="1">
        <v>20</v>
      </c>
    </row>
    <row r="73" ht="15.75">
      <c r="T73" s="1">
        <v>20</v>
      </c>
    </row>
    <row r="74" ht="15.75">
      <c r="T74" s="1">
        <v>20</v>
      </c>
    </row>
    <row r="75" ht="15.75">
      <c r="T75" s="1">
        <v>20</v>
      </c>
    </row>
    <row r="76" ht="15.75">
      <c r="T76" s="1">
        <v>20</v>
      </c>
    </row>
    <row r="77" ht="15.75">
      <c r="T77" s="1">
        <v>20</v>
      </c>
    </row>
    <row r="78" ht="15.75">
      <c r="T78" s="1">
        <v>20</v>
      </c>
    </row>
    <row r="79" ht="15.75">
      <c r="T79" s="1">
        <v>20</v>
      </c>
    </row>
    <row r="80" ht="15.75">
      <c r="T80" s="1">
        <v>20</v>
      </c>
    </row>
    <row r="81" ht="15.75">
      <c r="T81" s="1">
        <v>20</v>
      </c>
    </row>
    <row r="82" ht="15.75">
      <c r="T82" s="1">
        <v>20</v>
      </c>
    </row>
    <row r="83" ht="15.75">
      <c r="T83" s="1">
        <v>17</v>
      </c>
    </row>
    <row r="84" ht="15.75">
      <c r="T84" s="1">
        <v>17</v>
      </c>
    </row>
    <row r="85" ht="15.75">
      <c r="T85" s="1">
        <v>17</v>
      </c>
    </row>
    <row r="86" ht="15.75">
      <c r="T86" s="1">
        <v>17</v>
      </c>
    </row>
    <row r="87" ht="15.75">
      <c r="T87" s="1">
        <v>17</v>
      </c>
    </row>
    <row r="88" ht="15.75">
      <c r="T88" s="1">
        <v>17</v>
      </c>
    </row>
    <row r="89" ht="15.75">
      <c r="T89" s="1">
        <v>20</v>
      </c>
    </row>
    <row r="90" ht="15.75">
      <c r="T90" s="1">
        <v>20</v>
      </c>
    </row>
    <row r="91" ht="15.75">
      <c r="T91" s="1">
        <v>20</v>
      </c>
    </row>
    <row r="92" ht="15.75">
      <c r="T92" s="1">
        <v>20</v>
      </c>
    </row>
    <row r="93" ht="15.75">
      <c r="T93" s="1">
        <v>20</v>
      </c>
    </row>
    <row r="94" ht="15.75">
      <c r="T94" s="1">
        <v>20</v>
      </c>
    </row>
    <row r="95" ht="15.75">
      <c r="T95" s="1">
        <v>20</v>
      </c>
    </row>
    <row r="96" ht="15.75">
      <c r="T96" s="1">
        <v>20</v>
      </c>
    </row>
    <row r="97" ht="15.75">
      <c r="T97" s="1">
        <v>20</v>
      </c>
    </row>
    <row r="98" ht="15.75">
      <c r="T98" s="1">
        <v>25</v>
      </c>
    </row>
    <row r="99" ht="15.75">
      <c r="T99" s="1">
        <v>24</v>
      </c>
    </row>
    <row r="100" ht="15.75">
      <c r="T100" s="1">
        <v>20</v>
      </c>
    </row>
    <row r="101" ht="15.75">
      <c r="T101" s="1">
        <v>11</v>
      </c>
    </row>
    <row r="102" ht="15.75">
      <c r="T102" s="1">
        <v>11</v>
      </c>
    </row>
    <row r="103" ht="15.75">
      <c r="T103" s="1">
        <v>20</v>
      </c>
    </row>
    <row r="104" ht="15.75">
      <c r="T104" s="1">
        <v>20</v>
      </c>
    </row>
    <row r="105" ht="15.75">
      <c r="T105" s="1">
        <v>20</v>
      </c>
    </row>
    <row r="106" ht="15.75">
      <c r="T106" s="1">
        <v>20</v>
      </c>
    </row>
    <row r="107" ht="15.75">
      <c r="T107" s="1">
        <v>15</v>
      </c>
    </row>
    <row r="108" ht="15.75">
      <c r="T108" s="1">
        <v>15</v>
      </c>
    </row>
    <row r="109" ht="15.75">
      <c r="T109" s="1">
        <v>20</v>
      </c>
    </row>
    <row r="110" ht="15.75">
      <c r="T110" s="1">
        <v>20</v>
      </c>
    </row>
    <row r="111" ht="15.75">
      <c r="T111" s="1">
        <v>20</v>
      </c>
    </row>
    <row r="112" ht="15.75">
      <c r="T112" s="1">
        <v>20</v>
      </c>
    </row>
    <row r="113" ht="15.75">
      <c r="T113" s="1">
        <v>20</v>
      </c>
    </row>
    <row r="114" ht="15.75">
      <c r="T114" s="1">
        <v>20</v>
      </c>
    </row>
    <row r="115" ht="15.75">
      <c r="T115" s="1">
        <v>20</v>
      </c>
    </row>
    <row r="116" ht="15.75">
      <c r="T116" s="1">
        <v>20</v>
      </c>
    </row>
    <row r="117" ht="15.75">
      <c r="T117" s="1">
        <v>20</v>
      </c>
    </row>
    <row r="118" ht="15.75">
      <c r="T118" s="1">
        <v>20</v>
      </c>
    </row>
    <row r="119" ht="15.75">
      <c r="T119" s="1">
        <v>20</v>
      </c>
    </row>
    <row r="120" ht="15.75">
      <c r="T120" s="1">
        <v>20</v>
      </c>
    </row>
    <row r="121" ht="15.75">
      <c r="T121" s="1">
        <v>20</v>
      </c>
    </row>
    <row r="122" ht="15.75">
      <c r="T122" s="1">
        <v>20</v>
      </c>
    </row>
    <row r="123" ht="15.75">
      <c r="T123" s="1">
        <v>20</v>
      </c>
    </row>
    <row r="124" ht="15.75">
      <c r="T124" s="1">
        <v>20</v>
      </c>
    </row>
    <row r="125" ht="15.75">
      <c r="T125" s="1">
        <v>20</v>
      </c>
    </row>
    <row r="126" ht="15.75">
      <c r="T126" s="1">
        <v>20</v>
      </c>
    </row>
    <row r="127" ht="15.75">
      <c r="T127" s="1">
        <v>20</v>
      </c>
    </row>
    <row r="128" ht="15.75">
      <c r="T128" s="1">
        <v>20</v>
      </c>
    </row>
    <row r="129" ht="15.75">
      <c r="T129" s="1">
        <v>20</v>
      </c>
    </row>
    <row r="130" ht="15.75">
      <c r="T130" s="1">
        <v>20</v>
      </c>
    </row>
    <row r="131" ht="15.75">
      <c r="T131" s="1">
        <v>15</v>
      </c>
    </row>
    <row r="132" ht="15.75">
      <c r="T132" s="1">
        <v>15</v>
      </c>
    </row>
    <row r="133" ht="15.75">
      <c r="T133" s="1">
        <v>15</v>
      </c>
    </row>
    <row r="134" ht="15.75">
      <c r="T134" s="1">
        <v>24</v>
      </c>
    </row>
    <row r="135" ht="15.75">
      <c r="T135" s="1">
        <v>24</v>
      </c>
    </row>
    <row r="136" ht="15.75">
      <c r="T136" s="1">
        <v>24</v>
      </c>
    </row>
    <row r="137" ht="15.75">
      <c r="T137" s="1">
        <v>24</v>
      </c>
    </row>
    <row r="138" ht="15.75">
      <c r="T138" s="1">
        <v>24</v>
      </c>
    </row>
    <row r="139" ht="15.75">
      <c r="T139" s="1">
        <v>25</v>
      </c>
    </row>
    <row r="140" ht="15.75">
      <c r="T140" s="1">
        <v>25</v>
      </c>
    </row>
    <row r="141" ht="15.75">
      <c r="T141" s="1">
        <v>25</v>
      </c>
    </row>
    <row r="142" ht="15.75">
      <c r="T142" s="1">
        <v>25</v>
      </c>
    </row>
    <row r="143" ht="15.75">
      <c r="T143" s="1">
        <v>25</v>
      </c>
    </row>
    <row r="144" ht="15.75">
      <c r="T144" s="1">
        <v>25</v>
      </c>
    </row>
    <row r="145" ht="15.75">
      <c r="T145" s="1">
        <v>25</v>
      </c>
    </row>
    <row r="146" ht="15.75">
      <c r="T146" s="1">
        <v>25</v>
      </c>
    </row>
    <row r="147" ht="15.75">
      <c r="T147" s="1">
        <v>25</v>
      </c>
    </row>
    <row r="148" ht="15.75">
      <c r="T148" s="1">
        <v>25</v>
      </c>
    </row>
    <row r="149" ht="15.75">
      <c r="T149" s="1">
        <v>25</v>
      </c>
    </row>
    <row r="150" ht="15.75">
      <c r="T150" s="1">
        <v>25</v>
      </c>
    </row>
    <row r="151" ht="15.75">
      <c r="T151" s="1">
        <v>25</v>
      </c>
    </row>
    <row r="152" ht="15.75">
      <c r="T152" s="1">
        <v>25</v>
      </c>
    </row>
    <row r="153" ht="15.75">
      <c r="T153" s="1">
        <v>25</v>
      </c>
    </row>
    <row r="154" ht="15.75">
      <c r="T154" s="1">
        <v>25</v>
      </c>
    </row>
    <row r="155" ht="15.75">
      <c r="T155" s="1">
        <v>25</v>
      </c>
    </row>
    <row r="156" ht="15.75">
      <c r="T156" s="1">
        <v>25</v>
      </c>
    </row>
    <row r="157" ht="15.75">
      <c r="T157" s="1">
        <v>25</v>
      </c>
    </row>
    <row r="158" ht="15.75">
      <c r="T158" s="1">
        <v>25</v>
      </c>
    </row>
    <row r="247" spans="20:24" ht="15.75">
      <c r="T247" s="34"/>
      <c r="U247" s="34"/>
      <c r="V247" s="34"/>
      <c r="W247" s="34"/>
      <c r="X247" s="34"/>
    </row>
    <row r="248" spans="20:24" ht="15.75">
      <c r="T248" s="34"/>
      <c r="U248" s="34"/>
      <c r="V248" s="34"/>
      <c r="W248" s="34"/>
      <c r="X248" s="34"/>
    </row>
    <row r="249" spans="20:24" ht="15.75">
      <c r="T249" s="34"/>
      <c r="U249" s="34"/>
      <c r="V249" s="34"/>
      <c r="W249" s="34"/>
      <c r="X249" s="34"/>
    </row>
    <row r="267" spans="20:24" ht="15.75">
      <c r="T267" s="34"/>
      <c r="U267" s="34"/>
      <c r="V267" s="34"/>
      <c r="W267" s="34"/>
      <c r="X267" s="34"/>
    </row>
    <row r="275" spans="20:24" ht="15.75">
      <c r="T275" s="34"/>
      <c r="U275" s="34"/>
      <c r="V275" s="34"/>
      <c r="W275" s="34"/>
      <c r="X275" s="34"/>
    </row>
    <row r="276" spans="20:24" ht="15.75">
      <c r="T276" s="34"/>
      <c r="U276" s="34"/>
      <c r="V276" s="34"/>
      <c r="W276" s="34"/>
      <c r="X276" s="34"/>
    </row>
    <row r="291" spans="19:24" ht="15.75">
      <c r="S291" s="34"/>
      <c r="T291" s="34"/>
      <c r="U291" s="34"/>
      <c r="V291" s="34"/>
      <c r="W291" s="34"/>
      <c r="X291" s="34"/>
    </row>
    <row r="304" spans="19:24" ht="15.75">
      <c r="S304" s="34"/>
      <c r="T304" s="34"/>
      <c r="U304" s="34"/>
      <c r="V304" s="34"/>
      <c r="W304" s="34"/>
      <c r="X304" s="34"/>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W80"/>
  <sheetViews>
    <sheetView zoomScalePageLayoutView="0" workbookViewId="0" topLeftCell="A1">
      <pane xSplit="5660" ySplit="3260" topLeftCell="A1" activePane="bottomRight" state="split"/>
      <selection pane="topLeft" activeCell="A55" sqref="A55:IV55"/>
      <selection pane="topRight" activeCell="O5" sqref="O5"/>
      <selection pane="bottomLeft" activeCell="A50" sqref="A50"/>
      <selection pane="bottomRight" activeCell="T36" sqref="T36"/>
    </sheetView>
  </sheetViews>
  <sheetFormatPr defaultColWidth="9.00390625" defaultRowHeight="12.75"/>
  <cols>
    <col min="1" max="1" width="12.50390625" style="54" customWidth="1"/>
    <col min="2" max="2" width="5.875" style="54" customWidth="1"/>
    <col min="3" max="3" width="7.00390625" style="54" customWidth="1"/>
    <col min="4" max="4" width="12.625" style="54" customWidth="1"/>
    <col min="5" max="5" width="9.00390625" style="54" customWidth="1"/>
    <col min="6" max="6" width="12.375" style="54" customWidth="1"/>
    <col min="7" max="7" width="9.00390625" style="54" customWidth="1"/>
    <col min="8" max="8" width="12.625" style="54" customWidth="1"/>
    <col min="9" max="9" width="23.50390625" style="54" customWidth="1"/>
    <col min="10" max="10" width="10.875" style="54" customWidth="1"/>
    <col min="11" max="11" width="11.50390625" style="54" customWidth="1"/>
    <col min="12" max="12" width="10.875" style="54" customWidth="1"/>
    <col min="13" max="13" width="3.625" style="54" customWidth="1"/>
    <col min="14" max="14" width="9.00390625" style="71" customWidth="1"/>
    <col min="15" max="15" width="11.625" style="54" customWidth="1"/>
    <col min="16" max="16" width="10.875" style="54" customWidth="1"/>
    <col min="17" max="17" width="11.00390625" style="54" customWidth="1"/>
    <col min="18" max="18" width="3.625" style="54" customWidth="1"/>
    <col min="19" max="19" width="9.00390625" style="101" customWidth="1"/>
    <col min="20" max="20" width="10.125" style="101" customWidth="1"/>
    <col min="21" max="21" width="9.00390625" style="101" customWidth="1"/>
    <col min="22" max="16384" width="9.00390625" style="54" customWidth="1"/>
  </cols>
  <sheetData>
    <row r="1" ht="15.75">
      <c r="B1" s="48" t="s">
        <v>268</v>
      </c>
    </row>
    <row r="3" ht="15.75">
      <c r="B3" s="54" t="s">
        <v>243</v>
      </c>
    </row>
    <row r="5" spans="2:19" ht="15.75">
      <c r="B5" s="4" t="s">
        <v>1214</v>
      </c>
      <c r="J5" s="21" t="s">
        <v>1097</v>
      </c>
      <c r="O5" s="3" t="s">
        <v>1182</v>
      </c>
      <c r="S5" s="114" t="s">
        <v>1097</v>
      </c>
    </row>
    <row r="6" spans="10:19" ht="15.75">
      <c r="J6" s="54" t="s">
        <v>1181</v>
      </c>
      <c r="S6" s="115" t="s">
        <v>1183</v>
      </c>
    </row>
    <row r="7" ht="15.75">
      <c r="A7" s="54" t="s">
        <v>270</v>
      </c>
    </row>
    <row r="8" spans="14:22" ht="15.75">
      <c r="N8" s="69"/>
      <c r="O8" s="69" t="s">
        <v>58</v>
      </c>
      <c r="P8" s="69" t="s">
        <v>1292</v>
      </c>
      <c r="Q8" s="69" t="s">
        <v>54</v>
      </c>
      <c r="R8" s="55"/>
      <c r="S8" s="104"/>
      <c r="T8" s="104"/>
      <c r="U8" s="104"/>
      <c r="V8" s="55"/>
    </row>
    <row r="9" spans="1:22" s="55" customFormat="1" ht="15.75">
      <c r="A9" s="55" t="s">
        <v>390</v>
      </c>
      <c r="B9" s="69" t="s">
        <v>391</v>
      </c>
      <c r="C9" s="69" t="s">
        <v>392</v>
      </c>
      <c r="D9" s="55" t="s">
        <v>854</v>
      </c>
      <c r="E9" s="55" t="s">
        <v>271</v>
      </c>
      <c r="F9" s="55" t="s">
        <v>272</v>
      </c>
      <c r="G9" s="55" t="s">
        <v>273</v>
      </c>
      <c r="H9" s="55" t="s">
        <v>734</v>
      </c>
      <c r="J9" s="69" t="s">
        <v>271</v>
      </c>
      <c r="K9" s="69" t="s">
        <v>272</v>
      </c>
      <c r="L9" s="69" t="s">
        <v>273</v>
      </c>
      <c r="N9" s="71" t="s">
        <v>392</v>
      </c>
      <c r="O9" s="71" t="s">
        <v>59</v>
      </c>
      <c r="P9" s="71" t="s">
        <v>292</v>
      </c>
      <c r="Q9" s="71" t="s">
        <v>59</v>
      </c>
      <c r="R9" s="54"/>
      <c r="S9" s="104" t="s">
        <v>271</v>
      </c>
      <c r="T9" s="104" t="s">
        <v>272</v>
      </c>
      <c r="U9" s="104" t="s">
        <v>273</v>
      </c>
      <c r="V9" s="55" t="s">
        <v>734</v>
      </c>
    </row>
    <row r="10" spans="1:23" ht="15.75">
      <c r="A10" s="71" t="s">
        <v>608</v>
      </c>
      <c r="B10" s="71">
        <v>10</v>
      </c>
      <c r="C10" s="54">
        <v>1373</v>
      </c>
      <c r="D10" s="54" t="s">
        <v>61</v>
      </c>
      <c r="G10" s="54">
        <v>14</v>
      </c>
      <c r="H10" s="54" t="s">
        <v>560</v>
      </c>
      <c r="I10" s="54" t="s">
        <v>217</v>
      </c>
      <c r="J10" s="96"/>
      <c r="K10" s="96"/>
      <c r="L10" s="96">
        <f>(G10/17.5)</f>
        <v>0.8</v>
      </c>
      <c r="N10" s="71">
        <v>1373</v>
      </c>
      <c r="O10" s="54">
        <v>4.25</v>
      </c>
      <c r="P10" s="54">
        <v>20</v>
      </c>
      <c r="U10" s="101">
        <f>$O10*L10/$P10</f>
        <v>0.17</v>
      </c>
      <c r="V10" s="54" t="s">
        <v>560</v>
      </c>
      <c r="W10" s="54" t="s">
        <v>217</v>
      </c>
    </row>
    <row r="11" spans="1:23" ht="15.75">
      <c r="A11" s="71" t="s">
        <v>274</v>
      </c>
      <c r="B11" s="71"/>
      <c r="C11" s="71" t="s">
        <v>62</v>
      </c>
      <c r="D11" s="54" t="s">
        <v>61</v>
      </c>
      <c r="G11" s="54">
        <v>34</v>
      </c>
      <c r="H11" s="54" t="s">
        <v>875</v>
      </c>
      <c r="I11" s="54" t="s">
        <v>218</v>
      </c>
      <c r="J11" s="96"/>
      <c r="K11" s="96"/>
      <c r="L11" s="96">
        <f aca="true" t="shared" si="0" ref="L11:L53">(G11/17.5)</f>
        <v>1.9428571428571428</v>
      </c>
      <c r="N11" s="71">
        <v>1374</v>
      </c>
      <c r="O11" s="54">
        <v>4.25</v>
      </c>
      <c r="P11" s="54">
        <v>20</v>
      </c>
      <c r="U11" s="101">
        <f aca="true" t="shared" si="1" ref="U11:U20">$O11*L11/$P11</f>
        <v>0.4128571428571428</v>
      </c>
      <c r="V11" s="54" t="s">
        <v>875</v>
      </c>
      <c r="W11" s="54" t="s">
        <v>218</v>
      </c>
    </row>
    <row r="12" spans="1:21" ht="15.75">
      <c r="A12" s="71" t="s">
        <v>275</v>
      </c>
      <c r="B12" s="71" t="s">
        <v>970</v>
      </c>
      <c r="C12" s="54">
        <v>1382</v>
      </c>
      <c r="D12" s="54" t="s">
        <v>61</v>
      </c>
      <c r="G12" s="54">
        <v>30</v>
      </c>
      <c r="J12" s="96"/>
      <c r="K12" s="96"/>
      <c r="L12" s="96">
        <f t="shared" si="0"/>
        <v>1.7142857142857142</v>
      </c>
      <c r="N12" s="71">
        <v>1382</v>
      </c>
      <c r="O12" s="54">
        <v>4.25</v>
      </c>
      <c r="P12" s="54">
        <v>20</v>
      </c>
      <c r="Q12" s="54">
        <v>25</v>
      </c>
      <c r="U12" s="101">
        <f t="shared" si="1"/>
        <v>0.36428571428571427</v>
      </c>
    </row>
    <row r="13" spans="1:20" ht="15.75">
      <c r="A13" s="71" t="s">
        <v>276</v>
      </c>
      <c r="B13" s="71">
        <v>4</v>
      </c>
      <c r="C13" s="54">
        <v>1382</v>
      </c>
      <c r="D13" s="54" t="s">
        <v>61</v>
      </c>
      <c r="F13" s="54">
        <v>11</v>
      </c>
      <c r="J13" s="96"/>
      <c r="K13" s="96">
        <f>(F13/17.5)</f>
        <v>0.6285714285714286</v>
      </c>
      <c r="L13" s="96"/>
      <c r="N13" s="71">
        <v>1382</v>
      </c>
      <c r="O13" s="54">
        <v>4.25</v>
      </c>
      <c r="P13" s="54">
        <v>20</v>
      </c>
      <c r="Q13" s="54">
        <v>25</v>
      </c>
      <c r="T13" s="101">
        <f>$O13*K13/$P13</f>
        <v>0.13357142857142856</v>
      </c>
    </row>
    <row r="14" spans="1:22" ht="15.75">
      <c r="A14" s="71" t="s">
        <v>277</v>
      </c>
      <c r="B14" s="71">
        <v>9</v>
      </c>
      <c r="C14" s="54">
        <v>1394</v>
      </c>
      <c r="D14" s="54" t="s">
        <v>61</v>
      </c>
      <c r="G14" s="54">
        <v>12</v>
      </c>
      <c r="H14" s="54" t="s">
        <v>560</v>
      </c>
      <c r="J14" s="96"/>
      <c r="K14" s="96"/>
      <c r="L14" s="96">
        <f t="shared" si="0"/>
        <v>0.6857142857142857</v>
      </c>
      <c r="N14" s="71">
        <v>1394</v>
      </c>
      <c r="O14" s="54">
        <v>4.25</v>
      </c>
      <c r="P14" s="54">
        <v>25.75</v>
      </c>
      <c r="Q14" s="54">
        <v>25</v>
      </c>
      <c r="U14" s="101">
        <f t="shared" si="1"/>
        <v>0.11317614424410541</v>
      </c>
      <c r="V14" s="54" t="s">
        <v>560</v>
      </c>
    </row>
    <row r="15" spans="1:22" ht="15.75">
      <c r="A15" s="71" t="s">
        <v>278</v>
      </c>
      <c r="B15" s="71">
        <v>12</v>
      </c>
      <c r="C15" s="54">
        <v>1394</v>
      </c>
      <c r="D15" s="54" t="s">
        <v>61</v>
      </c>
      <c r="F15" s="54">
        <v>70</v>
      </c>
      <c r="G15" s="54">
        <v>110</v>
      </c>
      <c r="H15" s="54" t="s">
        <v>279</v>
      </c>
      <c r="J15" s="96"/>
      <c r="K15" s="96"/>
      <c r="L15" s="96">
        <f t="shared" si="0"/>
        <v>6.285714285714286</v>
      </c>
      <c r="N15" s="71">
        <v>1394</v>
      </c>
      <c r="O15" s="54">
        <v>4.25</v>
      </c>
      <c r="P15" s="54">
        <v>25.75</v>
      </c>
      <c r="Q15" s="54">
        <v>25</v>
      </c>
      <c r="U15" s="101">
        <f t="shared" si="1"/>
        <v>1.0374479889042996</v>
      </c>
      <c r="V15" s="54" t="s">
        <v>279</v>
      </c>
    </row>
    <row r="16" spans="1:21" ht="15.75">
      <c r="A16" s="71" t="s">
        <v>277</v>
      </c>
      <c r="B16" s="71">
        <v>9</v>
      </c>
      <c r="C16" s="54">
        <v>1395</v>
      </c>
      <c r="D16" s="54" t="s">
        <v>61</v>
      </c>
      <c r="G16" s="54">
        <v>22</v>
      </c>
      <c r="J16" s="96"/>
      <c r="K16" s="96"/>
      <c r="L16" s="96">
        <f t="shared" si="0"/>
        <v>1.2571428571428571</v>
      </c>
      <c r="N16" s="71">
        <v>1395</v>
      </c>
      <c r="O16" s="54">
        <v>4.25</v>
      </c>
      <c r="P16" s="54">
        <v>25</v>
      </c>
      <c r="Q16" s="54">
        <v>25</v>
      </c>
      <c r="U16" s="101">
        <f t="shared" si="1"/>
        <v>0.2137142857142857</v>
      </c>
    </row>
    <row r="17" spans="1:21" ht="15.75">
      <c r="A17" s="71" t="s">
        <v>564</v>
      </c>
      <c r="B17" s="71">
        <v>2</v>
      </c>
      <c r="C17" s="54">
        <v>1396</v>
      </c>
      <c r="D17" s="54" t="s">
        <v>61</v>
      </c>
      <c r="G17" s="54">
        <v>44</v>
      </c>
      <c r="J17" s="96"/>
      <c r="K17" s="96"/>
      <c r="L17" s="96">
        <f t="shared" si="0"/>
        <v>2.5142857142857142</v>
      </c>
      <c r="N17" s="71">
        <v>1396</v>
      </c>
      <c r="O17" s="54">
        <v>4.25</v>
      </c>
      <c r="P17" s="54">
        <v>25</v>
      </c>
      <c r="Q17" s="54">
        <v>25</v>
      </c>
      <c r="U17" s="101">
        <f t="shared" si="1"/>
        <v>0.4274285714285714</v>
      </c>
    </row>
    <row r="18" spans="1:21" ht="15.75">
      <c r="A18" s="71" t="s">
        <v>278</v>
      </c>
      <c r="B18" s="71">
        <v>12</v>
      </c>
      <c r="C18" s="54">
        <v>1396</v>
      </c>
      <c r="D18" s="54" t="s">
        <v>61</v>
      </c>
      <c r="G18" s="54">
        <v>11</v>
      </c>
      <c r="J18" s="96"/>
      <c r="K18" s="96"/>
      <c r="L18" s="96">
        <f t="shared" si="0"/>
        <v>0.6285714285714286</v>
      </c>
      <c r="N18" s="71">
        <v>1396</v>
      </c>
      <c r="O18" s="54">
        <v>4.25</v>
      </c>
      <c r="P18" s="54">
        <v>25</v>
      </c>
      <c r="Q18" s="54">
        <v>25</v>
      </c>
      <c r="U18" s="101">
        <f t="shared" si="1"/>
        <v>0.10685714285714284</v>
      </c>
    </row>
    <row r="19" spans="1:21" ht="15.75">
      <c r="A19" s="71" t="s">
        <v>278</v>
      </c>
      <c r="B19" s="71">
        <v>12</v>
      </c>
      <c r="C19" s="54">
        <v>1396</v>
      </c>
      <c r="D19" s="54" t="s">
        <v>61</v>
      </c>
      <c r="G19" s="54">
        <v>14</v>
      </c>
      <c r="J19" s="96"/>
      <c r="K19" s="96"/>
      <c r="L19" s="96">
        <f t="shared" si="0"/>
        <v>0.8</v>
      </c>
      <c r="N19" s="71">
        <v>1396</v>
      </c>
      <c r="O19" s="54">
        <v>4.25</v>
      </c>
      <c r="P19" s="54">
        <v>25</v>
      </c>
      <c r="Q19" s="54">
        <v>25</v>
      </c>
      <c r="U19" s="101">
        <f t="shared" si="1"/>
        <v>0.136</v>
      </c>
    </row>
    <row r="20" spans="1:22" ht="15.75">
      <c r="A20" s="71" t="s">
        <v>277</v>
      </c>
      <c r="B20" s="71">
        <v>9</v>
      </c>
      <c r="C20" s="54">
        <v>1397</v>
      </c>
      <c r="D20" s="54" t="s">
        <v>61</v>
      </c>
      <c r="G20" s="54">
        <v>12</v>
      </c>
      <c r="H20" s="54" t="s">
        <v>132</v>
      </c>
      <c r="J20" s="96"/>
      <c r="K20" s="96"/>
      <c r="L20" s="96">
        <f t="shared" si="0"/>
        <v>0.6857142857142857</v>
      </c>
      <c r="N20" s="71">
        <v>1397</v>
      </c>
      <c r="O20" s="54">
        <v>4.25</v>
      </c>
      <c r="P20" s="54">
        <v>28</v>
      </c>
      <c r="Q20" s="54">
        <v>25</v>
      </c>
      <c r="U20" s="101">
        <f t="shared" si="1"/>
        <v>0.10408163265306122</v>
      </c>
      <c r="V20" s="54" t="s">
        <v>132</v>
      </c>
    </row>
    <row r="21" spans="1:22" ht="15.75">
      <c r="A21" s="71" t="s">
        <v>133</v>
      </c>
      <c r="B21" s="71" t="s">
        <v>780</v>
      </c>
      <c r="C21" s="54">
        <v>1404</v>
      </c>
      <c r="D21" s="54" t="s">
        <v>619</v>
      </c>
      <c r="G21" s="54">
        <v>100</v>
      </c>
      <c r="H21" s="54" t="s">
        <v>215</v>
      </c>
      <c r="J21" s="96"/>
      <c r="K21" s="96"/>
      <c r="L21" s="96">
        <f t="shared" si="0"/>
        <v>5.714285714285714</v>
      </c>
      <c r="N21" s="71" t="s">
        <v>1223</v>
      </c>
      <c r="O21" s="54">
        <v>3.875</v>
      </c>
      <c r="Q21" s="54">
        <v>90</v>
      </c>
      <c r="U21" s="101">
        <f>$O21*L21/$Q21</f>
        <v>0.24603174603174602</v>
      </c>
      <c r="V21" s="54" t="s">
        <v>215</v>
      </c>
    </row>
    <row r="22" spans="1:23" ht="15.75">
      <c r="A22" s="71" t="s">
        <v>769</v>
      </c>
      <c r="B22" s="71">
        <v>4</v>
      </c>
      <c r="C22" s="54">
        <v>1413</v>
      </c>
      <c r="D22" s="54" t="s">
        <v>619</v>
      </c>
      <c r="E22" s="54">
        <v>60</v>
      </c>
      <c r="H22" s="54" t="s">
        <v>561</v>
      </c>
      <c r="I22" s="54" t="s">
        <v>216</v>
      </c>
      <c r="J22" s="96">
        <f>(E22/17.5)</f>
        <v>3.4285714285714284</v>
      </c>
      <c r="K22" s="96"/>
      <c r="L22" s="96"/>
      <c r="N22" s="71" t="s">
        <v>1193</v>
      </c>
      <c r="O22" s="54">
        <v>3.875</v>
      </c>
      <c r="Q22" s="54">
        <v>245</v>
      </c>
      <c r="S22" s="101">
        <f>$O22*J22/$Q22</f>
        <v>0.05422740524781341</v>
      </c>
      <c r="V22" s="54" t="s">
        <v>561</v>
      </c>
      <c r="W22" s="54" t="s">
        <v>216</v>
      </c>
    </row>
    <row r="23" spans="1:20" ht="15.75">
      <c r="A23" s="71">
        <v>1414</v>
      </c>
      <c r="B23" s="71"/>
      <c r="C23" s="54">
        <v>1414</v>
      </c>
      <c r="D23" s="54" t="s">
        <v>619</v>
      </c>
      <c r="F23" s="54">
        <v>50</v>
      </c>
      <c r="J23" s="96"/>
      <c r="K23" s="96">
        <f>(F23/17.5)</f>
        <v>2.857142857142857</v>
      </c>
      <c r="L23" s="96"/>
      <c r="N23" s="71" t="s">
        <v>1194</v>
      </c>
      <c r="O23" s="54">
        <v>3.875</v>
      </c>
      <c r="Q23" s="54">
        <v>250</v>
      </c>
      <c r="T23" s="101">
        <f>$O23*K23/$Q23</f>
        <v>0.04428571428571428</v>
      </c>
    </row>
    <row r="24" spans="1:20" ht="15.75">
      <c r="A24" s="71" t="s">
        <v>278</v>
      </c>
      <c r="B24" s="71">
        <v>12</v>
      </c>
      <c r="C24" s="54">
        <v>1415</v>
      </c>
      <c r="D24" s="54" t="s">
        <v>619</v>
      </c>
      <c r="F24" s="54">
        <v>100</v>
      </c>
      <c r="J24" s="96"/>
      <c r="K24" s="96">
        <f>(F24/17.5)</f>
        <v>5.714285714285714</v>
      </c>
      <c r="L24" s="96"/>
      <c r="N24" s="71" t="s">
        <v>1198</v>
      </c>
      <c r="O24" s="54">
        <v>3.875</v>
      </c>
      <c r="Q24" s="54">
        <v>270</v>
      </c>
      <c r="T24" s="101">
        <f>$O24*K24/$Q24</f>
        <v>0.082010582010582</v>
      </c>
    </row>
    <row r="25" spans="1:20" ht="15.75">
      <c r="A25" s="71" t="s">
        <v>774</v>
      </c>
      <c r="B25" s="71">
        <v>1</v>
      </c>
      <c r="C25" s="54">
        <v>1416</v>
      </c>
      <c r="D25" s="54" t="s">
        <v>619</v>
      </c>
      <c r="F25" s="54">
        <v>100</v>
      </c>
      <c r="J25" s="96"/>
      <c r="K25" s="96">
        <f>(F25/17.5)</f>
        <v>5.714285714285714</v>
      </c>
      <c r="L25" s="96"/>
      <c r="N25" s="71" t="s">
        <v>1199</v>
      </c>
      <c r="O25" s="54">
        <v>3.875</v>
      </c>
      <c r="Q25" s="54">
        <v>270</v>
      </c>
      <c r="T25" s="101">
        <f>$O25*K25/$Q25</f>
        <v>0.082010582010582</v>
      </c>
    </row>
    <row r="26" spans="1:23" ht="15.75">
      <c r="A26" s="71" t="s">
        <v>564</v>
      </c>
      <c r="B26" s="71">
        <v>2</v>
      </c>
      <c r="C26" s="54">
        <v>1416</v>
      </c>
      <c r="D26" s="54" t="s">
        <v>619</v>
      </c>
      <c r="G26" s="54">
        <v>140</v>
      </c>
      <c r="H26" s="54" t="s">
        <v>219</v>
      </c>
      <c r="I26" s="54" t="s">
        <v>220</v>
      </c>
      <c r="J26" s="96"/>
      <c r="K26" s="96"/>
      <c r="L26" s="96">
        <f t="shared" si="0"/>
        <v>8</v>
      </c>
      <c r="N26" s="71" t="s">
        <v>1200</v>
      </c>
      <c r="O26" s="54">
        <v>3.875</v>
      </c>
      <c r="Q26" s="54">
        <v>265</v>
      </c>
      <c r="U26" s="101">
        <f>$O26*L26/$Q26</f>
        <v>0.1169811320754717</v>
      </c>
      <c r="V26" s="54" t="s">
        <v>219</v>
      </c>
      <c r="W26" s="54" t="s">
        <v>220</v>
      </c>
    </row>
    <row r="27" spans="1:20" ht="15.75">
      <c r="A27" s="71" t="s">
        <v>964</v>
      </c>
      <c r="B27" s="71">
        <v>5</v>
      </c>
      <c r="C27" s="54">
        <v>1416</v>
      </c>
      <c r="D27" s="54" t="s">
        <v>619</v>
      </c>
      <c r="F27" s="54">
        <v>150</v>
      </c>
      <c r="J27" s="96"/>
      <c r="K27" s="96">
        <f>(F27/17.5)</f>
        <v>8.571428571428571</v>
      </c>
      <c r="L27" s="96"/>
      <c r="N27" s="71" t="s">
        <v>1201</v>
      </c>
      <c r="O27" s="54">
        <v>3.875</v>
      </c>
      <c r="Q27" s="54">
        <v>290</v>
      </c>
      <c r="T27" s="101">
        <f>$O27*K27/$Q27</f>
        <v>0.1145320197044335</v>
      </c>
    </row>
    <row r="28" spans="1:22" ht="15.75">
      <c r="A28" s="71" t="s">
        <v>774</v>
      </c>
      <c r="B28" s="71">
        <v>1</v>
      </c>
      <c r="C28" s="54">
        <v>1420</v>
      </c>
      <c r="D28" s="54" t="s">
        <v>619</v>
      </c>
      <c r="G28" s="54">
        <v>220</v>
      </c>
      <c r="H28" s="54" t="s">
        <v>560</v>
      </c>
      <c r="J28" s="96"/>
      <c r="K28" s="96"/>
      <c r="L28" s="96">
        <f t="shared" si="0"/>
        <v>12.571428571428571</v>
      </c>
      <c r="N28" s="71" t="s">
        <v>1211</v>
      </c>
      <c r="O28" s="54">
        <v>3.875</v>
      </c>
      <c r="Q28" s="54">
        <v>230</v>
      </c>
      <c r="U28" s="101">
        <f aca="true" t="shared" si="2" ref="U28:U53">$O28*L28/$Q28</f>
        <v>0.21180124223602484</v>
      </c>
      <c r="V28" s="54" t="s">
        <v>560</v>
      </c>
    </row>
    <row r="29" spans="1:23" ht="15.75">
      <c r="A29" s="71" t="s">
        <v>774</v>
      </c>
      <c r="B29" s="71">
        <v>1</v>
      </c>
      <c r="C29" s="54">
        <v>1423</v>
      </c>
      <c r="D29" s="54" t="s">
        <v>619</v>
      </c>
      <c r="E29" s="54">
        <v>35</v>
      </c>
      <c r="H29" s="54" t="s">
        <v>221</v>
      </c>
      <c r="I29" s="54" t="s">
        <v>222</v>
      </c>
      <c r="J29" s="96">
        <f>(E29/17.5)</f>
        <v>2</v>
      </c>
      <c r="K29" s="96"/>
      <c r="L29" s="96"/>
      <c r="N29" s="71">
        <v>1423</v>
      </c>
      <c r="O29" s="54">
        <v>3.875</v>
      </c>
      <c r="Q29" s="54">
        <v>240</v>
      </c>
      <c r="S29" s="101">
        <f>$O29*J29/$Q29</f>
        <v>0.03229166666666667</v>
      </c>
      <c r="V29" s="54" t="s">
        <v>221</v>
      </c>
      <c r="W29" s="54" t="s">
        <v>222</v>
      </c>
    </row>
    <row r="30" spans="1:22" ht="15.75">
      <c r="A30" s="71" t="s">
        <v>608</v>
      </c>
      <c r="B30" s="71">
        <v>10</v>
      </c>
      <c r="C30" s="54">
        <v>1425</v>
      </c>
      <c r="D30" s="54" t="s">
        <v>619</v>
      </c>
      <c r="G30" s="54">
        <v>90</v>
      </c>
      <c r="H30" s="54" t="s">
        <v>560</v>
      </c>
      <c r="J30" s="96"/>
      <c r="K30" s="96"/>
      <c r="L30" s="96">
        <f t="shared" si="0"/>
        <v>5.142857142857143</v>
      </c>
      <c r="N30" s="71" t="s">
        <v>1213</v>
      </c>
      <c r="O30" s="54">
        <v>3.45</v>
      </c>
      <c r="Q30" s="54">
        <v>225</v>
      </c>
      <c r="U30" s="101">
        <f t="shared" si="2"/>
        <v>0.07885714285714286</v>
      </c>
      <c r="V30" s="54" t="s">
        <v>560</v>
      </c>
    </row>
    <row r="31" spans="1:20" ht="15.75">
      <c r="A31" s="71" t="s">
        <v>774</v>
      </c>
      <c r="B31" s="71">
        <v>1</v>
      </c>
      <c r="C31" s="54">
        <v>1426</v>
      </c>
      <c r="D31" s="54" t="s">
        <v>619</v>
      </c>
      <c r="F31" s="54">
        <v>120</v>
      </c>
      <c r="J31" s="96"/>
      <c r="K31" s="96">
        <f>(F31/17.5)</f>
        <v>6.857142857142857</v>
      </c>
      <c r="L31" s="96"/>
      <c r="N31" s="71">
        <v>1426</v>
      </c>
      <c r="O31" s="54">
        <v>3.45</v>
      </c>
      <c r="Q31" s="54">
        <v>237.5</v>
      </c>
      <c r="T31" s="101">
        <f>$O31*K31/$Q31</f>
        <v>0.09960902255639098</v>
      </c>
    </row>
    <row r="32" spans="1:22" ht="15.75">
      <c r="A32" s="71" t="s">
        <v>223</v>
      </c>
      <c r="B32" s="71" t="s">
        <v>973</v>
      </c>
      <c r="C32" s="54">
        <v>1428</v>
      </c>
      <c r="D32" s="54" t="s">
        <v>619</v>
      </c>
      <c r="G32" s="54">
        <v>80</v>
      </c>
      <c r="H32" s="54" t="s">
        <v>875</v>
      </c>
      <c r="J32" s="96"/>
      <c r="K32" s="96"/>
      <c r="L32" s="96">
        <f t="shared" si="0"/>
        <v>4.571428571428571</v>
      </c>
      <c r="N32" s="71">
        <v>1428</v>
      </c>
      <c r="O32" s="54">
        <v>3.45</v>
      </c>
      <c r="Q32" s="54">
        <v>237.5</v>
      </c>
      <c r="U32" s="101">
        <f t="shared" si="2"/>
        <v>0.06640601503759398</v>
      </c>
      <c r="V32" s="54" t="s">
        <v>875</v>
      </c>
    </row>
    <row r="33" spans="1:20" ht="15.75">
      <c r="A33" s="71" t="s">
        <v>277</v>
      </c>
      <c r="B33" s="71">
        <v>9</v>
      </c>
      <c r="C33" s="54">
        <v>1428</v>
      </c>
      <c r="D33" s="54" t="s">
        <v>619</v>
      </c>
      <c r="F33" s="54">
        <v>130</v>
      </c>
      <c r="J33" s="96"/>
      <c r="K33" s="96">
        <f>(F33/17.5)</f>
        <v>7.428571428571429</v>
      </c>
      <c r="L33" s="96"/>
      <c r="N33" s="71">
        <v>1428</v>
      </c>
      <c r="O33" s="54">
        <v>3.45</v>
      </c>
      <c r="Q33" s="54">
        <v>237.5</v>
      </c>
      <c r="T33" s="101">
        <f>$O33*K33/$Q33</f>
        <v>0.10790977443609023</v>
      </c>
    </row>
    <row r="34" spans="1:22" ht="15.75">
      <c r="A34" s="71" t="s">
        <v>774</v>
      </c>
      <c r="B34" s="71">
        <v>1</v>
      </c>
      <c r="C34" s="54">
        <v>1429</v>
      </c>
      <c r="D34" s="54" t="s">
        <v>619</v>
      </c>
      <c r="G34" s="54">
        <v>140</v>
      </c>
      <c r="H34" s="54" t="s">
        <v>875</v>
      </c>
      <c r="J34" s="96"/>
      <c r="K34" s="96"/>
      <c r="L34" s="96">
        <f t="shared" si="0"/>
        <v>8</v>
      </c>
      <c r="N34" s="71" t="s">
        <v>1234</v>
      </c>
      <c r="O34" s="54">
        <v>3.45</v>
      </c>
      <c r="Q34" s="54">
        <v>250</v>
      </c>
      <c r="U34" s="101">
        <f t="shared" si="2"/>
        <v>0.11040000000000001</v>
      </c>
      <c r="V34" s="54" t="s">
        <v>875</v>
      </c>
    </row>
    <row r="35" spans="1:22" ht="15.75">
      <c r="A35" s="71" t="s">
        <v>224</v>
      </c>
      <c r="B35" s="71">
        <v>3</v>
      </c>
      <c r="C35" s="54">
        <v>1429</v>
      </c>
      <c r="D35" s="54" t="s">
        <v>619</v>
      </c>
      <c r="F35" s="54">
        <v>90</v>
      </c>
      <c r="G35" s="54">
        <v>150</v>
      </c>
      <c r="H35" s="54" t="s">
        <v>225</v>
      </c>
      <c r="J35" s="96"/>
      <c r="K35" s="96">
        <f>(F35/17.5)</f>
        <v>5.142857142857143</v>
      </c>
      <c r="L35" s="96">
        <f t="shared" si="0"/>
        <v>8.571428571428571</v>
      </c>
      <c r="N35" s="71" t="s">
        <v>1234</v>
      </c>
      <c r="O35" s="54">
        <v>3.45</v>
      </c>
      <c r="Q35" s="54">
        <v>250</v>
      </c>
      <c r="T35" s="101">
        <f>$O35*K35/$Q35</f>
        <v>0.07097142857142857</v>
      </c>
      <c r="U35" s="101">
        <f t="shared" si="2"/>
        <v>0.11828571428571429</v>
      </c>
      <c r="V35" s="54" t="s">
        <v>225</v>
      </c>
    </row>
    <row r="36" spans="1:20" ht="15.75">
      <c r="A36" s="71" t="s">
        <v>571</v>
      </c>
      <c r="B36" s="71">
        <v>11</v>
      </c>
      <c r="C36" s="54">
        <v>1435</v>
      </c>
      <c r="D36" s="54" t="s">
        <v>619</v>
      </c>
      <c r="F36" s="54">
        <v>110</v>
      </c>
      <c r="J36" s="96"/>
      <c r="K36" s="96">
        <f>(F36/17.5)</f>
        <v>6.285714285714286</v>
      </c>
      <c r="L36" s="96"/>
      <c r="N36" s="71">
        <v>1435</v>
      </c>
      <c r="O36" s="54">
        <v>3.45</v>
      </c>
      <c r="Q36" s="54">
        <v>267.5</v>
      </c>
      <c r="T36" s="101">
        <f>$O36*K36/$Q36</f>
        <v>0.08106809078771696</v>
      </c>
    </row>
    <row r="37" spans="1:22" ht="15.75">
      <c r="A37" s="71" t="s">
        <v>774</v>
      </c>
      <c r="B37" s="71">
        <v>1</v>
      </c>
      <c r="C37" s="54">
        <v>1440</v>
      </c>
      <c r="D37" s="54" t="s">
        <v>619</v>
      </c>
      <c r="G37" s="54">
        <v>100</v>
      </c>
      <c r="H37" s="54" t="s">
        <v>875</v>
      </c>
      <c r="J37" s="96"/>
      <c r="K37" s="96"/>
      <c r="L37" s="96">
        <f t="shared" si="0"/>
        <v>5.714285714285714</v>
      </c>
      <c r="N37" s="71" t="s">
        <v>1124</v>
      </c>
      <c r="O37" s="54">
        <v>3.45</v>
      </c>
      <c r="Q37" s="54">
        <v>285</v>
      </c>
      <c r="U37" s="101">
        <f t="shared" si="2"/>
        <v>0.06917293233082707</v>
      </c>
      <c r="V37" s="54" t="s">
        <v>875</v>
      </c>
    </row>
    <row r="38" spans="1:20" ht="15.75">
      <c r="A38" s="71" t="s">
        <v>564</v>
      </c>
      <c r="B38" s="71">
        <v>2</v>
      </c>
      <c r="C38" s="54">
        <v>1440</v>
      </c>
      <c r="D38" s="54" t="s">
        <v>619</v>
      </c>
      <c r="F38" s="54">
        <v>110</v>
      </c>
      <c r="J38" s="96"/>
      <c r="K38" s="96">
        <f>(F38/17.5)</f>
        <v>6.285714285714286</v>
      </c>
      <c r="L38" s="96"/>
      <c r="N38" s="71" t="s">
        <v>1124</v>
      </c>
      <c r="O38" s="54">
        <v>3.45</v>
      </c>
      <c r="Q38" s="54">
        <v>285</v>
      </c>
      <c r="T38" s="101">
        <f>$O38*K38/$Q38</f>
        <v>0.07609022556390978</v>
      </c>
    </row>
    <row r="39" spans="1:20" ht="15.75">
      <c r="A39" s="71" t="s">
        <v>226</v>
      </c>
      <c r="B39" s="71">
        <v>6</v>
      </c>
      <c r="C39" s="54">
        <v>1449</v>
      </c>
      <c r="D39" s="54" t="s">
        <v>619</v>
      </c>
      <c r="F39" s="54">
        <v>100</v>
      </c>
      <c r="J39" s="96"/>
      <c r="K39" s="96">
        <f>(F39/17.5)</f>
        <v>5.714285714285714</v>
      </c>
      <c r="L39" s="96"/>
      <c r="N39" s="71">
        <v>1449</v>
      </c>
      <c r="O39" s="54">
        <v>3.45</v>
      </c>
      <c r="Q39" s="54">
        <v>285</v>
      </c>
      <c r="T39" s="101">
        <f>$O39*K39/$Q39</f>
        <v>0.06917293233082707</v>
      </c>
    </row>
    <row r="40" spans="1:22" ht="15.75">
      <c r="A40" s="71" t="s">
        <v>1215</v>
      </c>
      <c r="B40" s="71">
        <v>8</v>
      </c>
      <c r="C40" s="54">
        <v>1449</v>
      </c>
      <c r="D40" s="54" t="s">
        <v>619</v>
      </c>
      <c r="G40" s="54">
        <v>150</v>
      </c>
      <c r="H40" s="54" t="s">
        <v>875</v>
      </c>
      <c r="J40" s="96"/>
      <c r="K40" s="96"/>
      <c r="L40" s="96">
        <f t="shared" si="0"/>
        <v>8.571428571428571</v>
      </c>
      <c r="N40" s="71">
        <v>1449</v>
      </c>
      <c r="O40" s="54">
        <v>3.45</v>
      </c>
      <c r="Q40" s="54">
        <v>285</v>
      </c>
      <c r="U40" s="101">
        <f t="shared" si="2"/>
        <v>0.1037593984962406</v>
      </c>
      <c r="V40" s="54" t="s">
        <v>875</v>
      </c>
    </row>
    <row r="41" spans="1:22" ht="15.75">
      <c r="A41" s="71" t="s">
        <v>564</v>
      </c>
      <c r="B41" s="71">
        <v>2</v>
      </c>
      <c r="C41" s="54">
        <v>1450</v>
      </c>
      <c r="D41" s="54" t="s">
        <v>619</v>
      </c>
      <c r="G41" s="54">
        <v>270</v>
      </c>
      <c r="H41" s="54" t="s">
        <v>230</v>
      </c>
      <c r="J41" s="96"/>
      <c r="K41" s="96"/>
      <c r="L41" s="96">
        <f t="shared" si="0"/>
        <v>15.428571428571429</v>
      </c>
      <c r="N41" s="71">
        <v>1450</v>
      </c>
      <c r="O41" s="54">
        <v>3.45</v>
      </c>
      <c r="Q41" s="54">
        <v>285</v>
      </c>
      <c r="U41" s="101">
        <f t="shared" si="2"/>
        <v>0.1867669172932331</v>
      </c>
      <c r="V41" s="54" t="s">
        <v>230</v>
      </c>
    </row>
    <row r="42" spans="1:22" ht="15.75">
      <c r="A42" s="71" t="s">
        <v>277</v>
      </c>
      <c r="B42" s="71">
        <v>9</v>
      </c>
      <c r="C42" s="54">
        <v>1450</v>
      </c>
      <c r="D42" s="54" t="s">
        <v>619</v>
      </c>
      <c r="G42" s="54">
        <v>300</v>
      </c>
      <c r="H42" s="54" t="s">
        <v>227</v>
      </c>
      <c r="J42" s="96"/>
      <c r="K42" s="96"/>
      <c r="L42" s="96">
        <f t="shared" si="0"/>
        <v>17.142857142857142</v>
      </c>
      <c r="N42" s="71">
        <v>1450</v>
      </c>
      <c r="O42" s="54">
        <v>3.45</v>
      </c>
      <c r="Q42" s="54">
        <v>285</v>
      </c>
      <c r="U42" s="101">
        <f t="shared" si="2"/>
        <v>0.2075187969924812</v>
      </c>
      <c r="V42" s="54" t="s">
        <v>227</v>
      </c>
    </row>
    <row r="43" spans="1:23" ht="15.75">
      <c r="A43" s="71" t="s">
        <v>608</v>
      </c>
      <c r="B43" s="71">
        <v>10</v>
      </c>
      <c r="C43" s="54">
        <v>1450</v>
      </c>
      <c r="D43" s="54" t="s">
        <v>619</v>
      </c>
      <c r="G43" s="54">
        <v>400</v>
      </c>
      <c r="H43" s="56" t="s">
        <v>228</v>
      </c>
      <c r="I43" s="54" t="s">
        <v>1187</v>
      </c>
      <c r="J43" s="96"/>
      <c r="K43" s="96"/>
      <c r="L43" s="96">
        <f t="shared" si="0"/>
        <v>22.857142857142858</v>
      </c>
      <c r="N43" s="71">
        <v>1450</v>
      </c>
      <c r="O43" s="54">
        <v>3.45</v>
      </c>
      <c r="Q43" s="54">
        <v>285</v>
      </c>
      <c r="U43" s="101">
        <f t="shared" si="2"/>
        <v>0.27669172932330827</v>
      </c>
      <c r="V43" s="56" t="s">
        <v>228</v>
      </c>
      <c r="W43" s="54" t="s">
        <v>1187</v>
      </c>
    </row>
    <row r="44" spans="1:23" ht="15.75">
      <c r="A44" s="71" t="s">
        <v>564</v>
      </c>
      <c r="B44" s="71">
        <v>2</v>
      </c>
      <c r="C44" s="54">
        <v>1451</v>
      </c>
      <c r="D44" s="54" t="s">
        <v>619</v>
      </c>
      <c r="G44" s="54">
        <v>500</v>
      </c>
      <c r="H44" s="56" t="s">
        <v>228</v>
      </c>
      <c r="I44" s="54" t="s">
        <v>1187</v>
      </c>
      <c r="J44" s="96"/>
      <c r="K44" s="96"/>
      <c r="L44" s="96">
        <f t="shared" si="0"/>
        <v>28.571428571428573</v>
      </c>
      <c r="N44" s="71">
        <v>1451</v>
      </c>
      <c r="O44" s="70">
        <v>3.45</v>
      </c>
      <c r="Q44" s="70">
        <v>292.5</v>
      </c>
      <c r="U44" s="101">
        <f t="shared" si="2"/>
        <v>0.336996336996337</v>
      </c>
      <c r="V44" s="56" t="s">
        <v>228</v>
      </c>
      <c r="W44" s="54" t="s">
        <v>1187</v>
      </c>
    </row>
    <row r="45" spans="1:23" ht="15.75">
      <c r="A45" s="71" t="s">
        <v>769</v>
      </c>
      <c r="B45" s="71">
        <v>4</v>
      </c>
      <c r="C45" s="54">
        <v>1451</v>
      </c>
      <c r="D45" s="54" t="s">
        <v>619</v>
      </c>
      <c r="G45" s="54">
        <v>250</v>
      </c>
      <c r="H45" s="56" t="s">
        <v>228</v>
      </c>
      <c r="I45" s="54" t="s">
        <v>1187</v>
      </c>
      <c r="J45" s="96"/>
      <c r="K45" s="96"/>
      <c r="L45" s="96">
        <f t="shared" si="0"/>
        <v>14.285714285714286</v>
      </c>
      <c r="N45" s="71">
        <v>1451</v>
      </c>
      <c r="O45" s="70">
        <v>3.45</v>
      </c>
      <c r="Q45" s="70">
        <v>292.5</v>
      </c>
      <c r="U45" s="101">
        <f t="shared" si="2"/>
        <v>0.1684981684981685</v>
      </c>
      <c r="V45" s="56" t="s">
        <v>228</v>
      </c>
      <c r="W45" s="54" t="s">
        <v>1187</v>
      </c>
    </row>
    <row r="46" spans="1:20" ht="15.75">
      <c r="A46" s="71" t="s">
        <v>1215</v>
      </c>
      <c r="B46" s="71">
        <v>8</v>
      </c>
      <c r="C46" s="54">
        <v>1451</v>
      </c>
      <c r="D46" s="54" t="s">
        <v>619</v>
      </c>
      <c r="F46" s="54">
        <v>250</v>
      </c>
      <c r="J46" s="96"/>
      <c r="K46" s="96">
        <f>(F46/17.5)</f>
        <v>14.285714285714286</v>
      </c>
      <c r="L46" s="96"/>
      <c r="N46" s="71">
        <v>1451</v>
      </c>
      <c r="O46" s="70">
        <v>3.45</v>
      </c>
      <c r="Q46" s="70">
        <v>292.5</v>
      </c>
      <c r="T46" s="101">
        <f>$O46*K46/$Q46</f>
        <v>0.1684981684981685</v>
      </c>
    </row>
    <row r="47" spans="1:22" ht="15.75">
      <c r="A47" s="71" t="s">
        <v>564</v>
      </c>
      <c r="B47" s="71">
        <v>2</v>
      </c>
      <c r="C47" s="54">
        <v>1452</v>
      </c>
      <c r="D47" s="54" t="s">
        <v>619</v>
      </c>
      <c r="G47" s="54">
        <v>230</v>
      </c>
      <c r="H47" s="56" t="s">
        <v>228</v>
      </c>
      <c r="J47" s="96"/>
      <c r="K47" s="96"/>
      <c r="L47" s="96">
        <f t="shared" si="0"/>
        <v>13.142857142857142</v>
      </c>
      <c r="N47" s="71" t="s">
        <v>1128</v>
      </c>
      <c r="O47" s="54">
        <v>3.45</v>
      </c>
      <c r="Q47" s="54">
        <v>320</v>
      </c>
      <c r="U47" s="101">
        <f t="shared" si="2"/>
        <v>0.14169642857142856</v>
      </c>
      <c r="V47" s="56" t="s">
        <v>228</v>
      </c>
    </row>
    <row r="48" spans="1:23" ht="15.75">
      <c r="A48" s="71" t="s">
        <v>231</v>
      </c>
      <c r="B48" s="71" t="s">
        <v>944</v>
      </c>
      <c r="C48" s="54">
        <v>1452</v>
      </c>
      <c r="D48" s="54" t="s">
        <v>619</v>
      </c>
      <c r="G48" s="54">
        <v>220</v>
      </c>
      <c r="H48" s="56" t="s">
        <v>228</v>
      </c>
      <c r="I48" s="54" t="s">
        <v>232</v>
      </c>
      <c r="J48" s="96"/>
      <c r="K48" s="96"/>
      <c r="L48" s="96">
        <f t="shared" si="0"/>
        <v>12.571428571428571</v>
      </c>
      <c r="N48" s="71" t="s">
        <v>1128</v>
      </c>
      <c r="O48" s="54">
        <v>3.45</v>
      </c>
      <c r="Q48" s="54">
        <v>320</v>
      </c>
      <c r="U48" s="101">
        <f t="shared" si="2"/>
        <v>0.1355357142857143</v>
      </c>
      <c r="V48" s="56" t="s">
        <v>228</v>
      </c>
      <c r="W48" s="54" t="s">
        <v>232</v>
      </c>
    </row>
    <row r="49" spans="1:20" ht="15.75">
      <c r="A49" s="71" t="s">
        <v>769</v>
      </c>
      <c r="B49" s="71">
        <v>4</v>
      </c>
      <c r="C49" s="54">
        <v>1460</v>
      </c>
      <c r="D49" s="54" t="s">
        <v>619</v>
      </c>
      <c r="F49" s="54">
        <v>170</v>
      </c>
      <c r="J49" s="96"/>
      <c r="K49" s="96">
        <f>(F49/17.5)</f>
        <v>9.714285714285714</v>
      </c>
      <c r="L49" s="96"/>
      <c r="N49" s="71">
        <v>1460</v>
      </c>
      <c r="O49" s="54">
        <v>3.45</v>
      </c>
      <c r="Q49" s="54">
        <v>340</v>
      </c>
      <c r="T49" s="101">
        <f>$O49*K49/$Q49</f>
        <v>0.09857142857142856</v>
      </c>
    </row>
    <row r="50" spans="1:22" ht="15.75">
      <c r="A50" s="71" t="s">
        <v>666</v>
      </c>
      <c r="B50" s="71">
        <v>7</v>
      </c>
      <c r="C50" s="54">
        <v>1462</v>
      </c>
      <c r="D50" s="54" t="s">
        <v>619</v>
      </c>
      <c r="G50" s="54">
        <v>220</v>
      </c>
      <c r="H50" s="54" t="s">
        <v>875</v>
      </c>
      <c r="J50" s="96"/>
      <c r="K50" s="96"/>
      <c r="L50" s="96">
        <f t="shared" si="0"/>
        <v>12.571428571428571</v>
      </c>
      <c r="N50" s="71" t="s">
        <v>1118</v>
      </c>
      <c r="O50" s="54">
        <v>3.45</v>
      </c>
      <c r="Q50" s="54">
        <v>300</v>
      </c>
      <c r="U50" s="101">
        <f t="shared" si="2"/>
        <v>0.14457142857142857</v>
      </c>
      <c r="V50" s="54" t="s">
        <v>875</v>
      </c>
    </row>
    <row r="51" spans="1:20" ht="15.75">
      <c r="A51" s="71" t="s">
        <v>233</v>
      </c>
      <c r="B51" s="71">
        <v>7</v>
      </c>
      <c r="C51" s="54">
        <v>1462</v>
      </c>
      <c r="D51" s="54" t="s">
        <v>619</v>
      </c>
      <c r="F51" s="54">
        <v>90</v>
      </c>
      <c r="J51" s="96"/>
      <c r="K51" s="96">
        <f>(F51/17.5)</f>
        <v>5.142857142857143</v>
      </c>
      <c r="L51" s="96"/>
      <c r="N51" s="71" t="s">
        <v>1118</v>
      </c>
      <c r="O51" s="54">
        <v>3.45</v>
      </c>
      <c r="Q51" s="54">
        <v>300</v>
      </c>
      <c r="T51" s="101">
        <f>$O51*K51/$Q51</f>
        <v>0.05914285714285714</v>
      </c>
    </row>
    <row r="52" spans="1:20" ht="15.75">
      <c r="A52" s="71" t="s">
        <v>770</v>
      </c>
      <c r="B52" s="71">
        <v>3</v>
      </c>
      <c r="C52" s="54">
        <v>1464</v>
      </c>
      <c r="D52" s="54" t="s">
        <v>619</v>
      </c>
      <c r="F52" s="54">
        <v>120</v>
      </c>
      <c r="J52" s="96"/>
      <c r="K52" s="96">
        <f>(F52/17.5)</f>
        <v>6.857142857142857</v>
      </c>
      <c r="L52" s="96"/>
      <c r="N52" s="71">
        <v>1464</v>
      </c>
      <c r="O52" s="54">
        <v>3.45</v>
      </c>
      <c r="Q52" s="54">
        <v>300</v>
      </c>
      <c r="T52" s="101">
        <f>$O52*K52/$Q52</f>
        <v>0.07885714285714286</v>
      </c>
    </row>
    <row r="53" spans="1:23" ht="15.75">
      <c r="A53" s="71" t="s">
        <v>946</v>
      </c>
      <c r="B53" s="71">
        <v>1</v>
      </c>
      <c r="C53" s="54">
        <v>1466</v>
      </c>
      <c r="D53" s="54" t="s">
        <v>619</v>
      </c>
      <c r="G53" s="54">
        <v>120</v>
      </c>
      <c r="H53" s="56" t="s">
        <v>228</v>
      </c>
      <c r="I53" s="54" t="s">
        <v>1187</v>
      </c>
      <c r="J53" s="96"/>
      <c r="K53" s="96"/>
      <c r="L53" s="96">
        <f t="shared" si="0"/>
        <v>6.857142857142857</v>
      </c>
      <c r="N53" s="71">
        <v>1466</v>
      </c>
      <c r="O53" s="54">
        <v>3.45</v>
      </c>
      <c r="Q53" s="54">
        <v>300</v>
      </c>
      <c r="U53" s="101">
        <f t="shared" si="2"/>
        <v>0.07885714285714286</v>
      </c>
      <c r="V53" s="56" t="s">
        <v>228</v>
      </c>
      <c r="W53" s="54" t="s">
        <v>1187</v>
      </c>
    </row>
    <row r="54" spans="1:20" ht="15.75">
      <c r="A54" s="71" t="s">
        <v>564</v>
      </c>
      <c r="B54" s="71">
        <v>2</v>
      </c>
      <c r="C54" s="54">
        <v>1466</v>
      </c>
      <c r="D54" s="54" t="s">
        <v>619</v>
      </c>
      <c r="F54" s="54">
        <v>180</v>
      </c>
      <c r="J54" s="96"/>
      <c r="K54" s="96">
        <f>(F54/17.5)</f>
        <v>10.285714285714286</v>
      </c>
      <c r="L54" s="96"/>
      <c r="N54" s="71">
        <v>1466</v>
      </c>
      <c r="O54" s="54">
        <v>3.45</v>
      </c>
      <c r="Q54" s="54">
        <v>300</v>
      </c>
      <c r="T54" s="101">
        <f>$O54*K54/$Q54</f>
        <v>0.11828571428571429</v>
      </c>
    </row>
    <row r="55" spans="1:23" ht="15.75">
      <c r="A55" s="71" t="s">
        <v>774</v>
      </c>
      <c r="B55" s="71">
        <v>1</v>
      </c>
      <c r="C55" s="54">
        <v>1471</v>
      </c>
      <c r="D55" s="54" t="s">
        <v>942</v>
      </c>
      <c r="E55" s="54">
        <v>6</v>
      </c>
      <c r="H55" s="54" t="s">
        <v>234</v>
      </c>
      <c r="I55" s="54" t="s">
        <v>1184</v>
      </c>
      <c r="J55" s="96">
        <f>(E55/17.5)</f>
        <v>0.34285714285714286</v>
      </c>
      <c r="K55" s="96"/>
      <c r="L55" s="96"/>
      <c r="N55" s="71">
        <v>1471</v>
      </c>
      <c r="O55" s="54">
        <v>3.45</v>
      </c>
      <c r="Q55" s="54">
        <v>300</v>
      </c>
      <c r="V55" s="54" t="s">
        <v>234</v>
      </c>
      <c r="W55" s="54" t="s">
        <v>1184</v>
      </c>
    </row>
    <row r="56" spans="1:17" ht="15.75">
      <c r="A56" s="71" t="s">
        <v>768</v>
      </c>
      <c r="B56" s="71">
        <v>6</v>
      </c>
      <c r="C56" s="54">
        <v>1484</v>
      </c>
      <c r="D56" s="54" t="s">
        <v>942</v>
      </c>
      <c r="F56" s="54">
        <v>4</v>
      </c>
      <c r="J56" s="96"/>
      <c r="K56" s="96">
        <f>(F56/17.5)</f>
        <v>0.22857142857142856</v>
      </c>
      <c r="L56" s="96"/>
      <c r="N56" s="71">
        <v>1484</v>
      </c>
      <c r="O56" s="54">
        <v>3.45</v>
      </c>
      <c r="Q56" s="54">
        <v>510</v>
      </c>
    </row>
    <row r="57" spans="1:20" ht="15.75">
      <c r="A57" s="71" t="s">
        <v>774</v>
      </c>
      <c r="B57" s="71">
        <v>1</v>
      </c>
      <c r="C57" s="54">
        <v>1487</v>
      </c>
      <c r="D57" s="54" t="s">
        <v>619</v>
      </c>
      <c r="F57" s="54">
        <v>450</v>
      </c>
      <c r="J57" s="96"/>
      <c r="K57" s="96">
        <f>(F57/17.5)</f>
        <v>25.714285714285715</v>
      </c>
      <c r="L57" s="96"/>
      <c r="N57" s="71">
        <v>1487</v>
      </c>
      <c r="O57" s="54">
        <v>3.45</v>
      </c>
      <c r="Q57" s="54">
        <v>510</v>
      </c>
      <c r="T57" s="101">
        <f>$O57*K57/$Q57</f>
        <v>0.1739495798319328</v>
      </c>
    </row>
    <row r="58" spans="1:17" ht="15.75">
      <c r="A58" s="71" t="s">
        <v>236</v>
      </c>
      <c r="B58" s="71"/>
      <c r="C58" s="54">
        <v>1496</v>
      </c>
      <c r="D58" s="54" t="s">
        <v>942</v>
      </c>
      <c r="F58" s="54">
        <v>3</v>
      </c>
      <c r="J58" s="96"/>
      <c r="K58" s="96">
        <f>(F58/17.5)</f>
        <v>0.17142857142857143</v>
      </c>
      <c r="L58" s="96"/>
      <c r="N58" s="71">
        <v>1496</v>
      </c>
      <c r="O58" s="54">
        <v>3.45</v>
      </c>
      <c r="Q58" s="54">
        <v>510</v>
      </c>
    </row>
    <row r="59" ht="15.75">
      <c r="N59" s="54"/>
    </row>
    <row r="60" ht="15.75">
      <c r="N60" s="54" t="s">
        <v>1360</v>
      </c>
    </row>
    <row r="61" ht="15.75">
      <c r="N61" s="1" t="s">
        <v>1361</v>
      </c>
    </row>
    <row r="62" ht="15.75">
      <c r="N62" s="54" t="s">
        <v>1284</v>
      </c>
    </row>
    <row r="63" ht="15.75">
      <c r="N63" s="54"/>
    </row>
    <row r="64" ht="15.75">
      <c r="N64" s="54"/>
    </row>
    <row r="65" ht="15.75">
      <c r="N65" s="54"/>
    </row>
    <row r="66" ht="15.75">
      <c r="N66" s="54"/>
    </row>
    <row r="67" ht="15.75">
      <c r="N67" s="54"/>
    </row>
    <row r="68" ht="15.75">
      <c r="N68" s="54"/>
    </row>
    <row r="69" ht="15.75">
      <c r="N69" s="54"/>
    </row>
    <row r="70" ht="15.75">
      <c r="N70" s="54"/>
    </row>
    <row r="71" ht="15.75">
      <c r="N71" s="54"/>
    </row>
    <row r="72" ht="15.75">
      <c r="N72" s="54"/>
    </row>
    <row r="73" ht="15.75">
      <c r="N73" s="54"/>
    </row>
    <row r="74" ht="15.75">
      <c r="N74" s="54"/>
    </row>
    <row r="75" ht="15.75">
      <c r="N75" s="54"/>
    </row>
    <row r="76" ht="15.75">
      <c r="N76" s="54"/>
    </row>
    <row r="77" ht="15.75">
      <c r="N77" s="54"/>
    </row>
    <row r="78" ht="15.75">
      <c r="N78" s="54"/>
    </row>
    <row r="79" ht="15.75">
      <c r="N79" s="54"/>
    </row>
    <row r="80" ht="15.75">
      <c r="N80" s="54"/>
    </row>
  </sheetData>
  <sheetProtection/>
  <printOptions/>
  <pageMargins left="0.75" right="0.75" top="1" bottom="1" header="0.5" footer="0.5"/>
  <pageSetup horizontalDpi="200" verticalDpi="200" orientation="portrait"/>
</worksheet>
</file>

<file path=xl/worksheets/sheet7.xml><?xml version="1.0" encoding="utf-8"?>
<worksheet xmlns="http://schemas.openxmlformats.org/spreadsheetml/2006/main" xmlns:r="http://schemas.openxmlformats.org/officeDocument/2006/relationships">
  <dimension ref="A1:AI319"/>
  <sheetViews>
    <sheetView tabSelected="1" zoomScale="110" zoomScaleNormal="110" zoomScalePageLayoutView="0" workbookViewId="0" topLeftCell="A1">
      <pane xSplit="6920" ySplit="4800" topLeftCell="H197" activePane="topRight" state="split"/>
      <selection pane="topLeft" activeCell="A4" sqref="A4:IV4"/>
      <selection pane="topRight" activeCell="K6" sqref="K6"/>
      <selection pane="bottomLeft" activeCell="A78" sqref="A78:IV78"/>
      <selection pane="bottomRight" activeCell="AH212" sqref="AH212"/>
    </sheetView>
  </sheetViews>
  <sheetFormatPr defaultColWidth="10.625" defaultRowHeight="12.75"/>
  <cols>
    <col min="1" max="1" width="10.625" style="1" customWidth="1"/>
    <col min="2" max="2" width="8.125" style="1" customWidth="1"/>
    <col min="3" max="3" width="9.50390625" style="1" bestFit="1" customWidth="1"/>
    <col min="4" max="4" width="12.50390625" style="11" customWidth="1"/>
    <col min="5" max="5" width="7.50390625" style="1" customWidth="1"/>
    <col min="6" max="6" width="11.50390625" style="1" customWidth="1"/>
    <col min="7" max="7" width="7.00390625" style="1" customWidth="1"/>
    <col min="8" max="8" width="2.625" style="1" customWidth="1"/>
    <col min="9" max="9" width="23.50390625" style="1" customWidth="1"/>
    <col min="10" max="11" width="10.625" style="1" customWidth="1"/>
    <col min="12" max="12" width="10.625" style="1" hidden="1" customWidth="1"/>
    <col min="13" max="15" width="11.00390625" style="1" customWidth="1"/>
    <col min="16" max="16" width="0.12890625" style="1" hidden="1" customWidth="1"/>
    <col min="17" max="17" width="3.625" style="1" customWidth="1"/>
    <col min="18" max="20" width="10.875" style="1" customWidth="1"/>
    <col min="21" max="21" width="3.625" style="1" customWidth="1"/>
    <col min="22" max="22" width="6.125" style="1" customWidth="1"/>
    <col min="23" max="23" width="11.375" style="1" customWidth="1"/>
    <col min="24" max="24" width="9.875" style="1" customWidth="1"/>
    <col min="25" max="25" width="9.375" style="1" customWidth="1"/>
    <col min="26" max="26" width="12.125" style="1" customWidth="1"/>
    <col min="27" max="27" width="3.625" style="1" customWidth="1"/>
    <col min="28" max="28" width="15.00390625" style="1" customWidth="1"/>
    <col min="29" max="29" width="15.00390625" style="6" customWidth="1"/>
    <col min="30" max="30" width="15.00390625" style="1" customWidth="1"/>
    <col min="31" max="31" width="9.00390625" style="1" customWidth="1"/>
    <col min="32" max="34" width="14.875" style="1" customWidth="1"/>
    <col min="35" max="35" width="5.50390625" style="26" customWidth="1"/>
    <col min="36" max="16384" width="10.625" style="1" customWidth="1"/>
  </cols>
  <sheetData>
    <row r="1" spans="2:34" ht="15.75">
      <c r="B1" s="3" t="s">
        <v>437</v>
      </c>
      <c r="M1" s="209" t="s">
        <v>1376</v>
      </c>
      <c r="N1" s="209"/>
      <c r="O1" s="209"/>
      <c r="P1" s="209"/>
      <c r="Q1" s="209"/>
      <c r="R1" s="209"/>
      <c r="S1" s="209"/>
      <c r="T1" s="209"/>
      <c r="U1" s="209"/>
      <c r="V1" s="209"/>
      <c r="W1" s="209"/>
      <c r="X1" s="209"/>
      <c r="Y1" s="209"/>
      <c r="Z1" s="209"/>
      <c r="AA1" s="209"/>
      <c r="AB1" s="209"/>
      <c r="AC1" s="210"/>
      <c r="AD1" s="209"/>
      <c r="AE1" s="209"/>
      <c r="AF1" s="209"/>
      <c r="AG1" s="209"/>
      <c r="AH1" s="209"/>
    </row>
    <row r="2" spans="2:34" ht="15.75">
      <c r="B2" s="1" t="s">
        <v>395</v>
      </c>
      <c r="M2" s="209" t="s">
        <v>1380</v>
      </c>
      <c r="N2" s="209"/>
      <c r="O2" s="209"/>
      <c r="P2" s="209"/>
      <c r="Q2" s="209"/>
      <c r="R2" s="209"/>
      <c r="S2" s="209"/>
      <c r="T2" s="209"/>
      <c r="U2" s="209"/>
      <c r="V2" s="209"/>
      <c r="W2" s="209"/>
      <c r="X2" s="209"/>
      <c r="Y2" s="209"/>
      <c r="Z2" s="209"/>
      <c r="AA2" s="209"/>
      <c r="AB2" s="209"/>
      <c r="AC2" s="210"/>
      <c r="AD2" s="209"/>
      <c r="AE2" s="209"/>
      <c r="AF2" s="209"/>
      <c r="AG2" s="209"/>
      <c r="AH2" s="209"/>
    </row>
    <row r="3" spans="2:34" ht="15.75">
      <c r="B3" s="1" t="s">
        <v>46</v>
      </c>
      <c r="M3" s="209" t="s">
        <v>1381</v>
      </c>
      <c r="N3" s="209"/>
      <c r="O3" s="209"/>
      <c r="P3" s="209"/>
      <c r="Q3" s="209"/>
      <c r="R3" s="209"/>
      <c r="S3" s="209"/>
      <c r="T3" s="209"/>
      <c r="U3" s="209"/>
      <c r="V3" s="209"/>
      <c r="W3" s="209"/>
      <c r="X3" s="209"/>
      <c r="Y3" s="209"/>
      <c r="Z3" s="209"/>
      <c r="AA3" s="209"/>
      <c r="AB3" s="209"/>
      <c r="AC3" s="210"/>
      <c r="AD3" s="209"/>
      <c r="AE3" s="209"/>
      <c r="AF3" s="209"/>
      <c r="AG3" s="209"/>
      <c r="AH3" s="209"/>
    </row>
    <row r="4" ht="15.75"/>
    <row r="5" spans="4:33" ht="15.75">
      <c r="D5" s="28"/>
      <c r="E5" s="4" t="s">
        <v>393</v>
      </c>
      <c r="L5" s="3"/>
      <c r="M5" s="3" t="s">
        <v>1372</v>
      </c>
      <c r="R5" s="3" t="s">
        <v>1373</v>
      </c>
      <c r="AB5" s="214" t="s">
        <v>1374</v>
      </c>
      <c r="AC5" s="116"/>
      <c r="AD5" s="13"/>
      <c r="AF5" s="3" t="s">
        <v>1375</v>
      </c>
      <c r="AG5" s="6"/>
    </row>
    <row r="6" spans="13:35" ht="15.75">
      <c r="M6" s="211" t="s">
        <v>1369</v>
      </c>
      <c r="N6" s="212"/>
      <c r="O6" s="213"/>
      <c r="R6" s="211" t="s">
        <v>1371</v>
      </c>
      <c r="S6" s="212"/>
      <c r="T6" s="213"/>
      <c r="W6" s="3" t="s">
        <v>1182</v>
      </c>
      <c r="AB6" s="215" t="s">
        <v>1378</v>
      </c>
      <c r="AC6" s="157"/>
      <c r="AD6" s="19"/>
      <c r="AF6" s="211" t="s">
        <v>1379</v>
      </c>
      <c r="AG6" s="216"/>
      <c r="AH6" s="213"/>
      <c r="AI6" s="221"/>
    </row>
    <row r="7" spans="4:35" ht="15.75">
      <c r="D7" s="28" t="s">
        <v>1377</v>
      </c>
      <c r="M7" s="1" t="s">
        <v>1370</v>
      </c>
      <c r="R7" s="1" t="s">
        <v>1370</v>
      </c>
      <c r="AB7" s="6" t="s">
        <v>127</v>
      </c>
      <c r="AC7" s="6" t="s">
        <v>127</v>
      </c>
      <c r="AD7" s="6" t="s">
        <v>127</v>
      </c>
      <c r="AF7" s="6" t="s">
        <v>127</v>
      </c>
      <c r="AG7" s="6" t="s">
        <v>127</v>
      </c>
      <c r="AH7" s="6" t="s">
        <v>127</v>
      </c>
      <c r="AI7" s="98"/>
    </row>
    <row r="8" spans="4:35" ht="15.75">
      <c r="D8" s="28"/>
      <c r="E8" s="6" t="s">
        <v>216</v>
      </c>
      <c r="F8" s="6" t="s">
        <v>258</v>
      </c>
      <c r="G8" s="6" t="s">
        <v>217</v>
      </c>
      <c r="H8" s="6"/>
      <c r="I8" s="1" t="s">
        <v>734</v>
      </c>
      <c r="L8" s="5" t="s">
        <v>708</v>
      </c>
      <c r="M8" s="6" t="s">
        <v>216</v>
      </c>
      <c r="N8" s="6" t="s">
        <v>258</v>
      </c>
      <c r="O8" s="6" t="s">
        <v>217</v>
      </c>
      <c r="P8" s="7"/>
      <c r="Q8" s="7"/>
      <c r="R8" s="6" t="s">
        <v>216</v>
      </c>
      <c r="S8" s="6" t="s">
        <v>258</v>
      </c>
      <c r="T8" s="6" t="s">
        <v>217</v>
      </c>
      <c r="U8" s="7"/>
      <c r="V8" s="6"/>
      <c r="W8" s="6" t="s">
        <v>58</v>
      </c>
      <c r="X8" s="71" t="s">
        <v>1292</v>
      </c>
      <c r="Y8" s="6" t="s">
        <v>60</v>
      </c>
      <c r="Z8" s="6" t="s">
        <v>60</v>
      </c>
      <c r="AA8" s="6"/>
      <c r="AB8" s="6" t="s">
        <v>126</v>
      </c>
      <c r="AC8" s="6" t="s">
        <v>126</v>
      </c>
      <c r="AD8" s="6" t="s">
        <v>126</v>
      </c>
      <c r="AF8" s="6" t="s">
        <v>126</v>
      </c>
      <c r="AG8" s="6" t="s">
        <v>126</v>
      </c>
      <c r="AH8" s="6" t="s">
        <v>126</v>
      </c>
      <c r="AI8" s="98"/>
    </row>
    <row r="9" spans="1:35" s="7" customFormat="1" ht="15.75">
      <c r="A9" s="8" t="s">
        <v>390</v>
      </c>
      <c r="B9" s="8" t="s">
        <v>391</v>
      </c>
      <c r="C9" s="8" t="s">
        <v>392</v>
      </c>
      <c r="D9" s="29" t="s">
        <v>394</v>
      </c>
      <c r="E9" s="10" t="s">
        <v>105</v>
      </c>
      <c r="F9" s="8" t="s">
        <v>732</v>
      </c>
      <c r="G9" s="8" t="s">
        <v>105</v>
      </c>
      <c r="H9" s="8"/>
      <c r="I9" s="7" t="s">
        <v>459</v>
      </c>
      <c r="L9" s="9" t="s">
        <v>709</v>
      </c>
      <c r="M9" s="10" t="s">
        <v>105</v>
      </c>
      <c r="N9" s="8" t="s">
        <v>732</v>
      </c>
      <c r="O9" s="8" t="s">
        <v>105</v>
      </c>
      <c r="P9" s="1"/>
      <c r="Q9" s="1"/>
      <c r="R9" s="10" t="s">
        <v>105</v>
      </c>
      <c r="S9" s="8" t="s">
        <v>732</v>
      </c>
      <c r="T9" s="8" t="s">
        <v>105</v>
      </c>
      <c r="U9" s="1"/>
      <c r="V9" s="8" t="s">
        <v>392</v>
      </c>
      <c r="W9" s="8" t="s">
        <v>59</v>
      </c>
      <c r="X9" s="8" t="s">
        <v>292</v>
      </c>
      <c r="Y9" s="8" t="s">
        <v>61</v>
      </c>
      <c r="Z9" s="8" t="s">
        <v>54</v>
      </c>
      <c r="AA9" s="8"/>
      <c r="AB9" s="10" t="s">
        <v>731</v>
      </c>
      <c r="AC9" s="8" t="s">
        <v>1281</v>
      </c>
      <c r="AD9" s="8" t="s">
        <v>733</v>
      </c>
      <c r="AE9" s="8" t="s">
        <v>392</v>
      </c>
      <c r="AF9" s="10" t="s">
        <v>731</v>
      </c>
      <c r="AG9" s="8" t="s">
        <v>1281</v>
      </c>
      <c r="AH9" s="8" t="s">
        <v>733</v>
      </c>
      <c r="AI9" s="222"/>
    </row>
    <row r="10" spans="1:35" ht="15.75">
      <c r="A10" s="6"/>
      <c r="B10" s="6"/>
      <c r="C10" s="203">
        <v>1264</v>
      </c>
      <c r="D10" s="11" t="s">
        <v>460</v>
      </c>
      <c r="G10" s="1">
        <v>100</v>
      </c>
      <c r="I10" s="1" t="s">
        <v>407</v>
      </c>
      <c r="M10" s="89"/>
      <c r="N10" s="89"/>
      <c r="O10" s="89">
        <f>(G10/125)</f>
        <v>0.8</v>
      </c>
      <c r="R10" s="89"/>
      <c r="S10" s="89"/>
      <c r="T10" s="89">
        <f>(G10/70)</f>
        <v>1.4285714285714286</v>
      </c>
      <c r="V10" s="203">
        <v>1264</v>
      </c>
      <c r="W10" s="1">
        <v>4.25</v>
      </c>
      <c r="X10" s="1">
        <v>20</v>
      </c>
      <c r="Y10" s="1">
        <f>(1/X10)</f>
        <v>0.05</v>
      </c>
      <c r="AB10" s="89"/>
      <c r="AC10" s="117"/>
      <c r="AD10" s="89">
        <f>(O10*$W10*$Y10)</f>
        <v>0.17000000000000004</v>
      </c>
      <c r="AE10" s="203">
        <v>1264</v>
      </c>
      <c r="AH10" s="89">
        <f>(T10*$W10*$Y10)</f>
        <v>0.3035714285714286</v>
      </c>
      <c r="AI10" s="91"/>
    </row>
    <row r="11" spans="1:33" ht="15.75">
      <c r="A11" s="6"/>
      <c r="B11" s="6"/>
      <c r="C11" s="203">
        <v>1264</v>
      </c>
      <c r="D11" s="49" t="s">
        <v>412</v>
      </c>
      <c r="E11" s="26"/>
      <c r="F11" s="26">
        <v>150</v>
      </c>
      <c r="G11" s="26"/>
      <c r="H11" s="26"/>
      <c r="I11" s="26" t="s">
        <v>884</v>
      </c>
      <c r="M11" s="89"/>
      <c r="N11" s="89">
        <f>(F11/125)</f>
        <v>1.2</v>
      </c>
      <c r="O11" s="89"/>
      <c r="R11" s="89"/>
      <c r="S11" s="89">
        <f>(F11/70)</f>
        <v>2.142857142857143</v>
      </c>
      <c r="T11" s="89"/>
      <c r="V11" s="203">
        <v>1264</v>
      </c>
      <c r="W11" s="1">
        <v>4.25</v>
      </c>
      <c r="X11" s="1">
        <v>20</v>
      </c>
      <c r="Y11" s="1">
        <f aca="true" t="shared" si="0" ref="Y11:Y76">(1/X11)</f>
        <v>0.05</v>
      </c>
      <c r="AB11" s="89"/>
      <c r="AC11" s="89">
        <f>(N11*$W11*$Y11)</f>
        <v>0.255</v>
      </c>
      <c r="AD11" s="89"/>
      <c r="AE11" s="203">
        <v>1264</v>
      </c>
      <c r="AG11" s="89">
        <f>(S11*$W11*$Y11)</f>
        <v>0.4553571428571429</v>
      </c>
    </row>
    <row r="12" spans="1:33" ht="15.75">
      <c r="A12" s="6"/>
      <c r="B12" s="6">
        <v>2</v>
      </c>
      <c r="C12" s="203">
        <v>1264</v>
      </c>
      <c r="D12" s="11" t="s">
        <v>412</v>
      </c>
      <c r="F12" s="1">
        <v>100</v>
      </c>
      <c r="G12" s="26">
        <v>105</v>
      </c>
      <c r="I12" s="25" t="s">
        <v>574</v>
      </c>
      <c r="M12" s="89"/>
      <c r="N12" s="89">
        <f>(F12/125)</f>
        <v>0.8</v>
      </c>
      <c r="O12" s="89">
        <v>0.84</v>
      </c>
      <c r="R12" s="89"/>
      <c r="S12" s="89">
        <f>(F12/70)</f>
        <v>1.4285714285714286</v>
      </c>
      <c r="T12" s="89">
        <v>1.5</v>
      </c>
      <c r="V12" s="203">
        <v>1264</v>
      </c>
      <c r="W12" s="1">
        <v>4.25</v>
      </c>
      <c r="X12" s="1">
        <v>20</v>
      </c>
      <c r="Y12" s="1">
        <f t="shared" si="0"/>
        <v>0.05</v>
      </c>
      <c r="AB12" s="89"/>
      <c r="AC12" s="89">
        <f>(N12*$W12*$Y12)</f>
        <v>0.17000000000000004</v>
      </c>
      <c r="AD12" s="89">
        <f>(O12*W12*Y12)</f>
        <v>0.1785</v>
      </c>
      <c r="AE12" s="203">
        <v>1264</v>
      </c>
      <c r="AG12" s="89">
        <f>(S12*$W12*$Y12)</f>
        <v>0.3035714285714286</v>
      </c>
    </row>
    <row r="13" spans="1:33" ht="15.75">
      <c r="A13" s="6"/>
      <c r="B13" s="6"/>
      <c r="C13" s="203">
        <v>1264</v>
      </c>
      <c r="D13" s="11" t="s">
        <v>412</v>
      </c>
      <c r="G13" s="1">
        <v>85</v>
      </c>
      <c r="I13" s="1" t="s">
        <v>408</v>
      </c>
      <c r="M13" s="89"/>
      <c r="N13" s="89"/>
      <c r="O13" s="89">
        <v>0.68</v>
      </c>
      <c r="R13" s="89"/>
      <c r="S13" s="89"/>
      <c r="T13" s="89">
        <v>1.2142857142857142</v>
      </c>
      <c r="V13" s="203">
        <v>1264</v>
      </c>
      <c r="W13" s="1">
        <v>4.25</v>
      </c>
      <c r="X13" s="1">
        <v>20</v>
      </c>
      <c r="Y13" s="1">
        <f t="shared" si="0"/>
        <v>0.05</v>
      </c>
      <c r="AB13" s="89"/>
      <c r="AC13" s="117"/>
      <c r="AD13" s="89">
        <f>(O13*W13*Y13)</f>
        <v>0.14450000000000002</v>
      </c>
      <c r="AE13" s="203">
        <v>1264</v>
      </c>
      <c r="AG13" s="89"/>
    </row>
    <row r="14" spans="1:33" ht="15.75">
      <c r="A14" s="6"/>
      <c r="B14" s="6">
        <v>7</v>
      </c>
      <c r="C14" s="203">
        <v>1264</v>
      </c>
      <c r="D14" s="11" t="s">
        <v>412</v>
      </c>
      <c r="F14" s="1">
        <v>45</v>
      </c>
      <c r="M14" s="89"/>
      <c r="N14" s="89">
        <f>(F14/125)</f>
        <v>0.36</v>
      </c>
      <c r="O14" s="89"/>
      <c r="R14" s="89"/>
      <c r="S14" s="89">
        <f>(F14/70)</f>
        <v>0.6428571428571429</v>
      </c>
      <c r="T14" s="89"/>
      <c r="V14" s="203">
        <v>1264</v>
      </c>
      <c r="W14" s="1">
        <v>4.25</v>
      </c>
      <c r="X14" s="1">
        <v>20</v>
      </c>
      <c r="Y14" s="1">
        <f t="shared" si="0"/>
        <v>0.05</v>
      </c>
      <c r="AB14" s="89"/>
      <c r="AC14" s="117">
        <f>(N14*W14*Y14)</f>
        <v>0.07650000000000001</v>
      </c>
      <c r="AD14" s="89"/>
      <c r="AE14" s="203">
        <v>1264</v>
      </c>
      <c r="AG14" s="89">
        <f>(S14*$W14*$Y14)</f>
        <v>0.13660714285714287</v>
      </c>
    </row>
    <row r="15" spans="1:33" ht="15.75">
      <c r="A15" s="6"/>
      <c r="B15" s="6"/>
      <c r="C15" s="203">
        <v>1277</v>
      </c>
      <c r="D15" s="11" t="s">
        <v>412</v>
      </c>
      <c r="E15" s="1">
        <v>5</v>
      </c>
      <c r="I15" s="1" t="s">
        <v>409</v>
      </c>
      <c r="M15" s="89">
        <f>(E15/125)</f>
        <v>0.04</v>
      </c>
      <c r="N15" s="89"/>
      <c r="O15" s="89"/>
      <c r="R15" s="89">
        <f>E15/70</f>
        <v>0.07142857142857142</v>
      </c>
      <c r="S15" s="89"/>
      <c r="T15" s="89"/>
      <c r="V15" s="203">
        <v>1277</v>
      </c>
      <c r="W15" s="1">
        <v>4.25</v>
      </c>
      <c r="X15" s="1">
        <v>20</v>
      </c>
      <c r="Y15" s="1">
        <f t="shared" si="0"/>
        <v>0.05</v>
      </c>
      <c r="AB15" s="89">
        <f>(M15*$W15*$Y15)</f>
        <v>0.0085</v>
      </c>
      <c r="AC15" s="117"/>
      <c r="AD15" s="89"/>
      <c r="AE15" s="203">
        <v>1277</v>
      </c>
      <c r="AF15" s="89">
        <f>(R15*$W15*$Y15)</f>
        <v>0.015178571428571428</v>
      </c>
      <c r="AG15" s="89"/>
    </row>
    <row r="16" spans="1:33" ht="15.75">
      <c r="A16" s="6" t="s">
        <v>410</v>
      </c>
      <c r="B16" s="6"/>
      <c r="C16" s="203">
        <v>1278</v>
      </c>
      <c r="D16" s="11" t="s">
        <v>412</v>
      </c>
      <c r="E16" s="1">
        <v>5.5</v>
      </c>
      <c r="I16" s="1" t="s">
        <v>1062</v>
      </c>
      <c r="M16" s="89">
        <f>(E16/125)</f>
        <v>0.044</v>
      </c>
      <c r="N16" s="89"/>
      <c r="O16" s="89"/>
      <c r="R16" s="89">
        <f>E16/70</f>
        <v>0.07857142857142857</v>
      </c>
      <c r="S16" s="89"/>
      <c r="T16" s="89"/>
      <c r="V16" s="203">
        <v>1278</v>
      </c>
      <c r="W16" s="1">
        <v>4.25</v>
      </c>
      <c r="X16" s="1">
        <v>20</v>
      </c>
      <c r="Y16" s="1">
        <f t="shared" si="0"/>
        <v>0.05</v>
      </c>
      <c r="AB16" s="89">
        <f>(M16*$W16*$Y16)</f>
        <v>0.00935</v>
      </c>
      <c r="AC16" s="117"/>
      <c r="AD16" s="89"/>
      <c r="AE16" s="203">
        <v>1278</v>
      </c>
      <c r="AF16" s="89">
        <f>(R16*$W16*$Y16)</f>
        <v>0.01669642857142857</v>
      </c>
      <c r="AG16" s="89"/>
    </row>
    <row r="17" spans="1:35" ht="15.75">
      <c r="A17" s="6"/>
      <c r="B17" s="6">
        <v>4</v>
      </c>
      <c r="C17" s="203">
        <v>1283</v>
      </c>
      <c r="D17" s="11" t="s">
        <v>412</v>
      </c>
      <c r="E17" s="1">
        <v>18</v>
      </c>
      <c r="F17" s="1">
        <v>25</v>
      </c>
      <c r="G17" s="1">
        <v>35</v>
      </c>
      <c r="I17" s="1" t="s">
        <v>626</v>
      </c>
      <c r="M17" s="89">
        <f>(E17/125)</f>
        <v>0.144</v>
      </c>
      <c r="N17" s="89">
        <f>(F17/125)</f>
        <v>0.2</v>
      </c>
      <c r="O17" s="89">
        <v>0.28</v>
      </c>
      <c r="R17" s="89">
        <f>E17/70</f>
        <v>0.2571428571428571</v>
      </c>
      <c r="S17" s="89">
        <f>(F17/70)</f>
        <v>0.35714285714285715</v>
      </c>
      <c r="T17" s="89">
        <v>0.5</v>
      </c>
      <c r="V17" s="203">
        <v>1283</v>
      </c>
      <c r="W17" s="1">
        <v>4.25</v>
      </c>
      <c r="X17" s="1">
        <v>20</v>
      </c>
      <c r="Y17" s="1">
        <f t="shared" si="0"/>
        <v>0.05</v>
      </c>
      <c r="AB17" s="89">
        <f>(M17*$W17*$Y17)</f>
        <v>0.030600000000000002</v>
      </c>
      <c r="AC17" s="89">
        <f>(N17*$W17*$Y17)</f>
        <v>0.04250000000000001</v>
      </c>
      <c r="AD17" s="89">
        <f>(O17*$W17*$Y17)</f>
        <v>0.05950000000000001</v>
      </c>
      <c r="AE17" s="203">
        <v>1283</v>
      </c>
      <c r="AF17" s="89">
        <f>(R17*$W17*$Y17)</f>
        <v>0.05464285714285714</v>
      </c>
      <c r="AG17" s="89">
        <f>(S17*$W17*$Y17)</f>
        <v>0.07589285714285715</v>
      </c>
      <c r="AH17" s="89">
        <f>(T17*$W17*$Y17)</f>
        <v>0.10625000000000001</v>
      </c>
      <c r="AI17" s="91"/>
    </row>
    <row r="18" spans="1:35" ht="15.75">
      <c r="A18" s="6"/>
      <c r="B18" s="6">
        <v>12</v>
      </c>
      <c r="C18" s="203">
        <v>1293</v>
      </c>
      <c r="D18" s="11" t="s">
        <v>412</v>
      </c>
      <c r="F18" s="1">
        <v>13</v>
      </c>
      <c r="M18" s="89"/>
      <c r="N18" s="89">
        <f>(F18/125)</f>
        <v>0.104</v>
      </c>
      <c r="O18" s="89"/>
      <c r="R18" s="89"/>
      <c r="S18" s="89">
        <f>(F18/70)</f>
        <v>0.18571428571428572</v>
      </c>
      <c r="T18" s="89"/>
      <c r="V18" s="203">
        <v>1293</v>
      </c>
      <c r="W18" s="1">
        <v>4.25</v>
      </c>
      <c r="X18" s="1">
        <v>20</v>
      </c>
      <c r="Y18" s="1">
        <f t="shared" si="0"/>
        <v>0.05</v>
      </c>
      <c r="AB18" s="89"/>
      <c r="AC18" s="117">
        <f>(N18*W18*Y18)</f>
        <v>0.0221</v>
      </c>
      <c r="AD18" s="89"/>
      <c r="AE18" s="203">
        <v>1293</v>
      </c>
      <c r="AF18" s="89"/>
      <c r="AG18" s="89">
        <f>(S18*$W18*$Y18)</f>
        <v>0.03946428571428572</v>
      </c>
      <c r="AH18" s="89"/>
      <c r="AI18" s="91"/>
    </row>
    <row r="19" spans="1:35" ht="15.75">
      <c r="A19" s="6" t="s">
        <v>411</v>
      </c>
      <c r="B19" s="6">
        <v>4</v>
      </c>
      <c r="C19" s="203">
        <v>1294</v>
      </c>
      <c r="D19" s="11" t="s">
        <v>412</v>
      </c>
      <c r="G19" s="1">
        <v>60</v>
      </c>
      <c r="I19" s="26" t="s">
        <v>657</v>
      </c>
      <c r="J19" s="26"/>
      <c r="K19" s="26"/>
      <c r="L19" s="26"/>
      <c r="M19" s="89"/>
      <c r="N19" s="89"/>
      <c r="O19" s="89">
        <v>0.48</v>
      </c>
      <c r="R19" s="89"/>
      <c r="S19" s="89"/>
      <c r="T19" s="89">
        <v>0.8571428571428571</v>
      </c>
      <c r="V19" s="203">
        <v>1294</v>
      </c>
      <c r="W19" s="1">
        <v>4.25</v>
      </c>
      <c r="X19" s="1">
        <v>20</v>
      </c>
      <c r="Y19" s="1">
        <f t="shared" si="0"/>
        <v>0.05</v>
      </c>
      <c r="AB19" s="89"/>
      <c r="AC19" s="117"/>
      <c r="AD19" s="89">
        <f aca="true" t="shared" si="1" ref="AD19:AD27">(O19*W19*Y19)</f>
        <v>0.10200000000000001</v>
      </c>
      <c r="AE19" s="203">
        <v>1294</v>
      </c>
      <c r="AF19" s="89"/>
      <c r="AG19" s="89"/>
      <c r="AH19" s="89">
        <f aca="true" t="shared" si="2" ref="AH19:AH27">(T19*$W19*$Y19)</f>
        <v>0.18214285714285716</v>
      </c>
      <c r="AI19" s="91"/>
    </row>
    <row r="20" spans="1:35" ht="15.75">
      <c r="A20" s="6" t="s">
        <v>411</v>
      </c>
      <c r="B20" s="6">
        <v>4</v>
      </c>
      <c r="C20" s="203">
        <v>1295</v>
      </c>
      <c r="D20" s="11" t="s">
        <v>412</v>
      </c>
      <c r="F20" s="25"/>
      <c r="G20" s="25">
        <v>90</v>
      </c>
      <c r="I20" s="1" t="s">
        <v>407</v>
      </c>
      <c r="M20" s="89"/>
      <c r="N20" s="89"/>
      <c r="O20" s="89">
        <v>0.72</v>
      </c>
      <c r="R20" s="89"/>
      <c r="S20" s="89"/>
      <c r="T20" s="89">
        <v>1.2857142857142858</v>
      </c>
      <c r="V20" s="203">
        <v>1295</v>
      </c>
      <c r="W20" s="1">
        <v>4.25</v>
      </c>
      <c r="X20" s="1">
        <v>20</v>
      </c>
      <c r="Y20" s="1">
        <f t="shared" si="0"/>
        <v>0.05</v>
      </c>
      <c r="AB20" s="89"/>
      <c r="AC20" s="117"/>
      <c r="AD20" s="89">
        <f t="shared" si="1"/>
        <v>0.15300000000000002</v>
      </c>
      <c r="AE20" s="203">
        <v>1295</v>
      </c>
      <c r="AF20" s="89"/>
      <c r="AG20" s="89"/>
      <c r="AH20" s="89">
        <f t="shared" si="2"/>
        <v>0.27321428571428574</v>
      </c>
      <c r="AI20" s="91"/>
    </row>
    <row r="21" spans="1:35" ht="15.75">
      <c r="A21" s="6"/>
      <c r="B21" s="6"/>
      <c r="C21" s="203">
        <v>1295</v>
      </c>
      <c r="D21" s="11" t="s">
        <v>412</v>
      </c>
      <c r="F21" s="25"/>
      <c r="G21" s="26">
        <v>100</v>
      </c>
      <c r="M21" s="89"/>
      <c r="N21" s="89"/>
      <c r="O21" s="89">
        <v>0.8</v>
      </c>
      <c r="R21" s="89"/>
      <c r="S21" s="89"/>
      <c r="T21" s="89">
        <v>1.4285714285714286</v>
      </c>
      <c r="V21" s="203">
        <v>1295</v>
      </c>
      <c r="W21" s="1">
        <v>4.25</v>
      </c>
      <c r="X21" s="1">
        <v>20</v>
      </c>
      <c r="Y21" s="1">
        <f t="shared" si="0"/>
        <v>0.05</v>
      </c>
      <c r="AB21" s="89"/>
      <c r="AC21" s="117"/>
      <c r="AD21" s="89">
        <f t="shared" si="1"/>
        <v>0.17000000000000004</v>
      </c>
      <c r="AE21" s="203">
        <v>1295</v>
      </c>
      <c r="AF21" s="89"/>
      <c r="AG21" s="89"/>
      <c r="AH21" s="89">
        <f t="shared" si="2"/>
        <v>0.3035714285714286</v>
      </c>
      <c r="AI21" s="91"/>
    </row>
    <row r="22" spans="1:35" ht="15.75">
      <c r="A22" s="6"/>
      <c r="B22" s="6">
        <v>8</v>
      </c>
      <c r="C22" s="203">
        <v>1295</v>
      </c>
      <c r="D22" s="11" t="s">
        <v>412</v>
      </c>
      <c r="F22" s="1">
        <v>20</v>
      </c>
      <c r="G22" s="26">
        <v>120</v>
      </c>
      <c r="I22" s="25" t="s">
        <v>462</v>
      </c>
      <c r="M22" s="89"/>
      <c r="N22" s="89">
        <f>(F22/125)</f>
        <v>0.16</v>
      </c>
      <c r="O22" s="89">
        <v>0.96</v>
      </c>
      <c r="R22" s="89"/>
      <c r="S22" s="89">
        <f>(F22/70)</f>
        <v>0.2857142857142857</v>
      </c>
      <c r="T22" s="89">
        <v>1.7142857142857142</v>
      </c>
      <c r="V22" s="203">
        <v>1295</v>
      </c>
      <c r="W22" s="1">
        <v>4.25</v>
      </c>
      <c r="X22" s="1">
        <v>20</v>
      </c>
      <c r="Y22" s="1">
        <f t="shared" si="0"/>
        <v>0.05</v>
      </c>
      <c r="AB22" s="89"/>
      <c r="AC22" s="117">
        <f>(N22*W22*Y22)</f>
        <v>0.034</v>
      </c>
      <c r="AD22" s="89">
        <f t="shared" si="1"/>
        <v>0.20400000000000001</v>
      </c>
      <c r="AE22" s="203">
        <v>1295</v>
      </c>
      <c r="AF22" s="89"/>
      <c r="AG22" s="89">
        <f>(S22*$W22*$Y22)</f>
        <v>0.060714285714285714</v>
      </c>
      <c r="AH22" s="89">
        <f t="shared" si="2"/>
        <v>0.3642857142857143</v>
      </c>
      <c r="AI22" s="91"/>
    </row>
    <row r="23" spans="1:35" ht="15.75">
      <c r="A23" s="6"/>
      <c r="B23" s="6">
        <v>10</v>
      </c>
      <c r="C23" s="203">
        <v>1295</v>
      </c>
      <c r="D23" s="11" t="s">
        <v>412</v>
      </c>
      <c r="G23" s="1">
        <v>150</v>
      </c>
      <c r="I23" s="26" t="s">
        <v>195</v>
      </c>
      <c r="J23" s="26"/>
      <c r="M23" s="89"/>
      <c r="N23" s="89"/>
      <c r="O23" s="89">
        <v>1.2</v>
      </c>
      <c r="R23" s="89"/>
      <c r="S23" s="89"/>
      <c r="T23" s="89">
        <v>2.142857142857143</v>
      </c>
      <c r="V23" s="203">
        <v>1295</v>
      </c>
      <c r="W23" s="1">
        <v>4.25</v>
      </c>
      <c r="X23" s="1">
        <v>20</v>
      </c>
      <c r="Y23" s="1">
        <f t="shared" si="0"/>
        <v>0.05</v>
      </c>
      <c r="AB23" s="89"/>
      <c r="AC23" s="117"/>
      <c r="AD23" s="89">
        <f t="shared" si="1"/>
        <v>0.255</v>
      </c>
      <c r="AE23" s="203">
        <v>1295</v>
      </c>
      <c r="AF23" s="89"/>
      <c r="AG23" s="89"/>
      <c r="AH23" s="89">
        <f t="shared" si="2"/>
        <v>0.4553571428571429</v>
      </c>
      <c r="AI23" s="91"/>
    </row>
    <row r="24" spans="1:35" ht="15.75">
      <c r="A24" s="6"/>
      <c r="B24" s="6">
        <v>10</v>
      </c>
      <c r="C24" s="203">
        <v>1295</v>
      </c>
      <c r="D24" s="11" t="s">
        <v>412</v>
      </c>
      <c r="F24" s="1">
        <v>25</v>
      </c>
      <c r="G24" s="1">
        <v>120</v>
      </c>
      <c r="I24" s="25" t="s">
        <v>461</v>
      </c>
      <c r="M24" s="89"/>
      <c r="N24" s="89">
        <f>(F24/125)</f>
        <v>0.2</v>
      </c>
      <c r="O24" s="89">
        <v>0.96</v>
      </c>
      <c r="R24" s="89"/>
      <c r="S24" s="89">
        <f>(F24/70)</f>
        <v>0.35714285714285715</v>
      </c>
      <c r="T24" s="89">
        <v>1.7142857142857142</v>
      </c>
      <c r="V24" s="203">
        <v>1295</v>
      </c>
      <c r="W24" s="1">
        <v>4.25</v>
      </c>
      <c r="X24" s="1">
        <v>20</v>
      </c>
      <c r="Y24" s="1">
        <f t="shared" si="0"/>
        <v>0.05</v>
      </c>
      <c r="AB24" s="89"/>
      <c r="AC24" s="117">
        <f>(N24*$W24*$Y24)</f>
        <v>0.04250000000000001</v>
      </c>
      <c r="AD24" s="89">
        <f t="shared" si="1"/>
        <v>0.20400000000000001</v>
      </c>
      <c r="AE24" s="203">
        <v>1295</v>
      </c>
      <c r="AF24" s="89"/>
      <c r="AG24" s="89">
        <f>(S24*$W24*$Y24)</f>
        <v>0.07589285714285715</v>
      </c>
      <c r="AH24" s="89">
        <f t="shared" si="2"/>
        <v>0.3642857142857143</v>
      </c>
      <c r="AI24" s="91"/>
    </row>
    <row r="25" spans="1:35" ht="15.75">
      <c r="A25" s="6" t="s">
        <v>413</v>
      </c>
      <c r="B25" s="6">
        <v>11</v>
      </c>
      <c r="C25" s="203">
        <v>1295</v>
      </c>
      <c r="D25" s="11" t="s">
        <v>412</v>
      </c>
      <c r="G25" s="1">
        <v>120</v>
      </c>
      <c r="I25" s="1" t="s">
        <v>407</v>
      </c>
      <c r="M25" s="89"/>
      <c r="N25" s="89"/>
      <c r="O25" s="89">
        <v>0.96</v>
      </c>
      <c r="R25" s="89"/>
      <c r="S25" s="89"/>
      <c r="T25" s="89">
        <v>1.7142857142857142</v>
      </c>
      <c r="V25" s="203">
        <v>1295</v>
      </c>
      <c r="W25" s="1">
        <v>4.25</v>
      </c>
      <c r="X25" s="1">
        <v>20</v>
      </c>
      <c r="Y25" s="1">
        <f t="shared" si="0"/>
        <v>0.05</v>
      </c>
      <c r="AB25" s="89"/>
      <c r="AC25" s="117"/>
      <c r="AD25" s="89">
        <f t="shared" si="1"/>
        <v>0.20400000000000001</v>
      </c>
      <c r="AE25" s="203">
        <v>1295</v>
      </c>
      <c r="AF25" s="89"/>
      <c r="AG25" s="89"/>
      <c r="AH25" s="89">
        <f t="shared" si="2"/>
        <v>0.3642857142857143</v>
      </c>
      <c r="AI25" s="91"/>
    </row>
    <row r="26" spans="1:35" ht="15.75">
      <c r="A26" s="6" t="s">
        <v>414</v>
      </c>
      <c r="B26" s="6">
        <v>1</v>
      </c>
      <c r="C26" s="203">
        <v>1296</v>
      </c>
      <c r="D26" s="11" t="s">
        <v>412</v>
      </c>
      <c r="G26" s="1">
        <v>155</v>
      </c>
      <c r="I26" s="26" t="s">
        <v>407</v>
      </c>
      <c r="M26" s="89"/>
      <c r="N26" s="89"/>
      <c r="O26" s="89">
        <v>1.24</v>
      </c>
      <c r="R26" s="89"/>
      <c r="S26" s="89"/>
      <c r="T26" s="89">
        <v>2.2142857142857144</v>
      </c>
      <c r="V26" s="203">
        <v>1296</v>
      </c>
      <c r="W26" s="1">
        <v>4.25</v>
      </c>
      <c r="X26" s="1">
        <v>20</v>
      </c>
      <c r="Y26" s="1">
        <f t="shared" si="0"/>
        <v>0.05</v>
      </c>
      <c r="AB26" s="89"/>
      <c r="AC26" s="117"/>
      <c r="AD26" s="89">
        <f t="shared" si="1"/>
        <v>0.2635</v>
      </c>
      <c r="AE26" s="203">
        <v>1296</v>
      </c>
      <c r="AF26" s="89"/>
      <c r="AG26" s="89"/>
      <c r="AH26" s="89">
        <f t="shared" si="2"/>
        <v>0.47053571428571433</v>
      </c>
      <c r="AI26" s="91"/>
    </row>
    <row r="27" spans="1:35" ht="15.75">
      <c r="A27" s="6" t="s">
        <v>414</v>
      </c>
      <c r="B27" s="6">
        <v>1</v>
      </c>
      <c r="C27" s="203">
        <v>1296</v>
      </c>
      <c r="D27" s="11" t="s">
        <v>412</v>
      </c>
      <c r="G27" s="1">
        <v>160</v>
      </c>
      <c r="I27" s="1" t="s">
        <v>407</v>
      </c>
      <c r="M27" s="89"/>
      <c r="N27" s="89"/>
      <c r="O27" s="89">
        <v>1.28</v>
      </c>
      <c r="R27" s="89"/>
      <c r="S27" s="89"/>
      <c r="T27" s="89">
        <v>2.2857142857142856</v>
      </c>
      <c r="V27" s="203">
        <v>1296</v>
      </c>
      <c r="W27" s="1">
        <v>4.25</v>
      </c>
      <c r="X27" s="1">
        <v>20</v>
      </c>
      <c r="Y27" s="1">
        <f t="shared" si="0"/>
        <v>0.05</v>
      </c>
      <c r="AB27" s="89"/>
      <c r="AC27" s="117"/>
      <c r="AD27" s="89">
        <f t="shared" si="1"/>
        <v>0.272</v>
      </c>
      <c r="AE27" s="203">
        <v>1296</v>
      </c>
      <c r="AF27" s="89"/>
      <c r="AG27" s="89"/>
      <c r="AH27" s="89">
        <f t="shared" si="2"/>
        <v>0.4857142857142857</v>
      </c>
      <c r="AI27" s="91"/>
    </row>
    <row r="28" spans="1:35" ht="15.75">
      <c r="A28" s="6"/>
      <c r="B28" s="6"/>
      <c r="C28" s="203"/>
      <c r="M28" s="89"/>
      <c r="N28" s="89"/>
      <c r="O28" s="89"/>
      <c r="R28" s="89"/>
      <c r="S28" s="89"/>
      <c r="T28" s="89"/>
      <c r="V28" s="203"/>
      <c r="X28" s="1">
        <v>20</v>
      </c>
      <c r="AB28" s="89"/>
      <c r="AC28" s="117"/>
      <c r="AD28" s="89"/>
      <c r="AE28" s="203"/>
      <c r="AF28" s="89"/>
      <c r="AG28" s="89"/>
      <c r="AH28" s="89"/>
      <c r="AI28" s="91"/>
    </row>
    <row r="29" spans="1:35" ht="15.75">
      <c r="A29" s="169"/>
      <c r="B29" s="116"/>
      <c r="C29" s="204"/>
      <c r="D29" s="30"/>
      <c r="E29" s="12" t="s">
        <v>415</v>
      </c>
      <c r="F29" s="12"/>
      <c r="G29" s="12"/>
      <c r="H29" s="12"/>
      <c r="I29" s="13"/>
      <c r="M29" s="89"/>
      <c r="N29" s="89"/>
      <c r="O29" s="89"/>
      <c r="R29" s="116" t="s">
        <v>415</v>
      </c>
      <c r="S29" s="89"/>
      <c r="T29" s="89"/>
      <c r="V29" s="204"/>
      <c r="X29" s="1">
        <v>20</v>
      </c>
      <c r="AB29" s="89"/>
      <c r="AC29" s="116" t="s">
        <v>415</v>
      </c>
      <c r="AD29" s="89"/>
      <c r="AE29" s="204"/>
      <c r="AF29" s="116" t="s">
        <v>415</v>
      </c>
      <c r="AG29" s="89"/>
      <c r="AH29" s="89"/>
      <c r="AI29" s="91"/>
    </row>
    <row r="30" spans="1:35" ht="15.75">
      <c r="A30" s="170" t="s">
        <v>414</v>
      </c>
      <c r="B30" s="167">
        <v>1</v>
      </c>
      <c r="C30" s="205">
        <v>1296</v>
      </c>
      <c r="D30" s="15" t="s">
        <v>412</v>
      </c>
      <c r="E30" s="14"/>
      <c r="F30" s="14"/>
      <c r="G30" s="14">
        <v>180</v>
      </c>
      <c r="H30" s="14"/>
      <c r="I30" s="16" t="s">
        <v>407</v>
      </c>
      <c r="M30" s="89"/>
      <c r="N30" s="89"/>
      <c r="O30" s="89">
        <v>1.44</v>
      </c>
      <c r="R30" s="117"/>
      <c r="S30" s="89"/>
      <c r="T30" s="89">
        <v>2.5714285714285716</v>
      </c>
      <c r="V30" s="205">
        <v>1296</v>
      </c>
      <c r="W30" s="1">
        <v>4.25</v>
      </c>
      <c r="X30" s="1">
        <v>20</v>
      </c>
      <c r="Y30" s="1">
        <f t="shared" si="0"/>
        <v>0.05</v>
      </c>
      <c r="AB30" s="89"/>
      <c r="AC30" s="117"/>
      <c r="AD30" s="89">
        <f>(O30*W30*Y30)</f>
        <v>0.30600000000000005</v>
      </c>
      <c r="AE30" s="205">
        <v>1296</v>
      </c>
      <c r="AF30" s="89"/>
      <c r="AG30" s="89"/>
      <c r="AH30" s="89">
        <f>(T30*$W30*$Y30)</f>
        <v>0.5464285714285715</v>
      </c>
      <c r="AI30" s="91"/>
    </row>
    <row r="31" spans="1:35" ht="15.75">
      <c r="A31" s="170" t="s">
        <v>414</v>
      </c>
      <c r="B31" s="167">
        <v>1</v>
      </c>
      <c r="C31" s="205">
        <v>1296</v>
      </c>
      <c r="D31" s="15" t="s">
        <v>412</v>
      </c>
      <c r="E31" s="14"/>
      <c r="F31" s="14"/>
      <c r="G31" s="14">
        <v>167</v>
      </c>
      <c r="H31" s="14"/>
      <c r="I31" s="16" t="s">
        <v>407</v>
      </c>
      <c r="M31" s="89"/>
      <c r="N31" s="89"/>
      <c r="O31" s="89">
        <v>1.336</v>
      </c>
      <c r="R31" s="117"/>
      <c r="S31" s="89"/>
      <c r="T31" s="89">
        <v>2.3857142857142857</v>
      </c>
      <c r="V31" s="205">
        <v>1296</v>
      </c>
      <c r="W31" s="1">
        <v>4.25</v>
      </c>
      <c r="X31" s="1">
        <v>20</v>
      </c>
      <c r="Y31" s="1">
        <f t="shared" si="0"/>
        <v>0.05</v>
      </c>
      <c r="AB31" s="89"/>
      <c r="AC31" s="117"/>
      <c r="AD31" s="89">
        <f>(O31*W31*Y31)</f>
        <v>0.2839</v>
      </c>
      <c r="AE31" s="205">
        <v>1296</v>
      </c>
      <c r="AF31" s="89"/>
      <c r="AG31" s="89"/>
      <c r="AH31" s="89">
        <f>(T31*$W31*$Y31)</f>
        <v>0.5069642857142858</v>
      </c>
      <c r="AI31" s="91"/>
    </row>
    <row r="32" spans="1:35" ht="15.75">
      <c r="A32" s="171" t="s">
        <v>414</v>
      </c>
      <c r="B32" s="157">
        <v>1</v>
      </c>
      <c r="C32" s="206">
        <v>1296</v>
      </c>
      <c r="D32" s="18" t="s">
        <v>412</v>
      </c>
      <c r="E32" s="17"/>
      <c r="F32" s="17"/>
      <c r="G32" s="17">
        <v>170</v>
      </c>
      <c r="H32" s="17"/>
      <c r="I32" s="19" t="s">
        <v>407</v>
      </c>
      <c r="M32" s="89"/>
      <c r="N32" s="89"/>
      <c r="O32" s="89">
        <v>1.36</v>
      </c>
      <c r="R32" s="117"/>
      <c r="S32" s="89"/>
      <c r="T32" s="89">
        <v>2.4285714285714284</v>
      </c>
      <c r="V32" s="206">
        <v>1296</v>
      </c>
      <c r="W32" s="1">
        <v>4.25</v>
      </c>
      <c r="X32" s="1">
        <v>20</v>
      </c>
      <c r="Y32" s="1">
        <f t="shared" si="0"/>
        <v>0.05</v>
      </c>
      <c r="AB32" s="89"/>
      <c r="AC32" s="117"/>
      <c r="AD32" s="89">
        <f>(O32*W32*Y32)</f>
        <v>0.28900000000000003</v>
      </c>
      <c r="AE32" s="206">
        <v>1296</v>
      </c>
      <c r="AF32" s="89"/>
      <c r="AG32" s="89"/>
      <c r="AH32" s="89">
        <f>(T32*$W32*$Y32)</f>
        <v>0.5160714285714286</v>
      </c>
      <c r="AI32" s="91"/>
    </row>
    <row r="33" spans="1:35" ht="15.75">
      <c r="A33" s="6"/>
      <c r="B33" s="6"/>
      <c r="C33" s="203"/>
      <c r="E33" s="1" t="s">
        <v>503</v>
      </c>
      <c r="M33" s="89"/>
      <c r="N33" s="89"/>
      <c r="O33" s="89"/>
      <c r="R33" s="6" t="s">
        <v>503</v>
      </c>
      <c r="S33" s="89"/>
      <c r="T33" s="89"/>
      <c r="V33" s="203"/>
      <c r="X33" s="1">
        <v>20</v>
      </c>
      <c r="AB33" s="89"/>
      <c r="AC33" s="6" t="s">
        <v>503</v>
      </c>
      <c r="AD33" s="89"/>
      <c r="AE33" s="203"/>
      <c r="AF33" s="6" t="s">
        <v>503</v>
      </c>
      <c r="AG33" s="89"/>
      <c r="AH33" s="89"/>
      <c r="AI33" s="91"/>
    </row>
    <row r="34" spans="1:35" ht="15.75">
      <c r="A34" s="6" t="s">
        <v>416</v>
      </c>
      <c r="B34" s="6">
        <v>3</v>
      </c>
      <c r="C34" s="203">
        <v>1296</v>
      </c>
      <c r="D34" s="11" t="s">
        <v>412</v>
      </c>
      <c r="E34" s="1">
        <v>25</v>
      </c>
      <c r="F34" s="1">
        <v>35</v>
      </c>
      <c r="I34" s="1" t="s">
        <v>419</v>
      </c>
      <c r="M34" s="89">
        <v>0.2</v>
      </c>
      <c r="N34" s="89">
        <f>(F34/125)</f>
        <v>0.28</v>
      </c>
      <c r="O34" s="89"/>
      <c r="R34" s="89">
        <f>E34/70</f>
        <v>0.35714285714285715</v>
      </c>
      <c r="S34" s="89">
        <f aca="true" t="shared" si="3" ref="S34:S39">(F34/70)</f>
        <v>0.5</v>
      </c>
      <c r="T34" s="89"/>
      <c r="V34" s="203">
        <v>1296</v>
      </c>
      <c r="W34" s="1">
        <v>4.25</v>
      </c>
      <c r="X34" s="1">
        <v>20</v>
      </c>
      <c r="Y34" s="1">
        <f t="shared" si="0"/>
        <v>0.05</v>
      </c>
      <c r="AB34" s="89">
        <f>(M34*W34*Y34)</f>
        <v>0.04250000000000001</v>
      </c>
      <c r="AC34" s="117">
        <f>(N34*W34*Y34)</f>
        <v>0.05950000000000001</v>
      </c>
      <c r="AD34" s="89"/>
      <c r="AE34" s="203">
        <v>1296</v>
      </c>
      <c r="AF34" s="89">
        <f>(R34*$W34*$Y34)</f>
        <v>0.07589285714285715</v>
      </c>
      <c r="AG34" s="89">
        <f aca="true" t="shared" si="4" ref="AG34:AG39">(S34*$W34*$Y34)</f>
        <v>0.10625000000000001</v>
      </c>
      <c r="AH34" s="89"/>
      <c r="AI34" s="91"/>
    </row>
    <row r="35" spans="1:35" ht="15.75">
      <c r="A35" s="6" t="s">
        <v>417</v>
      </c>
      <c r="B35" s="6">
        <v>4</v>
      </c>
      <c r="C35" s="203">
        <v>1296</v>
      </c>
      <c r="D35" s="11" t="s">
        <v>412</v>
      </c>
      <c r="F35" s="1">
        <v>35</v>
      </c>
      <c r="M35" s="89"/>
      <c r="N35" s="89">
        <f aca="true" t="shared" si="5" ref="N35:N53">(F35/125)</f>
        <v>0.28</v>
      </c>
      <c r="O35" s="89"/>
      <c r="R35" s="89"/>
      <c r="S35" s="89">
        <f t="shared" si="3"/>
        <v>0.5</v>
      </c>
      <c r="T35" s="89"/>
      <c r="V35" s="203">
        <v>1296</v>
      </c>
      <c r="W35" s="1">
        <v>4.25</v>
      </c>
      <c r="X35" s="1">
        <v>20</v>
      </c>
      <c r="Y35" s="1">
        <f t="shared" si="0"/>
        <v>0.05</v>
      </c>
      <c r="AB35" s="89"/>
      <c r="AC35" s="117">
        <f>(N35*W35*Y35)</f>
        <v>0.05950000000000001</v>
      </c>
      <c r="AD35" s="89"/>
      <c r="AE35" s="203">
        <v>1296</v>
      </c>
      <c r="AF35" s="89"/>
      <c r="AG35" s="89">
        <f t="shared" si="4"/>
        <v>0.10625000000000001</v>
      </c>
      <c r="AH35" s="89"/>
      <c r="AI35" s="91"/>
    </row>
    <row r="36" spans="1:35" ht="15.75">
      <c r="A36" s="6" t="s">
        <v>418</v>
      </c>
      <c r="B36" s="6">
        <v>5</v>
      </c>
      <c r="C36" s="203">
        <v>1296</v>
      </c>
      <c r="D36" s="11" t="s">
        <v>412</v>
      </c>
      <c r="F36" s="1">
        <v>35</v>
      </c>
      <c r="M36" s="89"/>
      <c r="N36" s="89">
        <f t="shared" si="5"/>
        <v>0.28</v>
      </c>
      <c r="O36" s="89"/>
      <c r="R36" s="89"/>
      <c r="S36" s="89">
        <f t="shared" si="3"/>
        <v>0.5</v>
      </c>
      <c r="T36" s="89"/>
      <c r="V36" s="203">
        <v>1296</v>
      </c>
      <c r="W36" s="1">
        <v>4.25</v>
      </c>
      <c r="X36" s="1">
        <v>20</v>
      </c>
      <c r="Y36" s="1">
        <f t="shared" si="0"/>
        <v>0.05</v>
      </c>
      <c r="AB36" s="89"/>
      <c r="AC36" s="117">
        <f>(N36*$W36*$Y36)</f>
        <v>0.05950000000000001</v>
      </c>
      <c r="AD36" s="89"/>
      <c r="AE36" s="203">
        <v>1296</v>
      </c>
      <c r="AF36" s="89"/>
      <c r="AG36" s="89">
        <f t="shared" si="4"/>
        <v>0.10625000000000001</v>
      </c>
      <c r="AH36" s="89"/>
      <c r="AI36" s="91"/>
    </row>
    <row r="37" spans="1:35" s="27" customFormat="1" ht="15.75">
      <c r="A37" s="37" t="s">
        <v>572</v>
      </c>
      <c r="B37" s="37">
        <v>12</v>
      </c>
      <c r="C37" s="207">
        <v>1296</v>
      </c>
      <c r="D37" s="31" t="s">
        <v>412</v>
      </c>
      <c r="E37" s="27">
        <v>20</v>
      </c>
      <c r="F37" s="27">
        <v>40</v>
      </c>
      <c r="I37" s="27" t="s">
        <v>463</v>
      </c>
      <c r="M37" s="89">
        <v>0.16</v>
      </c>
      <c r="N37" s="89">
        <f t="shared" si="5"/>
        <v>0.32</v>
      </c>
      <c r="O37" s="89"/>
      <c r="R37" s="89">
        <f>E37/70</f>
        <v>0.2857142857142857</v>
      </c>
      <c r="S37" s="89">
        <f t="shared" si="3"/>
        <v>0.5714285714285714</v>
      </c>
      <c r="T37" s="89"/>
      <c r="V37" s="207">
        <v>1296</v>
      </c>
      <c r="W37" s="1">
        <v>4.25</v>
      </c>
      <c r="X37" s="1">
        <v>20</v>
      </c>
      <c r="Y37" s="1">
        <f t="shared" si="0"/>
        <v>0.05</v>
      </c>
      <c r="AB37" s="89">
        <f>(M37*W37*Y37)</f>
        <v>0.034</v>
      </c>
      <c r="AC37" s="117">
        <f>(N37*W37*Y37)</f>
        <v>0.068</v>
      </c>
      <c r="AD37" s="89"/>
      <c r="AE37" s="207">
        <v>1296</v>
      </c>
      <c r="AF37" s="89">
        <f>(R37*$W37*$Y37)</f>
        <v>0.060714285714285714</v>
      </c>
      <c r="AG37" s="89">
        <f>(S37*$W37*$Y37)</f>
        <v>0.12142857142857143</v>
      </c>
      <c r="AH37" s="89"/>
      <c r="AI37" s="91"/>
    </row>
    <row r="38" spans="1:35" s="27" customFormat="1" ht="15.75">
      <c r="A38" s="37" t="s">
        <v>464</v>
      </c>
      <c r="B38" s="172" t="s">
        <v>779</v>
      </c>
      <c r="C38" s="207">
        <v>1297</v>
      </c>
      <c r="D38" s="31" t="s">
        <v>412</v>
      </c>
      <c r="F38" s="27">
        <v>45</v>
      </c>
      <c r="I38" s="46" t="s">
        <v>885</v>
      </c>
      <c r="M38" s="89"/>
      <c r="N38" s="89">
        <f t="shared" si="5"/>
        <v>0.36</v>
      </c>
      <c r="O38" s="89"/>
      <c r="R38" s="89"/>
      <c r="S38" s="89">
        <f t="shared" si="3"/>
        <v>0.6428571428571429</v>
      </c>
      <c r="T38" s="89"/>
      <c r="V38" s="207">
        <v>1297</v>
      </c>
      <c r="W38" s="1">
        <v>4.25</v>
      </c>
      <c r="X38" s="1">
        <v>20</v>
      </c>
      <c r="Y38" s="1">
        <f t="shared" si="0"/>
        <v>0.05</v>
      </c>
      <c r="AB38" s="89"/>
      <c r="AC38" s="117">
        <f>(N38*W38*Y38)</f>
        <v>0.07650000000000001</v>
      </c>
      <c r="AD38" s="89"/>
      <c r="AE38" s="207">
        <v>1297</v>
      </c>
      <c r="AF38" s="89"/>
      <c r="AG38" s="89">
        <f t="shared" si="4"/>
        <v>0.13660714285714287</v>
      </c>
      <c r="AH38" s="89"/>
      <c r="AI38" s="91"/>
    </row>
    <row r="39" spans="1:35" s="27" customFormat="1" ht="15.75">
      <c r="A39" s="37" t="s">
        <v>572</v>
      </c>
      <c r="B39" s="37">
        <v>12</v>
      </c>
      <c r="C39" s="207">
        <v>1299</v>
      </c>
      <c r="D39" s="31" t="s">
        <v>412</v>
      </c>
      <c r="F39" s="27">
        <v>17</v>
      </c>
      <c r="M39" s="89"/>
      <c r="N39" s="89">
        <f t="shared" si="5"/>
        <v>0.136</v>
      </c>
      <c r="O39" s="89"/>
      <c r="R39" s="89"/>
      <c r="S39" s="89">
        <f t="shared" si="3"/>
        <v>0.24285714285714285</v>
      </c>
      <c r="T39" s="89"/>
      <c r="V39" s="207">
        <v>1299</v>
      </c>
      <c r="W39" s="1">
        <v>4.25</v>
      </c>
      <c r="X39" s="1">
        <v>20</v>
      </c>
      <c r="Y39" s="1">
        <f t="shared" si="0"/>
        <v>0.05</v>
      </c>
      <c r="AB39" s="89"/>
      <c r="AC39" s="117">
        <f>(N39*W39*Y39)</f>
        <v>0.028900000000000006</v>
      </c>
      <c r="AD39" s="89"/>
      <c r="AE39" s="207">
        <v>1299</v>
      </c>
      <c r="AF39" s="89"/>
      <c r="AG39" s="89">
        <f t="shared" si="4"/>
        <v>0.05160714285714285</v>
      </c>
      <c r="AH39" s="89"/>
      <c r="AI39" s="91"/>
    </row>
    <row r="40" spans="1:35" s="46" customFormat="1" ht="15.75">
      <c r="A40" s="108" t="s">
        <v>573</v>
      </c>
      <c r="B40" s="108">
        <v>1</v>
      </c>
      <c r="C40" s="207">
        <v>1300</v>
      </c>
      <c r="D40" s="32" t="s">
        <v>412</v>
      </c>
      <c r="E40" s="46">
        <v>11.5</v>
      </c>
      <c r="I40" s="46" t="s">
        <v>409</v>
      </c>
      <c r="M40" s="91">
        <v>0.092</v>
      </c>
      <c r="N40" s="89"/>
      <c r="O40" s="91"/>
      <c r="R40" s="89">
        <f>E40/70</f>
        <v>0.16428571428571428</v>
      </c>
      <c r="S40" s="89"/>
      <c r="T40" s="89"/>
      <c r="V40" s="207">
        <v>1300</v>
      </c>
      <c r="W40" s="26">
        <v>4.25</v>
      </c>
      <c r="X40" s="26">
        <v>20</v>
      </c>
      <c r="Y40" s="26">
        <f>(1/X40)</f>
        <v>0.05</v>
      </c>
      <c r="Z40" s="26">
        <v>0.0010416</v>
      </c>
      <c r="AA40" s="26"/>
      <c r="AB40" s="91">
        <f>(M40*W40*Y40)</f>
        <v>0.01955</v>
      </c>
      <c r="AC40" s="119"/>
      <c r="AD40" s="91"/>
      <c r="AE40" s="207">
        <v>1300</v>
      </c>
      <c r="AF40" s="89">
        <f>(R40*$W40*$Y40)</f>
        <v>0.03491071428571429</v>
      </c>
      <c r="AG40" s="89"/>
      <c r="AH40" s="89"/>
      <c r="AI40" s="91"/>
    </row>
    <row r="41" spans="1:35" s="46" customFormat="1" ht="15.75">
      <c r="A41" s="108" t="s">
        <v>1306</v>
      </c>
      <c r="B41" s="108">
        <v>1</v>
      </c>
      <c r="C41" s="207">
        <v>1300</v>
      </c>
      <c r="D41" s="32" t="s">
        <v>412</v>
      </c>
      <c r="F41" s="46">
        <v>17</v>
      </c>
      <c r="I41" s="46" t="s">
        <v>1304</v>
      </c>
      <c r="M41" s="91"/>
      <c r="N41" s="89">
        <f t="shared" si="5"/>
        <v>0.136</v>
      </c>
      <c r="O41" s="91"/>
      <c r="R41" s="89"/>
      <c r="S41" s="89">
        <f aca="true" t="shared" si="6" ref="S41:S48">(F41/70)</f>
        <v>0.24285714285714285</v>
      </c>
      <c r="T41" s="89"/>
      <c r="V41" s="207">
        <v>1300</v>
      </c>
      <c r="W41" s="26"/>
      <c r="X41" s="26"/>
      <c r="Y41" s="26"/>
      <c r="Z41" s="26"/>
      <c r="AA41" s="26"/>
      <c r="AB41" s="91"/>
      <c r="AC41" s="119"/>
      <c r="AD41" s="91"/>
      <c r="AE41" s="207">
        <v>1300</v>
      </c>
      <c r="AF41" s="89"/>
      <c r="AG41" s="89"/>
      <c r="AH41" s="89"/>
      <c r="AI41" s="91"/>
    </row>
    <row r="42" spans="1:35" s="46" customFormat="1" ht="15.75">
      <c r="A42" s="98" t="s">
        <v>580</v>
      </c>
      <c r="B42" s="108">
        <v>2</v>
      </c>
      <c r="C42" s="207">
        <v>1300</v>
      </c>
      <c r="D42" s="32" t="s">
        <v>412</v>
      </c>
      <c r="F42" s="46">
        <v>14</v>
      </c>
      <c r="I42" s="46" t="s">
        <v>1305</v>
      </c>
      <c r="M42" s="91"/>
      <c r="N42" s="89">
        <f t="shared" si="5"/>
        <v>0.112</v>
      </c>
      <c r="O42" s="91"/>
      <c r="R42" s="89"/>
      <c r="S42" s="89">
        <f t="shared" si="6"/>
        <v>0.2</v>
      </c>
      <c r="T42" s="89"/>
      <c r="V42" s="207">
        <v>1300</v>
      </c>
      <c r="W42" s="26">
        <v>4.25</v>
      </c>
      <c r="X42" s="26">
        <v>20</v>
      </c>
      <c r="Y42" s="26">
        <f t="shared" si="0"/>
        <v>0.05</v>
      </c>
      <c r="Z42" s="26">
        <v>0.0010416</v>
      </c>
      <c r="AA42" s="26"/>
      <c r="AB42" s="91"/>
      <c r="AC42" s="119">
        <f>(N42*W42*Y42)</f>
        <v>0.0238</v>
      </c>
      <c r="AD42" s="91"/>
      <c r="AE42" s="207">
        <v>1300</v>
      </c>
      <c r="AF42" s="89"/>
      <c r="AG42" s="89">
        <f>(S42*$W42*$Y42)</f>
        <v>0.04250000000000001</v>
      </c>
      <c r="AH42" s="89"/>
      <c r="AI42" s="91"/>
    </row>
    <row r="43" spans="1:35" s="46" customFormat="1" ht="15.75">
      <c r="A43" s="98" t="s">
        <v>1307</v>
      </c>
      <c r="B43" s="108">
        <v>4</v>
      </c>
      <c r="C43" s="207">
        <v>1300</v>
      </c>
      <c r="D43" s="32" t="s">
        <v>412</v>
      </c>
      <c r="F43" s="46">
        <v>14.5</v>
      </c>
      <c r="I43" s="46" t="s">
        <v>1304</v>
      </c>
      <c r="M43" s="91"/>
      <c r="N43" s="89">
        <f t="shared" si="5"/>
        <v>0.116</v>
      </c>
      <c r="O43" s="91"/>
      <c r="R43" s="89"/>
      <c r="S43" s="89">
        <f t="shared" si="6"/>
        <v>0.20714285714285716</v>
      </c>
      <c r="T43" s="89"/>
      <c r="V43" s="207">
        <v>1300</v>
      </c>
      <c r="W43" s="26"/>
      <c r="X43" s="26"/>
      <c r="Y43" s="26"/>
      <c r="Z43" s="26"/>
      <c r="AA43" s="26"/>
      <c r="AB43" s="91"/>
      <c r="AC43" s="119"/>
      <c r="AD43" s="91"/>
      <c r="AE43" s="207">
        <v>1300</v>
      </c>
      <c r="AF43" s="89"/>
      <c r="AG43" s="89"/>
      <c r="AH43" s="89"/>
      <c r="AI43" s="91"/>
    </row>
    <row r="44" spans="1:35" s="46" customFormat="1" ht="15.75">
      <c r="A44" s="108" t="s">
        <v>411</v>
      </c>
      <c r="B44" s="108">
        <v>4</v>
      </c>
      <c r="C44" s="207">
        <v>1300</v>
      </c>
      <c r="D44" s="32" t="s">
        <v>412</v>
      </c>
      <c r="F44" s="46">
        <v>27</v>
      </c>
      <c r="I44" s="46" t="s">
        <v>1305</v>
      </c>
      <c r="M44" s="91"/>
      <c r="N44" s="89">
        <f t="shared" si="5"/>
        <v>0.216</v>
      </c>
      <c r="O44" s="91"/>
      <c r="R44" s="89"/>
      <c r="S44" s="89">
        <f t="shared" si="6"/>
        <v>0.38571428571428573</v>
      </c>
      <c r="T44" s="89"/>
      <c r="V44" s="207">
        <v>1300</v>
      </c>
      <c r="W44" s="26">
        <v>4.25</v>
      </c>
      <c r="X44" s="26">
        <v>20</v>
      </c>
      <c r="Y44" s="26">
        <f t="shared" si="0"/>
        <v>0.05</v>
      </c>
      <c r="Z44" s="26">
        <v>0.0010416</v>
      </c>
      <c r="AA44" s="26"/>
      <c r="AB44" s="91"/>
      <c r="AC44" s="119">
        <f>(N44*W44*Y44)</f>
        <v>0.0459</v>
      </c>
      <c r="AD44" s="91"/>
      <c r="AE44" s="207">
        <v>1300</v>
      </c>
      <c r="AF44" s="89"/>
      <c r="AG44" s="89">
        <f>(S44*$W44*$Y44)</f>
        <v>0.08196428571428573</v>
      </c>
      <c r="AH44" s="89"/>
      <c r="AI44" s="91"/>
    </row>
    <row r="45" spans="1:35" s="46" customFormat="1" ht="15.75">
      <c r="A45" s="108" t="s">
        <v>841</v>
      </c>
      <c r="B45" s="108">
        <v>7</v>
      </c>
      <c r="C45" s="207">
        <v>1300</v>
      </c>
      <c r="D45" s="32" t="s">
        <v>412</v>
      </c>
      <c r="F45" s="46">
        <v>20</v>
      </c>
      <c r="I45" s="46" t="s">
        <v>1305</v>
      </c>
      <c r="M45" s="91"/>
      <c r="N45" s="89">
        <f t="shared" si="5"/>
        <v>0.16</v>
      </c>
      <c r="O45" s="91"/>
      <c r="R45" s="89"/>
      <c r="S45" s="89">
        <f t="shared" si="6"/>
        <v>0.2857142857142857</v>
      </c>
      <c r="T45" s="89"/>
      <c r="V45" s="207">
        <v>1300</v>
      </c>
      <c r="W45" s="26">
        <v>4.25</v>
      </c>
      <c r="X45" s="26">
        <v>20</v>
      </c>
      <c r="Y45" s="26">
        <f t="shared" si="0"/>
        <v>0.05</v>
      </c>
      <c r="Z45" s="26">
        <v>0.0010416</v>
      </c>
      <c r="AA45" s="26"/>
      <c r="AB45" s="91"/>
      <c r="AC45" s="119">
        <f>(N45*W45*Y45)</f>
        <v>0.034</v>
      </c>
      <c r="AD45" s="91"/>
      <c r="AE45" s="207">
        <v>1300</v>
      </c>
      <c r="AF45" s="89"/>
      <c r="AG45" s="89">
        <f>(S45*$W45*$Y45)</f>
        <v>0.060714285714285714</v>
      </c>
      <c r="AH45" s="89"/>
      <c r="AI45" s="91"/>
    </row>
    <row r="46" spans="1:35" s="46" customFormat="1" ht="15.75">
      <c r="A46" s="108" t="s">
        <v>575</v>
      </c>
      <c r="B46" s="108">
        <v>10</v>
      </c>
      <c r="C46" s="207">
        <v>1300</v>
      </c>
      <c r="D46" s="32" t="s">
        <v>412</v>
      </c>
      <c r="F46" s="46">
        <v>20</v>
      </c>
      <c r="M46" s="91"/>
      <c r="N46" s="89">
        <f t="shared" si="5"/>
        <v>0.16</v>
      </c>
      <c r="O46" s="91"/>
      <c r="R46" s="89"/>
      <c r="S46" s="89">
        <f t="shared" si="6"/>
        <v>0.2857142857142857</v>
      </c>
      <c r="T46" s="89"/>
      <c r="V46" s="207">
        <v>1300</v>
      </c>
      <c r="W46" s="26">
        <v>4.25</v>
      </c>
      <c r="X46" s="26">
        <v>20</v>
      </c>
      <c r="Y46" s="26">
        <f t="shared" si="0"/>
        <v>0.05</v>
      </c>
      <c r="Z46" s="26">
        <v>0.0010416</v>
      </c>
      <c r="AA46" s="26"/>
      <c r="AB46" s="91"/>
      <c r="AC46" s="119">
        <f>(N46*W46*Y46)</f>
        <v>0.034</v>
      </c>
      <c r="AD46" s="91"/>
      <c r="AE46" s="207">
        <v>1300</v>
      </c>
      <c r="AF46" s="89"/>
      <c r="AG46" s="89">
        <f>(S46*$W46*$Y46)</f>
        <v>0.060714285714285714</v>
      </c>
      <c r="AH46" s="89"/>
      <c r="AI46" s="91"/>
    </row>
    <row r="47" spans="1:35" s="46" customFormat="1" ht="15.75">
      <c r="A47" s="108" t="s">
        <v>575</v>
      </c>
      <c r="B47" s="108">
        <v>10</v>
      </c>
      <c r="C47" s="207">
        <v>1300</v>
      </c>
      <c r="D47" s="32" t="s">
        <v>412</v>
      </c>
      <c r="F47" s="46">
        <v>15</v>
      </c>
      <c r="I47" s="46" t="s">
        <v>1305</v>
      </c>
      <c r="M47" s="91"/>
      <c r="N47" s="89">
        <f t="shared" si="5"/>
        <v>0.12</v>
      </c>
      <c r="O47" s="91"/>
      <c r="R47" s="89"/>
      <c r="S47" s="89">
        <f t="shared" si="6"/>
        <v>0.21428571428571427</v>
      </c>
      <c r="T47" s="89"/>
      <c r="V47" s="207">
        <v>1300</v>
      </c>
      <c r="W47" s="26">
        <v>4.25</v>
      </c>
      <c r="X47" s="26">
        <v>20</v>
      </c>
      <c r="Y47" s="26">
        <f t="shared" si="0"/>
        <v>0.05</v>
      </c>
      <c r="Z47" s="26">
        <v>0.0010416</v>
      </c>
      <c r="AA47" s="26"/>
      <c r="AB47" s="91"/>
      <c r="AC47" s="119">
        <f>(N47*W47*Y47)</f>
        <v>0.025500000000000002</v>
      </c>
      <c r="AD47" s="91"/>
      <c r="AE47" s="207">
        <v>1300</v>
      </c>
      <c r="AF47" s="89"/>
      <c r="AG47" s="89">
        <f>(S47*$W47*$Y47)</f>
        <v>0.04553571428571429</v>
      </c>
      <c r="AH47" s="89"/>
      <c r="AI47" s="91"/>
    </row>
    <row r="48" spans="1:35" s="27" customFormat="1" ht="15.75">
      <c r="A48" s="37" t="s">
        <v>575</v>
      </c>
      <c r="B48" s="37">
        <v>10</v>
      </c>
      <c r="C48" s="207">
        <v>1303</v>
      </c>
      <c r="D48" s="31" t="s">
        <v>412</v>
      </c>
      <c r="E48" s="27">
        <v>25</v>
      </c>
      <c r="F48" s="27">
        <v>40</v>
      </c>
      <c r="I48" s="27" t="s">
        <v>1308</v>
      </c>
      <c r="M48" s="89">
        <v>0.2</v>
      </c>
      <c r="N48" s="89">
        <f t="shared" si="5"/>
        <v>0.32</v>
      </c>
      <c r="O48" s="89"/>
      <c r="R48" s="89">
        <v>0.35714285714285715</v>
      </c>
      <c r="S48" s="89">
        <f t="shared" si="6"/>
        <v>0.5714285714285714</v>
      </c>
      <c r="T48" s="89"/>
      <c r="V48" s="207">
        <v>1303</v>
      </c>
      <c r="W48" s="1">
        <v>4.25</v>
      </c>
      <c r="X48" s="1">
        <v>20</v>
      </c>
      <c r="Y48" s="1">
        <f t="shared" si="0"/>
        <v>0.05</v>
      </c>
      <c r="Z48" s="1">
        <v>0.0010416</v>
      </c>
      <c r="AA48" s="1"/>
      <c r="AB48" s="89">
        <f>(M48*$W48*$Y48)</f>
        <v>0.04250000000000001</v>
      </c>
      <c r="AC48" s="117">
        <f>(N48*W48*Y48)</f>
        <v>0.068</v>
      </c>
      <c r="AD48" s="89"/>
      <c r="AE48" s="207">
        <v>1303</v>
      </c>
      <c r="AF48" s="89">
        <f>(R48*$W48*$Y48)</f>
        <v>0.07589285714285715</v>
      </c>
      <c r="AG48" s="89">
        <f>(S48*$W48*$Y48)</f>
        <v>0.12142857142857143</v>
      </c>
      <c r="AH48" s="89"/>
      <c r="AI48" s="91"/>
    </row>
    <row r="49" spans="1:35" s="26" customFormat="1" ht="15.75">
      <c r="A49" s="98" t="s">
        <v>576</v>
      </c>
      <c r="B49" s="98"/>
      <c r="C49" s="208">
        <v>1303.5</v>
      </c>
      <c r="D49" s="32" t="s">
        <v>412</v>
      </c>
      <c r="E49" s="26">
        <v>20</v>
      </c>
      <c r="G49" s="26">
        <v>40</v>
      </c>
      <c r="I49" s="26" t="s">
        <v>577</v>
      </c>
      <c r="M49" s="89">
        <v>0.16</v>
      </c>
      <c r="N49" s="89"/>
      <c r="O49" s="89">
        <v>0.32</v>
      </c>
      <c r="R49" s="89">
        <v>0.2857142857142857</v>
      </c>
      <c r="S49" s="89"/>
      <c r="T49" s="89">
        <v>0.5714285714285714</v>
      </c>
      <c r="V49" s="208">
        <v>1303.5</v>
      </c>
      <c r="W49" s="1">
        <v>4.25</v>
      </c>
      <c r="X49" s="1">
        <v>20</v>
      </c>
      <c r="Y49" s="1">
        <f t="shared" si="0"/>
        <v>0.05</v>
      </c>
      <c r="Z49" s="1">
        <v>0.0010416</v>
      </c>
      <c r="AA49" s="1"/>
      <c r="AB49" s="89">
        <f>(M49*$W49*$Y49)</f>
        <v>0.034</v>
      </c>
      <c r="AC49" s="129">
        <f>(AB49+AD49)/2</f>
        <v>0.051000000000000004</v>
      </c>
      <c r="AD49" s="89">
        <f>(O49*W49*Y49)</f>
        <v>0.068</v>
      </c>
      <c r="AE49" s="208">
        <v>1303.5</v>
      </c>
      <c r="AF49" s="89">
        <f>(R49*$W49*$Y49)</f>
        <v>0.060714285714285714</v>
      </c>
      <c r="AG49" s="89"/>
      <c r="AH49" s="89">
        <f>(T49*$W49*$Y49)</f>
        <v>0.12142857142857143</v>
      </c>
      <c r="AI49" s="91"/>
    </row>
    <row r="50" spans="1:35" s="26" customFormat="1" ht="15.75">
      <c r="A50" s="98" t="s">
        <v>1309</v>
      </c>
      <c r="B50" s="98">
        <v>4</v>
      </c>
      <c r="C50" s="203">
        <v>1306</v>
      </c>
      <c r="D50" s="32" t="s">
        <v>412</v>
      </c>
      <c r="E50" s="26">
        <v>20</v>
      </c>
      <c r="I50" s="46" t="s">
        <v>1304</v>
      </c>
      <c r="M50" s="89">
        <f>(E50/125)</f>
        <v>0.16</v>
      </c>
      <c r="N50" s="89"/>
      <c r="O50" s="89"/>
      <c r="R50" s="89">
        <v>0.2857142857142857</v>
      </c>
      <c r="S50" s="89"/>
      <c r="T50" s="89"/>
      <c r="V50" s="203">
        <v>1306</v>
      </c>
      <c r="W50" s="1">
        <v>4.25</v>
      </c>
      <c r="X50" s="1">
        <v>20</v>
      </c>
      <c r="Y50" s="1">
        <f t="shared" si="0"/>
        <v>0.05</v>
      </c>
      <c r="Z50" s="1">
        <v>0.0010416</v>
      </c>
      <c r="AA50" s="1"/>
      <c r="AB50" s="89">
        <f>(M50*$W50*$Y50)</f>
        <v>0.034</v>
      </c>
      <c r="AC50" s="129"/>
      <c r="AD50" s="89"/>
      <c r="AE50" s="203">
        <v>1306</v>
      </c>
      <c r="AF50" s="89">
        <f>(R50*$W50*$Y50)</f>
        <v>0.060714285714285714</v>
      </c>
      <c r="AG50" s="89"/>
      <c r="AH50" s="89"/>
      <c r="AI50" s="91"/>
    </row>
    <row r="51" spans="1:35" s="26" customFormat="1" ht="15.75">
      <c r="A51" s="98" t="s">
        <v>1310</v>
      </c>
      <c r="B51" s="98">
        <v>4</v>
      </c>
      <c r="C51" s="203">
        <v>1306</v>
      </c>
      <c r="D51" s="32" t="s">
        <v>412</v>
      </c>
      <c r="E51" s="26">
        <v>40</v>
      </c>
      <c r="I51" s="46" t="s">
        <v>1304</v>
      </c>
      <c r="M51" s="89">
        <f>(E51/125)</f>
        <v>0.32</v>
      </c>
      <c r="N51" s="89"/>
      <c r="O51" s="89"/>
      <c r="R51" s="89">
        <v>0.5714285714285714</v>
      </c>
      <c r="S51" s="89"/>
      <c r="T51" s="89"/>
      <c r="V51" s="203">
        <v>1306</v>
      </c>
      <c r="W51" s="1">
        <v>4.25</v>
      </c>
      <c r="X51" s="1">
        <v>20</v>
      </c>
      <c r="Y51" s="1">
        <f t="shared" si="0"/>
        <v>0.05</v>
      </c>
      <c r="Z51" s="1">
        <v>0.0010416</v>
      </c>
      <c r="AA51" s="1"/>
      <c r="AB51" s="89">
        <f>(M51*$W51*$Y51)</f>
        <v>0.068</v>
      </c>
      <c r="AC51" s="129"/>
      <c r="AD51" s="89"/>
      <c r="AE51" s="203">
        <v>1306</v>
      </c>
      <c r="AF51" s="89">
        <f>(R51*$W51*$Y51)</f>
        <v>0.12142857142857143</v>
      </c>
      <c r="AG51" s="89"/>
      <c r="AH51" s="89"/>
      <c r="AI51" s="91"/>
    </row>
    <row r="52" spans="1:35" ht="15.75">
      <c r="A52" s="6" t="s">
        <v>575</v>
      </c>
      <c r="B52" s="6">
        <v>10</v>
      </c>
      <c r="C52" s="203">
        <v>1307</v>
      </c>
      <c r="D52" s="31" t="s">
        <v>412</v>
      </c>
      <c r="G52" s="1">
        <v>50</v>
      </c>
      <c r="I52" s="1" t="s">
        <v>1311</v>
      </c>
      <c r="M52" s="89"/>
      <c r="N52" s="89"/>
      <c r="O52" s="89">
        <v>0.4</v>
      </c>
      <c r="R52" s="89"/>
      <c r="S52" s="89"/>
      <c r="T52" s="89">
        <v>0.7142857142857143</v>
      </c>
      <c r="V52" s="203">
        <v>1307</v>
      </c>
      <c r="W52" s="1">
        <v>4.25</v>
      </c>
      <c r="X52" s="1">
        <v>20</v>
      </c>
      <c r="Y52" s="1">
        <f t="shared" si="0"/>
        <v>0.05</v>
      </c>
      <c r="Z52" s="1">
        <v>0.0010416</v>
      </c>
      <c r="AB52" s="89"/>
      <c r="AC52" s="117"/>
      <c r="AD52" s="89">
        <f>(O52*W52*Y52)</f>
        <v>0.08500000000000002</v>
      </c>
      <c r="AE52" s="203">
        <v>1307</v>
      </c>
      <c r="AF52" s="89"/>
      <c r="AG52" s="89"/>
      <c r="AH52" s="89">
        <f>(T52*$W52*$Y52)</f>
        <v>0.1517857142857143</v>
      </c>
      <c r="AI52" s="91"/>
    </row>
    <row r="53" spans="1:35" ht="15.75">
      <c r="A53" s="6" t="s">
        <v>575</v>
      </c>
      <c r="B53" s="6">
        <v>10</v>
      </c>
      <c r="C53" s="203">
        <v>1309</v>
      </c>
      <c r="D53" s="11" t="s">
        <v>412</v>
      </c>
      <c r="F53" s="1">
        <v>50</v>
      </c>
      <c r="I53" s="46" t="s">
        <v>1312</v>
      </c>
      <c r="M53" s="89"/>
      <c r="N53" s="89">
        <f t="shared" si="5"/>
        <v>0.4</v>
      </c>
      <c r="O53" s="89"/>
      <c r="R53" s="89"/>
      <c r="S53" s="89">
        <f>(F53/70)</f>
        <v>0.7142857142857143</v>
      </c>
      <c r="T53" s="89"/>
      <c r="V53" s="203">
        <v>1309</v>
      </c>
      <c r="W53" s="1">
        <v>4.25</v>
      </c>
      <c r="X53" s="1">
        <v>20</v>
      </c>
      <c r="Y53" s="1">
        <f t="shared" si="0"/>
        <v>0.05</v>
      </c>
      <c r="Z53" s="1">
        <v>0.0010416</v>
      </c>
      <c r="AB53" s="89"/>
      <c r="AC53" s="117">
        <f>(N53*W53*Y53)</f>
        <v>0.08500000000000002</v>
      </c>
      <c r="AD53" s="89"/>
      <c r="AE53" s="203">
        <v>1309</v>
      </c>
      <c r="AF53" s="89"/>
      <c r="AG53" s="89">
        <f>(S53*$W53*$Y53)</f>
        <v>0.1517857142857143</v>
      </c>
      <c r="AH53" s="89"/>
      <c r="AI53" s="91"/>
    </row>
    <row r="54" spans="1:35" s="17" customFormat="1" ht="15.75">
      <c r="A54" s="157" t="s">
        <v>573</v>
      </c>
      <c r="B54" s="157">
        <v>1</v>
      </c>
      <c r="C54" s="206">
        <v>1324</v>
      </c>
      <c r="D54" s="18" t="s">
        <v>412</v>
      </c>
      <c r="E54" s="17">
        <v>10</v>
      </c>
      <c r="F54" s="175">
        <v>13.5</v>
      </c>
      <c r="G54" s="17">
        <v>17</v>
      </c>
      <c r="I54" s="50" t="s">
        <v>895</v>
      </c>
      <c r="M54" s="164">
        <v>0.08</v>
      </c>
      <c r="N54" s="176">
        <f>(F54/125)</f>
        <v>0.108</v>
      </c>
      <c r="O54" s="164">
        <v>0.136</v>
      </c>
      <c r="R54" s="89">
        <v>0.14285714285714285</v>
      </c>
      <c r="S54" s="89">
        <f>(F54/70)</f>
        <v>0.19285714285714287</v>
      </c>
      <c r="T54" s="89">
        <v>0.24285714285714285</v>
      </c>
      <c r="V54" s="206">
        <v>1324</v>
      </c>
      <c r="W54" s="17">
        <v>4.25</v>
      </c>
      <c r="X54" s="17">
        <v>20</v>
      </c>
      <c r="Y54" s="17">
        <v>0.058824</v>
      </c>
      <c r="Z54" s="17">
        <v>0.0010416</v>
      </c>
      <c r="AB54" s="164">
        <f>(M54*W54*Y54)</f>
        <v>0.020000160000000003</v>
      </c>
      <c r="AC54" s="165">
        <f>(AB54+AD54)/2</f>
        <v>0.027000216000000004</v>
      </c>
      <c r="AD54" s="164">
        <f>(O54*W54*Y54)</f>
        <v>0.034000272000000005</v>
      </c>
      <c r="AE54" s="206">
        <v>1324</v>
      </c>
      <c r="AF54" s="89">
        <f>(R54*$W54*$Y54)</f>
        <v>0.03571457142857143</v>
      </c>
      <c r="AG54" s="89">
        <f>(S54*$W54*$Y54)</f>
        <v>0.048214671428571436</v>
      </c>
      <c r="AH54" s="89">
        <f>(T54*$W54*$Y54)</f>
        <v>0.06071477142857142</v>
      </c>
      <c r="AI54" s="91"/>
    </row>
    <row r="55" spans="1:35" ht="15.75">
      <c r="A55" s="6"/>
      <c r="B55" s="6"/>
      <c r="C55" s="203"/>
      <c r="E55" s="1" t="s">
        <v>415</v>
      </c>
      <c r="M55" s="89"/>
      <c r="N55" s="89"/>
      <c r="O55" s="89"/>
      <c r="R55" s="6" t="s">
        <v>415</v>
      </c>
      <c r="S55" s="89"/>
      <c r="T55" s="89"/>
      <c r="V55" s="203"/>
      <c r="AB55" s="89"/>
      <c r="AC55" s="6" t="s">
        <v>415</v>
      </c>
      <c r="AD55" s="89"/>
      <c r="AE55" s="203"/>
      <c r="AF55" s="6" t="str">
        <f>AC55</f>
        <v>Upper Egypt</v>
      </c>
      <c r="AG55" s="89"/>
      <c r="AH55" s="89"/>
      <c r="AI55" s="91"/>
    </row>
    <row r="56" spans="1:35" ht="15.75">
      <c r="A56" s="6"/>
      <c r="B56" s="6"/>
      <c r="C56" s="203">
        <v>1326</v>
      </c>
      <c r="D56" s="11" t="s">
        <v>412</v>
      </c>
      <c r="E56" s="1">
        <v>8</v>
      </c>
      <c r="I56" s="1" t="s">
        <v>578</v>
      </c>
      <c r="M56" s="89">
        <v>0.064</v>
      </c>
      <c r="N56" s="89"/>
      <c r="O56" s="89"/>
      <c r="R56" s="89">
        <v>0.11428571428571428</v>
      </c>
      <c r="S56" s="89"/>
      <c r="T56" s="89"/>
      <c r="V56" s="203">
        <v>1326</v>
      </c>
      <c r="W56" s="1">
        <v>4.25</v>
      </c>
      <c r="X56" s="1">
        <v>20</v>
      </c>
      <c r="Y56" s="1">
        <v>0.058824</v>
      </c>
      <c r="Z56" s="1">
        <v>0.0010416</v>
      </c>
      <c r="AB56" s="89">
        <f>(M56*W56*Y56)</f>
        <v>0.016000128000000002</v>
      </c>
      <c r="AC56" s="117"/>
      <c r="AD56" s="89"/>
      <c r="AE56" s="203">
        <v>1326</v>
      </c>
      <c r="AF56" s="89">
        <f>(R56*$W56*$Y56)</f>
        <v>0.028571657142857143</v>
      </c>
      <c r="AG56" s="89"/>
      <c r="AH56" s="89"/>
      <c r="AI56" s="91"/>
    </row>
    <row r="57" spans="1:35" s="17" customFormat="1" ht="15.75">
      <c r="A57" s="157"/>
      <c r="B57" s="157"/>
      <c r="C57" s="206">
        <v>1326</v>
      </c>
      <c r="D57" s="18" t="s">
        <v>412</v>
      </c>
      <c r="E57" s="17">
        <v>5.5</v>
      </c>
      <c r="M57" s="164">
        <v>0.044</v>
      </c>
      <c r="N57" s="164"/>
      <c r="O57" s="164"/>
      <c r="R57" s="89">
        <v>0.07857142857142857</v>
      </c>
      <c r="S57" s="89"/>
      <c r="T57" s="89"/>
      <c r="V57" s="206">
        <v>1326</v>
      </c>
      <c r="W57" s="17">
        <v>4.25</v>
      </c>
      <c r="X57" s="17">
        <v>20</v>
      </c>
      <c r="Y57" s="17">
        <v>0.058824</v>
      </c>
      <c r="Z57" s="17">
        <v>0.0010416</v>
      </c>
      <c r="AB57" s="164">
        <f>(M57*W57*Y57)</f>
        <v>0.011000088</v>
      </c>
      <c r="AC57" s="166"/>
      <c r="AD57" s="164"/>
      <c r="AE57" s="206">
        <v>1326</v>
      </c>
      <c r="AF57" s="89">
        <f>(R57*$W57*$Y57)</f>
        <v>0.019643014285714286</v>
      </c>
      <c r="AG57" s="89"/>
      <c r="AH57" s="89"/>
      <c r="AI57" s="91"/>
    </row>
    <row r="58" spans="1:35" ht="15.75">
      <c r="A58" s="6"/>
      <c r="B58" s="6"/>
      <c r="C58" s="203"/>
      <c r="E58" s="1" t="s">
        <v>503</v>
      </c>
      <c r="M58" s="89"/>
      <c r="N58" s="89"/>
      <c r="O58" s="89"/>
      <c r="R58" s="6" t="s">
        <v>503</v>
      </c>
      <c r="S58" s="89"/>
      <c r="T58" s="89"/>
      <c r="V58" s="203"/>
      <c r="X58" s="1">
        <v>20</v>
      </c>
      <c r="AB58" s="89"/>
      <c r="AC58" s="6" t="s">
        <v>503</v>
      </c>
      <c r="AD58" s="89"/>
      <c r="AE58" s="203"/>
      <c r="AF58" s="6" t="str">
        <f>AC58</f>
        <v>(Cairo again)</v>
      </c>
      <c r="AG58" s="89"/>
      <c r="AH58" s="89"/>
      <c r="AI58" s="91"/>
    </row>
    <row r="59" spans="1:35" ht="15.75">
      <c r="A59" s="167" t="s">
        <v>579</v>
      </c>
      <c r="B59" s="6"/>
      <c r="C59" s="203">
        <v>1328</v>
      </c>
      <c r="D59" s="11" t="s">
        <v>412</v>
      </c>
      <c r="E59" s="1">
        <v>13</v>
      </c>
      <c r="F59" s="1">
        <v>17</v>
      </c>
      <c r="G59" s="1">
        <v>20</v>
      </c>
      <c r="I59" s="1" t="s">
        <v>898</v>
      </c>
      <c r="M59" s="89">
        <v>0.104</v>
      </c>
      <c r="N59" s="89">
        <f>(F59/125)</f>
        <v>0.136</v>
      </c>
      <c r="O59" s="89">
        <v>0.16</v>
      </c>
      <c r="R59" s="89">
        <f>E59/70</f>
        <v>0.18571428571428572</v>
      </c>
      <c r="S59" s="89">
        <f>(F59/70)</f>
        <v>0.24285714285714285</v>
      </c>
      <c r="T59" s="89">
        <v>0.2857142857142857</v>
      </c>
      <c r="V59" s="203">
        <v>1328</v>
      </c>
      <c r="W59" s="1">
        <v>4.25</v>
      </c>
      <c r="X59" s="1">
        <v>20</v>
      </c>
      <c r="Y59" s="1">
        <v>0.058824</v>
      </c>
      <c r="Z59" s="1">
        <v>0.0010416</v>
      </c>
      <c r="AB59" s="89">
        <f>(M59*W59*Y59)</f>
        <v>0.026000208</v>
      </c>
      <c r="AC59" s="117">
        <f>(N59*W59*Y59)</f>
        <v>0.034000272000000005</v>
      </c>
      <c r="AD59" s="89">
        <f>(O59*W59*Y59)</f>
        <v>0.040000320000000006</v>
      </c>
      <c r="AE59" s="203">
        <v>1328</v>
      </c>
      <c r="AF59" s="89">
        <f>(R59*$W59*$Y59)</f>
        <v>0.046428942857142864</v>
      </c>
      <c r="AG59" s="89">
        <f>(S59*$W59*$Y59)</f>
        <v>0.06071477142857142</v>
      </c>
      <c r="AH59" s="89">
        <f>(T59*$W59*$Y59)</f>
        <v>0.07142914285714286</v>
      </c>
      <c r="AI59" s="91"/>
    </row>
    <row r="60" spans="1:35" ht="15.75">
      <c r="A60" s="6" t="s">
        <v>580</v>
      </c>
      <c r="B60" s="6">
        <v>2</v>
      </c>
      <c r="C60" s="203">
        <v>1336</v>
      </c>
      <c r="D60" s="11" t="s">
        <v>412</v>
      </c>
      <c r="E60" s="1">
        <v>15</v>
      </c>
      <c r="G60" s="1">
        <v>50</v>
      </c>
      <c r="I60" s="1" t="s">
        <v>684</v>
      </c>
      <c r="M60" s="89">
        <v>0.12</v>
      </c>
      <c r="N60" s="89"/>
      <c r="O60" s="89">
        <v>0.4</v>
      </c>
      <c r="R60" s="89">
        <f>E60/70</f>
        <v>0.21428571428571427</v>
      </c>
      <c r="S60" s="89"/>
      <c r="T60" s="89">
        <v>0.7142857142857143</v>
      </c>
      <c r="V60" s="203">
        <v>1336</v>
      </c>
      <c r="W60" s="1">
        <v>4.25</v>
      </c>
      <c r="X60" s="1">
        <v>20</v>
      </c>
      <c r="Y60" s="1">
        <f t="shared" si="0"/>
        <v>0.05</v>
      </c>
      <c r="Z60" s="1">
        <v>0.0010416</v>
      </c>
      <c r="AB60" s="89">
        <f>(M60*W60*Y60)</f>
        <v>0.025500000000000002</v>
      </c>
      <c r="AC60" s="129">
        <f>(AB60+AD60)/2</f>
        <v>0.05525000000000001</v>
      </c>
      <c r="AD60" s="89">
        <f>(O60*W60*Y60)</f>
        <v>0.08500000000000002</v>
      </c>
      <c r="AE60" s="203">
        <v>1336</v>
      </c>
      <c r="AF60" s="89">
        <f>(R60*$W60*$Y60)</f>
        <v>0.04553571428571429</v>
      </c>
      <c r="AG60" s="89"/>
      <c r="AH60" s="89">
        <f>(T60*$W60*$Y60)</f>
        <v>0.1517857142857143</v>
      </c>
      <c r="AI60" s="91"/>
    </row>
    <row r="61" spans="1:35" ht="15.75">
      <c r="A61" s="6" t="s">
        <v>580</v>
      </c>
      <c r="B61" s="6">
        <v>2</v>
      </c>
      <c r="C61" s="203">
        <v>1336</v>
      </c>
      <c r="D61" s="11" t="s">
        <v>412</v>
      </c>
      <c r="E61" s="1">
        <v>25</v>
      </c>
      <c r="F61" s="1">
        <v>30</v>
      </c>
      <c r="G61" s="1">
        <v>65</v>
      </c>
      <c r="I61" s="1" t="s">
        <v>685</v>
      </c>
      <c r="M61" s="89">
        <v>0.2</v>
      </c>
      <c r="N61" s="89">
        <f>(F61/125)</f>
        <v>0.24</v>
      </c>
      <c r="O61" s="89">
        <v>0.52</v>
      </c>
      <c r="R61" s="89">
        <f>E61/70</f>
        <v>0.35714285714285715</v>
      </c>
      <c r="S61" s="89">
        <f>(F61/70)</f>
        <v>0.42857142857142855</v>
      </c>
      <c r="T61" s="89">
        <v>0.9285714285714286</v>
      </c>
      <c r="V61" s="203">
        <v>1336</v>
      </c>
      <c r="W61" s="1">
        <v>4.25</v>
      </c>
      <c r="X61" s="1">
        <v>20</v>
      </c>
      <c r="Y61" s="1">
        <f t="shared" si="0"/>
        <v>0.05</v>
      </c>
      <c r="Z61" s="1">
        <v>0.0010416</v>
      </c>
      <c r="AB61" s="89">
        <f>(M61*W61*Y61)</f>
        <v>0.04250000000000001</v>
      </c>
      <c r="AC61" s="117">
        <f>(N61*W61*Y61)</f>
        <v>0.051000000000000004</v>
      </c>
      <c r="AD61" s="89">
        <f>(O61*W61*Y61)</f>
        <v>0.1105</v>
      </c>
      <c r="AE61" s="203">
        <v>1336</v>
      </c>
      <c r="AF61" s="89">
        <f>(R61*$W61*$Y61)</f>
        <v>0.07589285714285715</v>
      </c>
      <c r="AG61" s="89">
        <f>(S61*$W61*$Y61)</f>
        <v>0.09107142857142858</v>
      </c>
      <c r="AH61" s="89">
        <f>(T61*$W61*$Y61)</f>
        <v>0.1973214285714286</v>
      </c>
      <c r="AI61" s="91"/>
    </row>
    <row r="62" spans="1:35" s="17" customFormat="1" ht="15.75">
      <c r="A62" s="173" t="s">
        <v>572</v>
      </c>
      <c r="B62" s="157">
        <v>12</v>
      </c>
      <c r="C62" s="206">
        <v>1336</v>
      </c>
      <c r="D62" s="18" t="s">
        <v>412</v>
      </c>
      <c r="G62" s="17">
        <v>40</v>
      </c>
      <c r="I62" s="17" t="s">
        <v>407</v>
      </c>
      <c r="M62" s="164"/>
      <c r="N62" s="164"/>
      <c r="O62" s="164">
        <v>0.32</v>
      </c>
      <c r="R62" s="89"/>
      <c r="S62" s="89"/>
      <c r="T62" s="89">
        <v>0.5714285714285714</v>
      </c>
      <c r="V62" s="206">
        <v>1336</v>
      </c>
      <c r="W62" s="17">
        <v>4.25</v>
      </c>
      <c r="X62" s="17">
        <v>20</v>
      </c>
      <c r="Y62" s="17">
        <f t="shared" si="0"/>
        <v>0.05</v>
      </c>
      <c r="Z62" s="17">
        <v>0.0010416</v>
      </c>
      <c r="AB62" s="164"/>
      <c r="AC62" s="166"/>
      <c r="AD62" s="164">
        <f>(O62*W62*Y62)</f>
        <v>0.068</v>
      </c>
      <c r="AE62" s="206">
        <v>1336</v>
      </c>
      <c r="AF62" s="89"/>
      <c r="AG62" s="89"/>
      <c r="AH62" s="89">
        <f>(T62*$W62*$Y62)</f>
        <v>0.12142857142857143</v>
      </c>
      <c r="AI62" s="91"/>
    </row>
    <row r="63" spans="1:35" ht="15.75">
      <c r="A63" s="167"/>
      <c r="B63" s="167"/>
      <c r="C63" s="205"/>
      <c r="D63" s="15"/>
      <c r="E63" s="14" t="s">
        <v>415</v>
      </c>
      <c r="F63" s="14"/>
      <c r="G63" s="14"/>
      <c r="H63" s="14"/>
      <c r="I63" s="14"/>
      <c r="M63" s="89"/>
      <c r="N63" s="89"/>
      <c r="O63" s="89"/>
      <c r="R63" s="167" t="s">
        <v>415</v>
      </c>
      <c r="S63" s="89"/>
      <c r="T63" s="89"/>
      <c r="V63" s="205"/>
      <c r="X63" s="1">
        <v>20</v>
      </c>
      <c r="AB63" s="89"/>
      <c r="AC63" s="167" t="s">
        <v>415</v>
      </c>
      <c r="AD63" s="89"/>
      <c r="AE63" s="205"/>
      <c r="AF63" s="6" t="str">
        <f>AC63</f>
        <v>Upper Egypt</v>
      </c>
      <c r="AG63" s="89"/>
      <c r="AH63" s="89"/>
      <c r="AI63" s="91"/>
    </row>
    <row r="64" spans="1:35" s="17" customFormat="1" ht="15.75">
      <c r="A64" s="157" t="s">
        <v>686</v>
      </c>
      <c r="B64" s="157"/>
      <c r="C64" s="206">
        <v>1337</v>
      </c>
      <c r="D64" s="18" t="s">
        <v>412</v>
      </c>
      <c r="F64" s="17">
        <v>10</v>
      </c>
      <c r="M64" s="164"/>
      <c r="N64" s="89">
        <f>(F64/125)</f>
        <v>0.08</v>
      </c>
      <c r="O64" s="164"/>
      <c r="R64" s="89"/>
      <c r="S64" s="89">
        <f>(F64/70)</f>
        <v>0.14285714285714285</v>
      </c>
      <c r="T64" s="89"/>
      <c r="V64" s="206">
        <v>1337</v>
      </c>
      <c r="W64" s="17">
        <v>4.25</v>
      </c>
      <c r="X64" s="17">
        <v>20</v>
      </c>
      <c r="Y64" s="17">
        <f t="shared" si="0"/>
        <v>0.05</v>
      </c>
      <c r="Z64" s="17">
        <v>0.0010416</v>
      </c>
      <c r="AB64" s="164"/>
      <c r="AC64" s="166">
        <f>(N64*W64*Y64)</f>
        <v>0.017</v>
      </c>
      <c r="AD64" s="164"/>
      <c r="AE64" s="206">
        <v>1337</v>
      </c>
      <c r="AF64" s="89"/>
      <c r="AG64" s="89">
        <f>(S64*$W64*$Y64)</f>
        <v>0.030357142857142857</v>
      </c>
      <c r="AH64" s="89"/>
      <c r="AI64" s="91"/>
    </row>
    <row r="65" spans="1:35" ht="15.75">
      <c r="A65" s="6"/>
      <c r="B65" s="6"/>
      <c r="C65" s="203"/>
      <c r="E65" s="1" t="s">
        <v>840</v>
      </c>
      <c r="M65" s="89"/>
      <c r="N65" s="89"/>
      <c r="O65" s="89"/>
      <c r="R65" s="6" t="s">
        <v>840</v>
      </c>
      <c r="S65" s="89"/>
      <c r="T65" s="89"/>
      <c r="V65" s="203"/>
      <c r="X65" s="1">
        <v>20</v>
      </c>
      <c r="AB65" s="89"/>
      <c r="AC65" s="6" t="s">
        <v>840</v>
      </c>
      <c r="AD65" s="89"/>
      <c r="AE65" s="203"/>
      <c r="AF65" s="6" t="str">
        <f>AC65</f>
        <v>Lower Egypt</v>
      </c>
      <c r="AG65" s="89"/>
      <c r="AH65" s="89"/>
      <c r="AI65" s="91"/>
    </row>
    <row r="66" spans="1:35" s="17" customFormat="1" ht="15.75">
      <c r="A66" s="157" t="s">
        <v>686</v>
      </c>
      <c r="B66" s="157"/>
      <c r="C66" s="206">
        <v>1337</v>
      </c>
      <c r="D66" s="18" t="s">
        <v>412</v>
      </c>
      <c r="F66" s="17">
        <v>8</v>
      </c>
      <c r="M66" s="164"/>
      <c r="N66" s="89">
        <f>(F66/125)</f>
        <v>0.064</v>
      </c>
      <c r="O66" s="164"/>
      <c r="R66" s="89"/>
      <c r="S66" s="89">
        <f>(F66/70)</f>
        <v>0.11428571428571428</v>
      </c>
      <c r="T66" s="89"/>
      <c r="V66" s="206">
        <v>1337</v>
      </c>
      <c r="W66" s="17">
        <v>4.25</v>
      </c>
      <c r="X66" s="17">
        <v>20</v>
      </c>
      <c r="Y66" s="17">
        <f t="shared" si="0"/>
        <v>0.05</v>
      </c>
      <c r="Z66" s="17">
        <v>0.0010416</v>
      </c>
      <c r="AB66" s="164"/>
      <c r="AC66" s="166">
        <f>(N66*W66*Y66)</f>
        <v>0.013600000000000001</v>
      </c>
      <c r="AD66" s="164"/>
      <c r="AE66" s="206">
        <v>1337</v>
      </c>
      <c r="AF66" s="89"/>
      <c r="AG66" s="89">
        <f>(S66*$W66*$Y66)</f>
        <v>0.024285714285714285</v>
      </c>
      <c r="AH66" s="89"/>
      <c r="AI66" s="91"/>
    </row>
    <row r="67" spans="1:35" ht="15.75">
      <c r="A67" s="6"/>
      <c r="B67" s="6"/>
      <c r="C67" s="203"/>
      <c r="E67" s="1" t="s">
        <v>503</v>
      </c>
      <c r="M67" s="89"/>
      <c r="N67" s="89"/>
      <c r="O67" s="89"/>
      <c r="R67" s="6" t="s">
        <v>503</v>
      </c>
      <c r="S67" s="89"/>
      <c r="T67" s="89"/>
      <c r="V67" s="203"/>
      <c r="X67" s="1">
        <v>20</v>
      </c>
      <c r="AB67" s="89"/>
      <c r="AC67" s="6" t="s">
        <v>503</v>
      </c>
      <c r="AD67" s="89"/>
      <c r="AE67" s="203"/>
      <c r="AF67" s="6" t="str">
        <f>AC67</f>
        <v>(Cairo again)</v>
      </c>
      <c r="AG67" s="89"/>
      <c r="AH67" s="89"/>
      <c r="AI67" s="91"/>
    </row>
    <row r="68" spans="1:35" ht="15.75">
      <c r="A68" s="37" t="s">
        <v>841</v>
      </c>
      <c r="B68" s="6"/>
      <c r="C68" s="203">
        <v>1338</v>
      </c>
      <c r="D68" s="11" t="s">
        <v>412</v>
      </c>
      <c r="F68" s="1">
        <v>20</v>
      </c>
      <c r="I68" s="26" t="s">
        <v>831</v>
      </c>
      <c r="J68" s="1" t="s">
        <v>108</v>
      </c>
      <c r="M68" s="89"/>
      <c r="N68" s="89">
        <f>(F68/125)</f>
        <v>0.16</v>
      </c>
      <c r="O68" s="89"/>
      <c r="R68" s="89"/>
      <c r="S68" s="89">
        <f>(F68/70)</f>
        <v>0.2857142857142857</v>
      </c>
      <c r="T68" s="89"/>
      <c r="V68" s="203">
        <v>1338</v>
      </c>
      <c r="W68" s="1">
        <v>4.25</v>
      </c>
      <c r="X68" s="1">
        <v>20</v>
      </c>
      <c r="Y68" s="1">
        <f t="shared" si="0"/>
        <v>0.05</v>
      </c>
      <c r="Z68" s="1">
        <v>0.0010416</v>
      </c>
      <c r="AB68" s="89"/>
      <c r="AC68" s="117">
        <f>(N68*W68*Y68)</f>
        <v>0.034</v>
      </c>
      <c r="AD68" s="89"/>
      <c r="AE68" s="203">
        <v>1338</v>
      </c>
      <c r="AF68" s="89"/>
      <c r="AG68" s="89">
        <f>(S68*$W68*$Y68)</f>
        <v>0.060714285714285714</v>
      </c>
      <c r="AH68" s="89"/>
      <c r="AI68" s="91"/>
    </row>
    <row r="69" spans="1:35" ht="15.75">
      <c r="A69" s="6" t="s">
        <v>832</v>
      </c>
      <c r="B69" s="6" t="s">
        <v>833</v>
      </c>
      <c r="C69" s="203">
        <v>1341</v>
      </c>
      <c r="D69" s="11" t="s">
        <v>412</v>
      </c>
      <c r="F69" s="1">
        <v>15</v>
      </c>
      <c r="G69" s="1">
        <v>30</v>
      </c>
      <c r="I69" s="1" t="s">
        <v>896</v>
      </c>
      <c r="M69" s="89"/>
      <c r="N69" s="89">
        <f>(F69/125)</f>
        <v>0.12</v>
      </c>
      <c r="O69" s="89">
        <f>G69/125</f>
        <v>0.24</v>
      </c>
      <c r="R69" s="89"/>
      <c r="S69" s="89">
        <f>(F69/70)</f>
        <v>0.21428571428571427</v>
      </c>
      <c r="T69" s="89">
        <v>0.42857142857142855</v>
      </c>
      <c r="V69" s="203">
        <v>1341</v>
      </c>
      <c r="W69" s="1">
        <v>4.25</v>
      </c>
      <c r="X69" s="1">
        <v>20</v>
      </c>
      <c r="Y69" s="1">
        <f t="shared" si="0"/>
        <v>0.05</v>
      </c>
      <c r="Z69" s="1">
        <v>0.0010416</v>
      </c>
      <c r="AB69" s="89"/>
      <c r="AC69" s="117">
        <f>(N69*W69*Y69)</f>
        <v>0.025500000000000002</v>
      </c>
      <c r="AD69" s="89">
        <f>(O69*W69*Y69)</f>
        <v>0.051000000000000004</v>
      </c>
      <c r="AE69" s="203">
        <v>1341</v>
      </c>
      <c r="AF69" s="89"/>
      <c r="AG69" s="89">
        <f>(S69*$W69*$Y69)</f>
        <v>0.04553571428571429</v>
      </c>
      <c r="AH69" s="89">
        <f>(T69*$W69*$Y69)</f>
        <v>0.09107142857142858</v>
      </c>
      <c r="AI69" s="91"/>
    </row>
    <row r="70" spans="1:35" ht="15.75">
      <c r="A70" s="6" t="s">
        <v>573</v>
      </c>
      <c r="B70" s="6">
        <v>1</v>
      </c>
      <c r="C70" s="203">
        <v>1342</v>
      </c>
      <c r="D70" s="11" t="s">
        <v>412</v>
      </c>
      <c r="E70" s="1">
        <v>6</v>
      </c>
      <c r="I70" s="1" t="s">
        <v>899</v>
      </c>
      <c r="M70" s="89">
        <v>0.048</v>
      </c>
      <c r="N70" s="89"/>
      <c r="O70" s="89"/>
      <c r="R70" s="89">
        <f>E70/70</f>
        <v>0.08571428571428572</v>
      </c>
      <c r="S70" s="89"/>
      <c r="T70" s="89"/>
      <c r="V70" s="203">
        <v>1342</v>
      </c>
      <c r="W70" s="1">
        <v>4.25</v>
      </c>
      <c r="X70" s="1">
        <v>20</v>
      </c>
      <c r="Y70" s="1">
        <v>0.090909</v>
      </c>
      <c r="Z70" s="1">
        <v>0.0010416</v>
      </c>
      <c r="AB70" s="89">
        <f>(M70*Y70*W70)</f>
        <v>0.018545436000000002</v>
      </c>
      <c r="AC70" s="117"/>
      <c r="AD70" s="89"/>
      <c r="AE70" s="203">
        <v>1342</v>
      </c>
      <c r="AF70" s="89">
        <f>(R70*$W70*$Y70)</f>
        <v>0.03311685</v>
      </c>
      <c r="AG70" s="89"/>
      <c r="AH70" s="89"/>
      <c r="AI70" s="91"/>
    </row>
    <row r="71" spans="1:35" ht="15.75">
      <c r="A71" s="6" t="s">
        <v>575</v>
      </c>
      <c r="B71" s="6"/>
      <c r="C71" s="203">
        <v>1343</v>
      </c>
      <c r="D71" s="11" t="s">
        <v>412</v>
      </c>
      <c r="E71" s="1">
        <v>10</v>
      </c>
      <c r="G71" s="1">
        <v>20</v>
      </c>
      <c r="I71" s="1" t="s">
        <v>897</v>
      </c>
      <c r="M71" s="89">
        <v>0.08</v>
      </c>
      <c r="N71" s="89"/>
      <c r="O71" s="89">
        <f>G71/125</f>
        <v>0.16</v>
      </c>
      <c r="R71" s="89">
        <f>E71/70</f>
        <v>0.14285714285714285</v>
      </c>
      <c r="S71" s="89"/>
      <c r="T71" s="89">
        <f>(G71/70)</f>
        <v>0.2857142857142857</v>
      </c>
      <c r="V71" s="203">
        <v>1343</v>
      </c>
      <c r="W71" s="1">
        <v>4.25</v>
      </c>
      <c r="X71" s="1">
        <v>20</v>
      </c>
      <c r="Y71" s="1">
        <v>0.090909</v>
      </c>
      <c r="Z71" s="1">
        <v>0.0010416</v>
      </c>
      <c r="AB71" s="89">
        <f>(M71*Y71*W71)</f>
        <v>0.030909060000000002</v>
      </c>
      <c r="AC71" s="129">
        <f>(AB71+AD71)/2</f>
        <v>0.04636359</v>
      </c>
      <c r="AD71" s="89">
        <f aca="true" t="shared" si="7" ref="AD71:AD76">(O71*W71*Y71)</f>
        <v>0.061818120000000004</v>
      </c>
      <c r="AE71" s="203">
        <v>1343</v>
      </c>
      <c r="AF71" s="89">
        <f>(R71*$W71*$Y71)</f>
        <v>0.05519475</v>
      </c>
      <c r="AG71" s="89"/>
      <c r="AH71" s="89">
        <f aca="true" t="shared" si="8" ref="AH71:AH76">(T71*$W71*$Y71)</f>
        <v>0.1103895</v>
      </c>
      <c r="AI71" s="91"/>
    </row>
    <row r="72" spans="1:35" ht="15.75">
      <c r="A72" s="6" t="s">
        <v>418</v>
      </c>
      <c r="B72" s="6">
        <v>5</v>
      </c>
      <c r="C72" s="203">
        <v>1346</v>
      </c>
      <c r="D72" s="11" t="s">
        <v>412</v>
      </c>
      <c r="G72" s="1">
        <v>55</v>
      </c>
      <c r="I72" s="1" t="s">
        <v>407</v>
      </c>
      <c r="M72" s="89"/>
      <c r="N72" s="89"/>
      <c r="O72" s="89">
        <f aca="true" t="shared" si="9" ref="O72:O83">G72/125</f>
        <v>0.44</v>
      </c>
      <c r="R72" s="89"/>
      <c r="S72" s="89"/>
      <c r="T72" s="89">
        <f aca="true" t="shared" si="10" ref="T72:T83">(G72/70)</f>
        <v>0.7857142857142857</v>
      </c>
      <c r="V72" s="203">
        <v>1346</v>
      </c>
      <c r="W72" s="1">
        <v>4.25</v>
      </c>
      <c r="X72" s="1">
        <v>20</v>
      </c>
      <c r="Y72" s="1">
        <f t="shared" si="0"/>
        <v>0.05</v>
      </c>
      <c r="Z72" s="1">
        <v>0.0010416</v>
      </c>
      <c r="AB72" s="89"/>
      <c r="AC72" s="117"/>
      <c r="AD72" s="89">
        <f t="shared" si="7"/>
        <v>0.09350000000000001</v>
      </c>
      <c r="AE72" s="203">
        <v>1346</v>
      </c>
      <c r="AF72" s="89"/>
      <c r="AG72" s="89"/>
      <c r="AH72" s="89">
        <f t="shared" si="8"/>
        <v>0.16696428571428573</v>
      </c>
      <c r="AI72" s="91"/>
    </row>
    <row r="73" spans="1:35" ht="15.75">
      <c r="A73" s="6" t="s">
        <v>834</v>
      </c>
      <c r="B73" s="6">
        <v>6</v>
      </c>
      <c r="C73" s="203">
        <v>1346</v>
      </c>
      <c r="D73" s="11" t="s">
        <v>412</v>
      </c>
      <c r="G73" s="1">
        <v>30</v>
      </c>
      <c r="I73" s="1" t="s">
        <v>407</v>
      </c>
      <c r="M73" s="89"/>
      <c r="N73" s="89"/>
      <c r="O73" s="89">
        <f t="shared" si="9"/>
        <v>0.24</v>
      </c>
      <c r="R73" s="89"/>
      <c r="S73" s="89"/>
      <c r="T73" s="89">
        <f t="shared" si="10"/>
        <v>0.42857142857142855</v>
      </c>
      <c r="V73" s="203">
        <v>1346</v>
      </c>
      <c r="W73" s="1">
        <v>4.25</v>
      </c>
      <c r="X73" s="1">
        <v>20</v>
      </c>
      <c r="Y73" s="1">
        <f t="shared" si="0"/>
        <v>0.05</v>
      </c>
      <c r="Z73" s="1">
        <v>0.0010416</v>
      </c>
      <c r="AB73" s="89"/>
      <c r="AC73" s="117"/>
      <c r="AD73" s="89">
        <f t="shared" si="7"/>
        <v>0.051000000000000004</v>
      </c>
      <c r="AE73" s="203">
        <v>1346</v>
      </c>
      <c r="AF73" s="89"/>
      <c r="AG73" s="89"/>
      <c r="AH73" s="89">
        <f t="shared" si="8"/>
        <v>0.09107142857142858</v>
      </c>
      <c r="AI73" s="91"/>
    </row>
    <row r="74" spans="1:35" ht="15.75">
      <c r="A74" s="6" t="s">
        <v>835</v>
      </c>
      <c r="B74" s="6">
        <v>9</v>
      </c>
      <c r="C74" s="203">
        <v>1346</v>
      </c>
      <c r="D74" s="11" t="s">
        <v>412</v>
      </c>
      <c r="F74" s="1">
        <v>35</v>
      </c>
      <c r="G74" s="1">
        <v>55</v>
      </c>
      <c r="I74" s="1" t="s">
        <v>836</v>
      </c>
      <c r="M74" s="89"/>
      <c r="N74" s="89">
        <f>(F74/125)</f>
        <v>0.28</v>
      </c>
      <c r="O74" s="89">
        <f t="shared" si="9"/>
        <v>0.44</v>
      </c>
      <c r="R74" s="89"/>
      <c r="S74" s="89">
        <f>(F74/70)</f>
        <v>0.5</v>
      </c>
      <c r="T74" s="89">
        <f t="shared" si="10"/>
        <v>0.7857142857142857</v>
      </c>
      <c r="V74" s="203">
        <v>1346</v>
      </c>
      <c r="W74" s="1">
        <v>4.25</v>
      </c>
      <c r="X74" s="1">
        <v>20</v>
      </c>
      <c r="Y74" s="1">
        <f t="shared" si="0"/>
        <v>0.05</v>
      </c>
      <c r="Z74" s="1">
        <v>0.0010416</v>
      </c>
      <c r="AB74" s="89"/>
      <c r="AC74" s="117">
        <f>(N74*W74*Y74)</f>
        <v>0.05950000000000001</v>
      </c>
      <c r="AD74" s="89">
        <f t="shared" si="7"/>
        <v>0.09350000000000001</v>
      </c>
      <c r="AE74" s="203">
        <v>1346</v>
      </c>
      <c r="AF74" s="89"/>
      <c r="AG74" s="89">
        <f>(S74*$W74*$Y74)</f>
        <v>0.10625000000000001</v>
      </c>
      <c r="AH74" s="89">
        <f t="shared" si="8"/>
        <v>0.16696428571428573</v>
      </c>
      <c r="AI74" s="91"/>
    </row>
    <row r="75" spans="1:35" ht="15.75">
      <c r="A75" s="37" t="s">
        <v>837</v>
      </c>
      <c r="B75" s="6">
        <v>8</v>
      </c>
      <c r="C75" s="203">
        <v>1347</v>
      </c>
      <c r="D75" s="11" t="s">
        <v>412</v>
      </c>
      <c r="F75" s="1">
        <v>20</v>
      </c>
      <c r="G75" s="1">
        <v>60</v>
      </c>
      <c r="I75" s="1" t="s">
        <v>699</v>
      </c>
      <c r="M75" s="89"/>
      <c r="N75" s="89">
        <f>(F75/125)</f>
        <v>0.16</v>
      </c>
      <c r="O75" s="89">
        <f t="shared" si="9"/>
        <v>0.48</v>
      </c>
      <c r="R75" s="89"/>
      <c r="S75" s="89">
        <f>(F75/70)</f>
        <v>0.2857142857142857</v>
      </c>
      <c r="T75" s="89">
        <f t="shared" si="10"/>
        <v>0.8571428571428571</v>
      </c>
      <c r="V75" s="203">
        <v>1347</v>
      </c>
      <c r="W75" s="1">
        <v>4.25</v>
      </c>
      <c r="X75" s="1">
        <v>20</v>
      </c>
      <c r="Y75" s="1">
        <f t="shared" si="0"/>
        <v>0.05</v>
      </c>
      <c r="Z75" s="1">
        <v>0.0010416</v>
      </c>
      <c r="AB75" s="89"/>
      <c r="AC75" s="117">
        <f>(N75*W75*Y75)</f>
        <v>0.034</v>
      </c>
      <c r="AD75" s="89">
        <f t="shared" si="7"/>
        <v>0.10200000000000001</v>
      </c>
      <c r="AE75" s="203">
        <v>1347</v>
      </c>
      <c r="AF75" s="89"/>
      <c r="AG75" s="89">
        <f>(S75*$W75*$Y75)</f>
        <v>0.060714285714285714</v>
      </c>
      <c r="AH75" s="89">
        <f t="shared" si="8"/>
        <v>0.18214285714285716</v>
      </c>
      <c r="AI75" s="91"/>
    </row>
    <row r="76" spans="1:35" ht="15.75">
      <c r="A76" s="6" t="s">
        <v>700</v>
      </c>
      <c r="B76" s="6">
        <v>11</v>
      </c>
      <c r="C76" s="203">
        <v>1347</v>
      </c>
      <c r="D76" s="11" t="s">
        <v>412</v>
      </c>
      <c r="E76" s="1">
        <v>40</v>
      </c>
      <c r="G76" s="1">
        <v>50</v>
      </c>
      <c r="I76" s="1" t="s">
        <v>838</v>
      </c>
      <c r="M76" s="89">
        <v>0.32</v>
      </c>
      <c r="N76" s="89"/>
      <c r="O76" s="89">
        <f t="shared" si="9"/>
        <v>0.4</v>
      </c>
      <c r="R76" s="89">
        <v>0.5714285714285714</v>
      </c>
      <c r="S76" s="89"/>
      <c r="T76" s="89">
        <f t="shared" si="10"/>
        <v>0.7142857142857143</v>
      </c>
      <c r="V76" s="203">
        <v>1347</v>
      </c>
      <c r="W76" s="1">
        <v>4.25</v>
      </c>
      <c r="X76" s="1">
        <v>20</v>
      </c>
      <c r="Y76" s="1">
        <f t="shared" si="0"/>
        <v>0.05</v>
      </c>
      <c r="Z76" s="1">
        <v>0.0010416</v>
      </c>
      <c r="AB76" s="89">
        <f>(M76*Y76*W76)</f>
        <v>0.068</v>
      </c>
      <c r="AC76" s="129">
        <f>(AB76+AD76)/2</f>
        <v>0.07650000000000001</v>
      </c>
      <c r="AD76" s="89">
        <f t="shared" si="7"/>
        <v>0.08500000000000002</v>
      </c>
      <c r="AE76" s="203">
        <v>1347</v>
      </c>
      <c r="AF76" s="89">
        <f>(R76*$W76*$Y76)</f>
        <v>0.12142857142857143</v>
      </c>
      <c r="AG76" s="89"/>
      <c r="AH76" s="89">
        <f t="shared" si="8"/>
        <v>0.1517857142857143</v>
      </c>
      <c r="AI76" s="91"/>
    </row>
    <row r="77" spans="1:35" ht="15.75">
      <c r="A77" s="6"/>
      <c r="B77" s="6"/>
      <c r="C77" s="203">
        <v>1348</v>
      </c>
      <c r="D77" s="11" t="s">
        <v>412</v>
      </c>
      <c r="F77" s="1">
        <v>15</v>
      </c>
      <c r="M77" s="89"/>
      <c r="N77" s="89">
        <f>(F77/125)</f>
        <v>0.12</v>
      </c>
      <c r="O77" s="89"/>
      <c r="R77" s="89"/>
      <c r="S77" s="89">
        <f aca="true" t="shared" si="11" ref="S77:S138">(F77/70)</f>
        <v>0.21428571428571427</v>
      </c>
      <c r="T77" s="89"/>
      <c r="V77" s="203">
        <v>1348</v>
      </c>
      <c r="W77" s="1">
        <v>4.25</v>
      </c>
      <c r="X77" s="1">
        <v>20</v>
      </c>
      <c r="Y77" s="1">
        <v>0.066667</v>
      </c>
      <c r="Z77" s="1">
        <v>0.0010416</v>
      </c>
      <c r="AB77" s="89"/>
      <c r="AC77" s="117">
        <f>(N77*W77*Y77)</f>
        <v>0.03400017</v>
      </c>
      <c r="AD77" s="89"/>
      <c r="AE77" s="203">
        <v>1348</v>
      </c>
      <c r="AF77" s="89"/>
      <c r="AG77" s="89">
        <f>(S77*$W77*$Y77)</f>
        <v>0.060714589285714285</v>
      </c>
      <c r="AH77" s="89"/>
      <c r="AI77" s="91"/>
    </row>
    <row r="78" spans="1:35" ht="15.75">
      <c r="A78" s="6" t="s">
        <v>686</v>
      </c>
      <c r="B78" s="6"/>
      <c r="C78" s="203">
        <v>1348.5</v>
      </c>
      <c r="D78" s="11" t="s">
        <v>412</v>
      </c>
      <c r="G78" s="1">
        <v>200</v>
      </c>
      <c r="I78" s="26" t="s">
        <v>1261</v>
      </c>
      <c r="M78" s="89"/>
      <c r="N78" s="89"/>
      <c r="O78" s="89">
        <f t="shared" si="9"/>
        <v>1.6</v>
      </c>
      <c r="R78" s="89"/>
      <c r="S78" s="89"/>
      <c r="T78" s="89">
        <f t="shared" si="10"/>
        <v>2.857142857142857</v>
      </c>
      <c r="V78" s="203">
        <v>1348.5</v>
      </c>
      <c r="W78" s="1">
        <v>4.25</v>
      </c>
      <c r="X78" s="1">
        <v>20</v>
      </c>
      <c r="Y78" s="1">
        <v>0.066667</v>
      </c>
      <c r="Z78" s="1">
        <v>0.0010416</v>
      </c>
      <c r="AB78" s="89"/>
      <c r="AC78" s="117"/>
      <c r="AD78" s="89">
        <f>(O78*$W78*$Y78)</f>
        <v>0.45333560000000006</v>
      </c>
      <c r="AE78" s="203">
        <v>1348.5</v>
      </c>
      <c r="AF78" s="89"/>
      <c r="AG78" s="89"/>
      <c r="AH78" s="89">
        <f>(T78*$W78*$Y78)</f>
        <v>0.8095278571428571</v>
      </c>
      <c r="AI78" s="91"/>
    </row>
    <row r="79" spans="1:35" ht="15.75">
      <c r="A79" s="6" t="s">
        <v>575</v>
      </c>
      <c r="B79" s="6"/>
      <c r="C79" s="203">
        <v>1350</v>
      </c>
      <c r="D79" s="11" t="s">
        <v>412</v>
      </c>
      <c r="E79" s="1">
        <v>15</v>
      </c>
      <c r="G79" s="1">
        <v>20</v>
      </c>
      <c r="I79" s="1" t="s">
        <v>996</v>
      </c>
      <c r="M79" s="89">
        <v>0.12</v>
      </c>
      <c r="N79" s="89"/>
      <c r="O79" s="89">
        <f t="shared" si="9"/>
        <v>0.16</v>
      </c>
      <c r="R79" s="89">
        <v>0.21428571428571427</v>
      </c>
      <c r="S79" s="89"/>
      <c r="T79" s="89">
        <f t="shared" si="10"/>
        <v>0.2857142857142857</v>
      </c>
      <c r="V79" s="203">
        <v>1350</v>
      </c>
      <c r="W79" s="1">
        <v>4.25</v>
      </c>
      <c r="X79" s="1">
        <v>20</v>
      </c>
      <c r="Y79" s="1">
        <f>(1/X79)</f>
        <v>0.05</v>
      </c>
      <c r="Z79" s="1">
        <v>0.0010416</v>
      </c>
      <c r="AB79" s="89">
        <f>(M79*Y79*W79)</f>
        <v>0.025500000000000002</v>
      </c>
      <c r="AC79" s="129">
        <f>(AB79+AD79)/2</f>
        <v>0.029750000000000002</v>
      </c>
      <c r="AD79" s="89">
        <f>(O79*W79*Y79)</f>
        <v>0.034</v>
      </c>
      <c r="AE79" s="203">
        <v>1350</v>
      </c>
      <c r="AF79" s="89">
        <f>(R79*$W79*$Y79)</f>
        <v>0.04553571428571429</v>
      </c>
      <c r="AG79" s="89"/>
      <c r="AH79" s="89">
        <f>(T79*$W79*$Y79)</f>
        <v>0.060714285714285714</v>
      </c>
      <c r="AI79" s="91"/>
    </row>
    <row r="80" spans="1:35" ht="15.75">
      <c r="A80" s="167" t="s">
        <v>839</v>
      </c>
      <c r="B80" s="6">
        <v>1</v>
      </c>
      <c r="C80" s="203">
        <v>1352</v>
      </c>
      <c r="D80" s="11" t="s">
        <v>412</v>
      </c>
      <c r="E80" s="1">
        <v>20</v>
      </c>
      <c r="G80" s="1">
        <v>37</v>
      </c>
      <c r="I80" s="1" t="s">
        <v>948</v>
      </c>
      <c r="M80" s="89">
        <v>0.16</v>
      </c>
      <c r="N80" s="89"/>
      <c r="O80" s="89">
        <f t="shared" si="9"/>
        <v>0.296</v>
      </c>
      <c r="R80" s="89">
        <v>0.2857142857142857</v>
      </c>
      <c r="S80" s="89"/>
      <c r="T80" s="89">
        <f t="shared" si="10"/>
        <v>0.5285714285714286</v>
      </c>
      <c r="V80" s="203">
        <v>1352</v>
      </c>
      <c r="W80" s="1">
        <v>4.25</v>
      </c>
      <c r="X80" s="1">
        <v>20</v>
      </c>
      <c r="Y80" s="1">
        <f>(1/X80)</f>
        <v>0.05</v>
      </c>
      <c r="AB80" s="89">
        <f>(M80*Y80*W80)</f>
        <v>0.034</v>
      </c>
      <c r="AC80" s="129">
        <f>(AB80+AD80)/2</f>
        <v>0.04845</v>
      </c>
      <c r="AD80" s="89">
        <f>(O80*W80*Y80)</f>
        <v>0.0629</v>
      </c>
      <c r="AE80" s="203">
        <v>1352</v>
      </c>
      <c r="AF80" s="89">
        <f>(R80*$W80*$Y80)</f>
        <v>0.060714285714285714</v>
      </c>
      <c r="AG80" s="89"/>
      <c r="AH80" s="89">
        <f>(T80*$W80*$Y80)</f>
        <v>0.11232142857142857</v>
      </c>
      <c r="AI80" s="91"/>
    </row>
    <row r="81" spans="1:35" ht="15.75">
      <c r="A81" s="6" t="s">
        <v>575</v>
      </c>
      <c r="B81" s="6"/>
      <c r="C81" s="203">
        <v>1353</v>
      </c>
      <c r="D81" s="11" t="s">
        <v>412</v>
      </c>
      <c r="E81" s="1">
        <v>12.5</v>
      </c>
      <c r="I81" s="1" t="s">
        <v>409</v>
      </c>
      <c r="M81" s="89">
        <v>0.1</v>
      </c>
      <c r="N81" s="89"/>
      <c r="O81" s="89"/>
      <c r="R81" s="89">
        <v>0.17857142857142858</v>
      </c>
      <c r="S81" s="89"/>
      <c r="T81" s="89"/>
      <c r="V81" s="203">
        <v>1353</v>
      </c>
      <c r="W81" s="1">
        <v>4.25</v>
      </c>
      <c r="X81" s="1">
        <v>20</v>
      </c>
      <c r="Y81" s="1">
        <f>(1/X81)</f>
        <v>0.05</v>
      </c>
      <c r="Z81" s="1">
        <v>0.002083</v>
      </c>
      <c r="AB81" s="89">
        <f>(M81*Y81*W81)</f>
        <v>0.021250000000000005</v>
      </c>
      <c r="AC81" s="129">
        <f>(AB81+AD81)/2</f>
        <v>0.010625000000000002</v>
      </c>
      <c r="AD81" s="89"/>
      <c r="AE81" s="203">
        <v>1353</v>
      </c>
      <c r="AF81" s="89">
        <f>(R81*$W81*$Y81)</f>
        <v>0.037946428571428575</v>
      </c>
      <c r="AG81" s="89"/>
      <c r="AH81" s="89"/>
      <c r="AI81" s="91"/>
    </row>
    <row r="82" spans="1:35" ht="15.75">
      <c r="A82" s="6"/>
      <c r="B82" s="6"/>
      <c r="C82" s="203">
        <v>1364</v>
      </c>
      <c r="D82" s="11" t="s">
        <v>412</v>
      </c>
      <c r="G82" s="1">
        <v>40</v>
      </c>
      <c r="I82" s="1" t="s">
        <v>407</v>
      </c>
      <c r="M82" s="89"/>
      <c r="N82" s="89"/>
      <c r="O82" s="89">
        <f t="shared" si="9"/>
        <v>0.32</v>
      </c>
      <c r="R82" s="89"/>
      <c r="S82" s="89"/>
      <c r="T82" s="89">
        <f t="shared" si="10"/>
        <v>0.5714285714285714</v>
      </c>
      <c r="V82" s="203">
        <v>1364</v>
      </c>
      <c r="W82" s="1">
        <v>4.25</v>
      </c>
      <c r="X82" s="1">
        <v>20</v>
      </c>
      <c r="Y82" s="1">
        <f>(1/X82)</f>
        <v>0.05</v>
      </c>
      <c r="Z82" s="1">
        <v>0.002083</v>
      </c>
      <c r="AB82" s="89"/>
      <c r="AC82" s="117"/>
      <c r="AD82" s="89">
        <f>(O82*W82*Y82)</f>
        <v>0.068</v>
      </c>
      <c r="AE82" s="203">
        <v>1364</v>
      </c>
      <c r="AF82" s="89"/>
      <c r="AG82" s="89"/>
      <c r="AH82" s="89">
        <f>(T82*$W82*$Y82)</f>
        <v>0.12142857142857143</v>
      </c>
      <c r="AI82" s="91"/>
    </row>
    <row r="83" spans="1:35" ht="15.75">
      <c r="A83" s="37" t="s">
        <v>949</v>
      </c>
      <c r="B83" s="6" t="s">
        <v>950</v>
      </c>
      <c r="C83" s="203">
        <v>1373</v>
      </c>
      <c r="D83" s="11" t="s">
        <v>412</v>
      </c>
      <c r="G83" s="1">
        <v>38</v>
      </c>
      <c r="I83" s="26" t="s">
        <v>1169</v>
      </c>
      <c r="J83" s="1" t="s">
        <v>108</v>
      </c>
      <c r="M83" s="89"/>
      <c r="N83" s="89"/>
      <c r="O83" s="89">
        <f t="shared" si="9"/>
        <v>0.304</v>
      </c>
      <c r="R83" s="89"/>
      <c r="S83" s="89"/>
      <c r="T83" s="89">
        <f t="shared" si="10"/>
        <v>0.5428571428571428</v>
      </c>
      <c r="V83" s="203">
        <v>1373</v>
      </c>
      <c r="W83" s="1">
        <v>4.25</v>
      </c>
      <c r="X83" s="1">
        <v>20</v>
      </c>
      <c r="Y83" s="1">
        <v>0.066667</v>
      </c>
      <c r="AB83" s="89"/>
      <c r="AC83" s="117"/>
      <c r="AD83" s="89">
        <f>(O83*$W83*$Y83)</f>
        <v>0.086133764</v>
      </c>
      <c r="AE83" s="203">
        <v>1373</v>
      </c>
      <c r="AF83" s="89"/>
      <c r="AG83" s="89"/>
      <c r="AH83" s="89">
        <f>(T83*$W83*$Y83)</f>
        <v>0.15381029285714284</v>
      </c>
      <c r="AI83" s="91"/>
    </row>
    <row r="84" spans="1:35" ht="15.75">
      <c r="A84" s="6"/>
      <c r="B84" s="6"/>
      <c r="C84" s="203">
        <v>1373</v>
      </c>
      <c r="D84" s="11" t="s">
        <v>412</v>
      </c>
      <c r="F84" s="1">
        <v>30</v>
      </c>
      <c r="M84" s="89"/>
      <c r="N84" s="89">
        <f aca="true" t="shared" si="12" ref="N84:N101">(F84/125)</f>
        <v>0.24</v>
      </c>
      <c r="O84" s="89"/>
      <c r="R84" s="89"/>
      <c r="S84" s="89">
        <f t="shared" si="11"/>
        <v>0.42857142857142855</v>
      </c>
      <c r="T84" s="89"/>
      <c r="V84" s="203">
        <v>1373</v>
      </c>
      <c r="W84" s="1">
        <v>4.25</v>
      </c>
      <c r="X84" s="1">
        <v>20</v>
      </c>
      <c r="Y84" s="1">
        <v>0.066667</v>
      </c>
      <c r="AB84" s="89"/>
      <c r="AC84" s="89">
        <f>(N84*$W84*$Y84)</f>
        <v>0.06800034</v>
      </c>
      <c r="AD84" s="89"/>
      <c r="AE84" s="203">
        <v>1373</v>
      </c>
      <c r="AF84" s="89"/>
      <c r="AG84" s="89">
        <f>(S84*$W84*$Y84)</f>
        <v>0.12142917857142857</v>
      </c>
      <c r="AH84" s="89"/>
      <c r="AI84" s="91"/>
    </row>
    <row r="85" spans="1:35" ht="15.75">
      <c r="A85" s="6" t="s">
        <v>951</v>
      </c>
      <c r="B85" s="6" t="s">
        <v>703</v>
      </c>
      <c r="C85" s="203">
        <v>1373</v>
      </c>
      <c r="D85" s="11" t="s">
        <v>412</v>
      </c>
      <c r="F85" s="1">
        <v>50</v>
      </c>
      <c r="M85" s="89"/>
      <c r="N85" s="89">
        <f t="shared" si="12"/>
        <v>0.4</v>
      </c>
      <c r="O85" s="89"/>
      <c r="R85" s="89"/>
      <c r="S85" s="89">
        <f t="shared" si="11"/>
        <v>0.7142857142857143</v>
      </c>
      <c r="T85" s="89"/>
      <c r="V85" s="203">
        <v>1373</v>
      </c>
      <c r="W85" s="1">
        <v>4.25</v>
      </c>
      <c r="X85" s="1">
        <v>20</v>
      </c>
      <c r="Y85" s="1">
        <v>0.066667</v>
      </c>
      <c r="AB85" s="89"/>
      <c r="AC85" s="89">
        <f aca="true" t="shared" si="13" ref="AC85:AC127">(N85*$W85*$Y85)</f>
        <v>0.11333390000000002</v>
      </c>
      <c r="AD85" s="89"/>
      <c r="AE85" s="203">
        <v>1373</v>
      </c>
      <c r="AF85" s="89"/>
      <c r="AG85" s="89">
        <f aca="true" t="shared" si="14" ref="AG85:AH101">(S85*$W85*$Y85)</f>
        <v>0.20238196428571428</v>
      </c>
      <c r="AH85" s="89"/>
      <c r="AI85" s="91"/>
    </row>
    <row r="86" spans="1:35" ht="15.75">
      <c r="A86" s="6"/>
      <c r="B86" s="6"/>
      <c r="C86" s="203">
        <v>1373</v>
      </c>
      <c r="D86" s="11" t="s">
        <v>412</v>
      </c>
      <c r="F86" s="1">
        <v>120</v>
      </c>
      <c r="M86" s="89"/>
      <c r="N86" s="89">
        <f t="shared" si="12"/>
        <v>0.96</v>
      </c>
      <c r="O86" s="89"/>
      <c r="R86" s="89"/>
      <c r="S86" s="89">
        <f t="shared" si="11"/>
        <v>1.7142857142857142</v>
      </c>
      <c r="T86" s="89"/>
      <c r="V86" s="203">
        <v>1373</v>
      </c>
      <c r="W86" s="1">
        <v>4.25</v>
      </c>
      <c r="X86" s="1">
        <v>20</v>
      </c>
      <c r="Y86" s="1">
        <v>0.066667</v>
      </c>
      <c r="AB86" s="89"/>
      <c r="AC86" s="89">
        <f t="shared" si="13"/>
        <v>0.27200136</v>
      </c>
      <c r="AD86" s="89"/>
      <c r="AE86" s="203">
        <v>1373</v>
      </c>
      <c r="AF86" s="89"/>
      <c r="AG86" s="89">
        <f t="shared" si="14"/>
        <v>0.4857167142857143</v>
      </c>
      <c r="AH86" s="89"/>
      <c r="AI86" s="91"/>
    </row>
    <row r="87" spans="1:35" ht="15.75">
      <c r="A87" s="6" t="s">
        <v>575</v>
      </c>
      <c r="B87" s="6"/>
      <c r="C87" s="203">
        <v>1373</v>
      </c>
      <c r="D87" s="11" t="s">
        <v>412</v>
      </c>
      <c r="F87" s="1">
        <v>40</v>
      </c>
      <c r="G87" s="1">
        <v>70</v>
      </c>
      <c r="I87" s="1" t="s">
        <v>701</v>
      </c>
      <c r="M87" s="89"/>
      <c r="N87" s="89">
        <f t="shared" si="12"/>
        <v>0.32</v>
      </c>
      <c r="O87" s="89">
        <f>G87/125</f>
        <v>0.56</v>
      </c>
      <c r="R87" s="89"/>
      <c r="S87" s="89">
        <f t="shared" si="11"/>
        <v>0.5714285714285714</v>
      </c>
      <c r="T87" s="89">
        <f>(G87/70)</f>
        <v>1</v>
      </c>
      <c r="V87" s="203">
        <v>1373</v>
      </c>
      <c r="W87" s="1">
        <v>4.25</v>
      </c>
      <c r="X87" s="1">
        <v>17</v>
      </c>
      <c r="Y87" s="1">
        <v>0.066667</v>
      </c>
      <c r="AB87" s="89"/>
      <c r="AC87" s="89">
        <f t="shared" si="13"/>
        <v>0.09066712000000002</v>
      </c>
      <c r="AD87" s="89">
        <f>(O87*W87*Y87)</f>
        <v>0.15866746000000004</v>
      </c>
      <c r="AE87" s="203">
        <v>1373</v>
      </c>
      <c r="AF87" s="89"/>
      <c r="AG87" s="89">
        <f t="shared" si="14"/>
        <v>0.16190557142857143</v>
      </c>
      <c r="AH87" s="89">
        <f t="shared" si="14"/>
        <v>0.28333475</v>
      </c>
      <c r="AI87" s="91"/>
    </row>
    <row r="88" spans="1:35" ht="15.75">
      <c r="A88" s="6" t="s">
        <v>575</v>
      </c>
      <c r="B88" s="6"/>
      <c r="C88" s="203">
        <v>1373</v>
      </c>
      <c r="D88" s="11" t="s">
        <v>412</v>
      </c>
      <c r="G88" s="1">
        <v>50</v>
      </c>
      <c r="I88" s="1" t="s">
        <v>997</v>
      </c>
      <c r="M88" s="89"/>
      <c r="N88" s="89"/>
      <c r="O88" s="89">
        <f>G88/125</f>
        <v>0.4</v>
      </c>
      <c r="R88" s="89"/>
      <c r="S88" s="89"/>
      <c r="T88" s="89">
        <f>(G88/70)</f>
        <v>0.7142857142857143</v>
      </c>
      <c r="V88" s="203">
        <v>1373</v>
      </c>
      <c r="W88" s="1">
        <v>4.25</v>
      </c>
      <c r="X88" s="1">
        <v>17</v>
      </c>
      <c r="Y88" s="1">
        <v>0.066667</v>
      </c>
      <c r="AB88" s="89"/>
      <c r="AC88" s="89"/>
      <c r="AD88" s="89">
        <f>(O88*W88*Y88)</f>
        <v>0.11333390000000002</v>
      </c>
      <c r="AE88" s="203">
        <v>1373</v>
      </c>
      <c r="AF88" s="89"/>
      <c r="AG88" s="89"/>
      <c r="AH88" s="89">
        <f t="shared" si="14"/>
        <v>0.20238196428571428</v>
      </c>
      <c r="AI88" s="91"/>
    </row>
    <row r="89" spans="1:35" ht="15.75">
      <c r="A89" s="6" t="s">
        <v>575</v>
      </c>
      <c r="B89" s="6"/>
      <c r="C89" s="203">
        <v>1373</v>
      </c>
      <c r="D89" s="11" t="s">
        <v>412</v>
      </c>
      <c r="F89" s="1">
        <v>90</v>
      </c>
      <c r="M89" s="89"/>
      <c r="N89" s="89">
        <f t="shared" si="12"/>
        <v>0.72</v>
      </c>
      <c r="O89" s="89"/>
      <c r="R89" s="89"/>
      <c r="S89" s="89">
        <f t="shared" si="11"/>
        <v>1.2857142857142858</v>
      </c>
      <c r="T89" s="89"/>
      <c r="V89" s="203">
        <v>1373</v>
      </c>
      <c r="W89" s="1">
        <v>4.25</v>
      </c>
      <c r="X89" s="1">
        <v>17</v>
      </c>
      <c r="Y89" s="1">
        <v>0.066667</v>
      </c>
      <c r="AB89" s="89"/>
      <c r="AC89" s="89">
        <f t="shared" si="13"/>
        <v>0.20400102</v>
      </c>
      <c r="AD89" s="89"/>
      <c r="AE89" s="203">
        <v>1373</v>
      </c>
      <c r="AF89" s="89"/>
      <c r="AG89" s="89">
        <f t="shared" si="14"/>
        <v>0.36428753571428574</v>
      </c>
      <c r="AH89" s="89"/>
      <c r="AI89" s="91"/>
    </row>
    <row r="90" spans="1:35" ht="15.75">
      <c r="A90" s="6" t="s">
        <v>702</v>
      </c>
      <c r="B90" s="6">
        <v>12</v>
      </c>
      <c r="C90" s="203">
        <v>1373</v>
      </c>
      <c r="D90" s="11" t="s">
        <v>412</v>
      </c>
      <c r="F90" s="1">
        <v>50</v>
      </c>
      <c r="M90" s="89"/>
      <c r="N90" s="89">
        <f t="shared" si="12"/>
        <v>0.4</v>
      </c>
      <c r="O90" s="89"/>
      <c r="R90" s="89"/>
      <c r="S90" s="89">
        <f t="shared" si="11"/>
        <v>0.7142857142857143</v>
      </c>
      <c r="T90" s="89"/>
      <c r="V90" s="203">
        <v>1373</v>
      </c>
      <c r="W90" s="1">
        <v>4.25</v>
      </c>
      <c r="X90" s="1">
        <v>17</v>
      </c>
      <c r="Y90" s="1">
        <v>0.066667</v>
      </c>
      <c r="AB90" s="89"/>
      <c r="AC90" s="89">
        <f t="shared" si="13"/>
        <v>0.11333390000000002</v>
      </c>
      <c r="AD90" s="89"/>
      <c r="AE90" s="203">
        <v>1373</v>
      </c>
      <c r="AF90" s="89"/>
      <c r="AG90" s="89">
        <f t="shared" si="14"/>
        <v>0.20238196428571428</v>
      </c>
      <c r="AH90" s="89"/>
      <c r="AI90" s="91"/>
    </row>
    <row r="91" spans="1:35" ht="15.75">
      <c r="A91" s="37" t="s">
        <v>837</v>
      </c>
      <c r="B91" s="6">
        <v>8</v>
      </c>
      <c r="C91" s="203">
        <v>1374</v>
      </c>
      <c r="D91" s="11" t="s">
        <v>412</v>
      </c>
      <c r="G91" s="1">
        <v>100</v>
      </c>
      <c r="I91" s="1" t="s">
        <v>407</v>
      </c>
      <c r="M91" s="89"/>
      <c r="N91" s="89"/>
      <c r="O91" s="89">
        <f>G91/125</f>
        <v>0.8</v>
      </c>
      <c r="R91" s="89"/>
      <c r="S91" s="89"/>
      <c r="T91" s="89">
        <f>(G91/70)</f>
        <v>1.4285714285714286</v>
      </c>
      <c r="V91" s="203">
        <v>1374</v>
      </c>
      <c r="W91" s="1">
        <v>4.25</v>
      </c>
      <c r="X91" s="1">
        <v>17</v>
      </c>
      <c r="Y91" s="1">
        <v>0.066667</v>
      </c>
      <c r="AB91" s="89"/>
      <c r="AC91" s="89">
        <f t="shared" si="13"/>
        <v>0</v>
      </c>
      <c r="AD91" s="89">
        <f>(O91*W91*Y91)</f>
        <v>0.22666780000000003</v>
      </c>
      <c r="AE91" s="203">
        <v>1374</v>
      </c>
      <c r="AF91" s="89"/>
      <c r="AG91" s="89"/>
      <c r="AH91" s="89">
        <f>(T91*$W91*$Y91)</f>
        <v>0.40476392857142857</v>
      </c>
      <c r="AI91" s="91"/>
    </row>
    <row r="92" spans="1:35" ht="15.75">
      <c r="A92" s="6" t="s">
        <v>700</v>
      </c>
      <c r="B92" s="6">
        <v>11</v>
      </c>
      <c r="C92" s="203">
        <v>1374</v>
      </c>
      <c r="D92" s="11" t="s">
        <v>412</v>
      </c>
      <c r="F92" s="1">
        <v>110</v>
      </c>
      <c r="M92" s="89"/>
      <c r="N92" s="89">
        <f t="shared" si="12"/>
        <v>0.88</v>
      </c>
      <c r="O92" s="89"/>
      <c r="R92" s="89"/>
      <c r="S92" s="89">
        <f t="shared" si="11"/>
        <v>1.5714285714285714</v>
      </c>
      <c r="T92" s="89"/>
      <c r="V92" s="203">
        <v>1374</v>
      </c>
      <c r="W92" s="1">
        <v>4.25</v>
      </c>
      <c r="X92" s="1">
        <v>17</v>
      </c>
      <c r="Y92" s="1">
        <v>0.066667</v>
      </c>
      <c r="AB92" s="89"/>
      <c r="AC92" s="89">
        <f t="shared" si="13"/>
        <v>0.24933458000000003</v>
      </c>
      <c r="AD92" s="89"/>
      <c r="AE92" s="203">
        <v>1374</v>
      </c>
      <c r="AF92" s="89"/>
      <c r="AG92" s="89">
        <f t="shared" si="14"/>
        <v>0.44524032142857145</v>
      </c>
      <c r="AH92" s="89"/>
      <c r="AI92" s="91"/>
    </row>
    <row r="93" spans="1:35" ht="15.75">
      <c r="A93" s="6" t="s">
        <v>686</v>
      </c>
      <c r="B93" s="6"/>
      <c r="C93" s="203">
        <v>1374</v>
      </c>
      <c r="D93" s="11" t="s">
        <v>412</v>
      </c>
      <c r="F93" s="1">
        <v>150</v>
      </c>
      <c r="M93" s="89"/>
      <c r="N93" s="89">
        <f t="shared" si="12"/>
        <v>1.2</v>
      </c>
      <c r="O93" s="89"/>
      <c r="R93" s="89"/>
      <c r="S93" s="89">
        <f t="shared" si="11"/>
        <v>2.142857142857143</v>
      </c>
      <c r="T93" s="89"/>
      <c r="V93" s="203">
        <v>1374</v>
      </c>
      <c r="W93" s="1">
        <v>4.25</v>
      </c>
      <c r="X93" s="1">
        <v>20</v>
      </c>
      <c r="Y93" s="1">
        <v>0.066667</v>
      </c>
      <c r="AB93" s="89"/>
      <c r="AC93" s="89">
        <f t="shared" si="13"/>
        <v>0.3400017</v>
      </c>
      <c r="AD93" s="89"/>
      <c r="AE93" s="203">
        <v>1374</v>
      </c>
      <c r="AF93" s="89"/>
      <c r="AG93" s="89">
        <f t="shared" si="14"/>
        <v>0.6071458928571429</v>
      </c>
      <c r="AH93" s="89"/>
      <c r="AI93" s="91"/>
    </row>
    <row r="94" spans="1:35" ht="15.75">
      <c r="A94" s="167" t="s">
        <v>998</v>
      </c>
      <c r="B94" s="6"/>
      <c r="C94" s="203">
        <v>1374.5</v>
      </c>
      <c r="D94" s="11" t="s">
        <v>412</v>
      </c>
      <c r="F94" s="1">
        <v>125</v>
      </c>
      <c r="M94" s="89"/>
      <c r="N94" s="89">
        <f t="shared" si="12"/>
        <v>1</v>
      </c>
      <c r="O94" s="89"/>
      <c r="R94" s="89"/>
      <c r="S94" s="89">
        <f t="shared" si="11"/>
        <v>1.7857142857142858</v>
      </c>
      <c r="T94" s="89"/>
      <c r="V94" s="203">
        <v>1374.5</v>
      </c>
      <c r="W94" s="1">
        <v>4.25</v>
      </c>
      <c r="X94" s="1">
        <v>20</v>
      </c>
      <c r="Y94" s="1">
        <v>0.041667</v>
      </c>
      <c r="AB94" s="89"/>
      <c r="AC94" s="89">
        <f t="shared" si="13"/>
        <v>0.17708475</v>
      </c>
      <c r="AD94" s="89"/>
      <c r="AE94" s="203">
        <v>1374.5</v>
      </c>
      <c r="AF94" s="89"/>
      <c r="AG94" s="89">
        <f t="shared" si="14"/>
        <v>0.3162227678571429</v>
      </c>
      <c r="AH94" s="89"/>
      <c r="AI94" s="91"/>
    </row>
    <row r="95" spans="1:35" ht="15.75">
      <c r="A95" s="6" t="s">
        <v>573</v>
      </c>
      <c r="B95" s="6">
        <v>1</v>
      </c>
      <c r="C95" s="203">
        <v>1375</v>
      </c>
      <c r="D95" s="11" t="s">
        <v>637</v>
      </c>
      <c r="F95" s="1">
        <v>5.25</v>
      </c>
      <c r="I95" s="26"/>
      <c r="M95" s="89"/>
      <c r="N95" s="89">
        <f t="shared" si="12"/>
        <v>0.042</v>
      </c>
      <c r="O95" s="89"/>
      <c r="R95" s="89"/>
      <c r="S95" s="89">
        <f t="shared" si="11"/>
        <v>0.075</v>
      </c>
      <c r="T95" s="89"/>
      <c r="V95" s="203">
        <v>1375</v>
      </c>
      <c r="W95" s="1">
        <v>4.25</v>
      </c>
      <c r="X95" s="1">
        <v>20</v>
      </c>
      <c r="Y95" s="1">
        <v>0.041667</v>
      </c>
      <c r="AB95" s="89"/>
      <c r="AC95" s="89">
        <f t="shared" si="13"/>
        <v>0.007437559500000001</v>
      </c>
      <c r="AD95" s="89"/>
      <c r="AE95" s="203">
        <v>1375</v>
      </c>
      <c r="AF95" s="89"/>
      <c r="AG95" s="89">
        <f t="shared" si="14"/>
        <v>0.01328135625</v>
      </c>
      <c r="AH95" s="89"/>
      <c r="AI95" s="91"/>
    </row>
    <row r="96" spans="1:35" ht="15.75">
      <c r="A96" s="6"/>
      <c r="B96" s="6">
        <v>1</v>
      </c>
      <c r="C96" s="203">
        <v>1375</v>
      </c>
      <c r="D96" s="11" t="s">
        <v>412</v>
      </c>
      <c r="F96" s="1">
        <v>130</v>
      </c>
      <c r="M96" s="89"/>
      <c r="N96" s="89">
        <f t="shared" si="12"/>
        <v>1.04</v>
      </c>
      <c r="O96" s="89"/>
      <c r="R96" s="89"/>
      <c r="S96" s="89">
        <f t="shared" si="11"/>
        <v>1.8571428571428572</v>
      </c>
      <c r="T96" s="89"/>
      <c r="V96" s="203">
        <v>1375</v>
      </c>
      <c r="W96" s="1">
        <v>4.25</v>
      </c>
      <c r="X96" s="1">
        <v>20</v>
      </c>
      <c r="Y96" s="1">
        <v>0.041667</v>
      </c>
      <c r="AB96" s="89"/>
      <c r="AC96" s="89">
        <f t="shared" si="13"/>
        <v>0.18416814</v>
      </c>
      <c r="AD96" s="89"/>
      <c r="AE96" s="203">
        <v>1375</v>
      </c>
      <c r="AF96" s="89"/>
      <c r="AG96" s="89">
        <f t="shared" si="14"/>
        <v>0.3288716785714286</v>
      </c>
      <c r="AH96" s="89"/>
      <c r="AI96" s="91"/>
    </row>
    <row r="97" spans="1:35" ht="15.75">
      <c r="A97" s="6" t="s">
        <v>704</v>
      </c>
      <c r="B97" s="6">
        <v>4</v>
      </c>
      <c r="C97" s="203">
        <v>1375</v>
      </c>
      <c r="D97" s="11" t="s">
        <v>412</v>
      </c>
      <c r="E97" s="1">
        <v>60</v>
      </c>
      <c r="G97" s="1">
        <v>130</v>
      </c>
      <c r="I97" s="1" t="s">
        <v>638</v>
      </c>
      <c r="M97" s="89">
        <v>0.48</v>
      </c>
      <c r="N97" s="89"/>
      <c r="O97" s="89">
        <f>G97/125</f>
        <v>1.04</v>
      </c>
      <c r="R97" s="89">
        <v>0.8571428571428571</v>
      </c>
      <c r="S97" s="89"/>
      <c r="T97" s="89">
        <f>(G97/70)</f>
        <v>1.8571428571428572</v>
      </c>
      <c r="V97" s="203">
        <v>1375</v>
      </c>
      <c r="W97" s="1">
        <v>4.25</v>
      </c>
      <c r="X97" s="1">
        <v>20</v>
      </c>
      <c r="Y97" s="1">
        <v>0.041667</v>
      </c>
      <c r="AB97" s="89">
        <f>(M97*W97)</f>
        <v>2.04</v>
      </c>
      <c r="AC97" s="89"/>
      <c r="AD97" s="89">
        <f>(O97*W97)</f>
        <v>4.42</v>
      </c>
      <c r="AE97" s="203">
        <v>1375</v>
      </c>
      <c r="AF97" s="89">
        <f>(R97*$W97*$Y97)</f>
        <v>0.1517869285714286</v>
      </c>
      <c r="AG97" s="89"/>
      <c r="AH97" s="89">
        <f t="shared" si="14"/>
        <v>0.3288716785714286</v>
      </c>
      <c r="AI97" s="91"/>
    </row>
    <row r="98" spans="1:35" ht="15.75">
      <c r="A98" s="6" t="s">
        <v>417</v>
      </c>
      <c r="B98" s="6">
        <v>4</v>
      </c>
      <c r="C98" s="203">
        <v>1375</v>
      </c>
      <c r="D98" s="11" t="s">
        <v>412</v>
      </c>
      <c r="F98" s="1">
        <v>70</v>
      </c>
      <c r="M98" s="89"/>
      <c r="N98" s="89">
        <f t="shared" si="12"/>
        <v>0.56</v>
      </c>
      <c r="O98" s="89"/>
      <c r="R98" s="89"/>
      <c r="S98" s="89">
        <f t="shared" si="11"/>
        <v>1</v>
      </c>
      <c r="T98" s="89"/>
      <c r="V98" s="203">
        <v>1375</v>
      </c>
      <c r="W98" s="1">
        <v>4.25</v>
      </c>
      <c r="X98" s="1">
        <v>20</v>
      </c>
      <c r="Y98" s="1">
        <v>0.041667</v>
      </c>
      <c r="AB98" s="89"/>
      <c r="AC98" s="89">
        <f t="shared" si="13"/>
        <v>0.09916746000000003</v>
      </c>
      <c r="AD98" s="89"/>
      <c r="AE98" s="203">
        <v>1375</v>
      </c>
      <c r="AF98" s="89"/>
      <c r="AG98" s="89">
        <f t="shared" si="14"/>
        <v>0.17708475</v>
      </c>
      <c r="AH98" s="89"/>
      <c r="AI98" s="91"/>
    </row>
    <row r="99" spans="1:35" ht="15.75">
      <c r="A99" s="6"/>
      <c r="B99" s="6">
        <v>4</v>
      </c>
      <c r="C99" s="203">
        <v>1375</v>
      </c>
      <c r="D99" s="11" t="s">
        <v>412</v>
      </c>
      <c r="E99" s="1">
        <v>30</v>
      </c>
      <c r="F99" s="1">
        <v>60</v>
      </c>
      <c r="G99" s="1">
        <v>130</v>
      </c>
      <c r="I99" s="1" t="s">
        <v>639</v>
      </c>
      <c r="M99" s="89">
        <v>0.24</v>
      </c>
      <c r="N99" s="89">
        <f t="shared" si="12"/>
        <v>0.48</v>
      </c>
      <c r="O99" s="89">
        <f>G99/125</f>
        <v>1.04</v>
      </c>
      <c r="R99" s="89">
        <v>0.42857142857142855</v>
      </c>
      <c r="S99" s="89">
        <f t="shared" si="11"/>
        <v>0.8571428571428571</v>
      </c>
      <c r="T99" s="89">
        <f>(G99/70)</f>
        <v>1.8571428571428572</v>
      </c>
      <c r="V99" s="203">
        <v>1375</v>
      </c>
      <c r="W99" s="1">
        <v>4.25</v>
      </c>
      <c r="X99" s="1">
        <v>20</v>
      </c>
      <c r="Y99" s="1">
        <v>0.041667</v>
      </c>
      <c r="AB99" s="117">
        <f>(M99*$W99*$Y99)</f>
        <v>0.042500340000000005</v>
      </c>
      <c r="AC99" s="89">
        <f t="shared" si="13"/>
        <v>0.08500068000000001</v>
      </c>
      <c r="AD99" s="117">
        <f>(O99*$W99*$Y99)</f>
        <v>0.18416814</v>
      </c>
      <c r="AE99" s="203">
        <v>1375</v>
      </c>
      <c r="AF99" s="89">
        <f>(R99*$W99*$Y99)</f>
        <v>0.0758934642857143</v>
      </c>
      <c r="AG99" s="89">
        <f t="shared" si="14"/>
        <v>0.1517869285714286</v>
      </c>
      <c r="AH99" s="89">
        <f t="shared" si="14"/>
        <v>0.3288716785714286</v>
      </c>
      <c r="AI99" s="91"/>
    </row>
    <row r="100" spans="1:35" ht="15.75">
      <c r="A100" s="6" t="s">
        <v>418</v>
      </c>
      <c r="B100" s="6">
        <v>5</v>
      </c>
      <c r="C100" s="203">
        <v>1375</v>
      </c>
      <c r="D100" s="11" t="s">
        <v>412</v>
      </c>
      <c r="F100" s="1">
        <v>20</v>
      </c>
      <c r="M100" s="89"/>
      <c r="N100" s="89">
        <f t="shared" si="12"/>
        <v>0.16</v>
      </c>
      <c r="O100" s="89"/>
      <c r="R100" s="89"/>
      <c r="S100" s="89">
        <f t="shared" si="11"/>
        <v>0.2857142857142857</v>
      </c>
      <c r="T100" s="89"/>
      <c r="V100" s="203">
        <v>1375</v>
      </c>
      <c r="W100" s="1">
        <v>4.25</v>
      </c>
      <c r="X100" s="1">
        <v>20</v>
      </c>
      <c r="Y100" s="1">
        <v>0.041667</v>
      </c>
      <c r="AB100" s="117"/>
      <c r="AC100" s="89">
        <f t="shared" si="13"/>
        <v>0.028333560000000004</v>
      </c>
      <c r="AD100" s="117"/>
      <c r="AE100" s="203">
        <v>1375</v>
      </c>
      <c r="AF100" s="89"/>
      <c r="AG100" s="89">
        <f t="shared" si="14"/>
        <v>0.05059564285714285</v>
      </c>
      <c r="AH100" s="89"/>
      <c r="AI100" s="91"/>
    </row>
    <row r="101" spans="1:35" ht="15.75">
      <c r="A101" s="6"/>
      <c r="B101" s="6">
        <v>5</v>
      </c>
      <c r="C101" s="203">
        <v>1375</v>
      </c>
      <c r="D101" s="11" t="s">
        <v>412</v>
      </c>
      <c r="F101" s="1">
        <v>34</v>
      </c>
      <c r="M101" s="89"/>
      <c r="N101" s="89">
        <f t="shared" si="12"/>
        <v>0.272</v>
      </c>
      <c r="O101" s="89"/>
      <c r="R101" s="89"/>
      <c r="S101" s="89">
        <f t="shared" si="11"/>
        <v>0.4857142857142857</v>
      </c>
      <c r="T101" s="89"/>
      <c r="V101" s="203">
        <v>1375</v>
      </c>
      <c r="W101" s="1">
        <v>4.25</v>
      </c>
      <c r="X101" s="1">
        <v>20</v>
      </c>
      <c r="Y101" s="1">
        <v>0.041667</v>
      </c>
      <c r="AB101" s="117"/>
      <c r="AC101" s="89">
        <f t="shared" si="13"/>
        <v>0.04816705200000001</v>
      </c>
      <c r="AD101" s="117"/>
      <c r="AE101" s="203">
        <v>1375</v>
      </c>
      <c r="AF101" s="89"/>
      <c r="AG101" s="89">
        <f t="shared" si="14"/>
        <v>0.08601259285714286</v>
      </c>
      <c r="AH101" s="89"/>
      <c r="AI101" s="91"/>
    </row>
    <row r="102" spans="1:35" ht="15.75">
      <c r="A102" s="6" t="s">
        <v>705</v>
      </c>
      <c r="B102" s="6"/>
      <c r="C102" s="203">
        <v>1381</v>
      </c>
      <c r="D102" s="11" t="s">
        <v>412</v>
      </c>
      <c r="G102" s="1">
        <v>40</v>
      </c>
      <c r="I102" s="1" t="s">
        <v>640</v>
      </c>
      <c r="M102" s="89"/>
      <c r="N102" s="89"/>
      <c r="O102" s="89">
        <f>G102/125</f>
        <v>0.32</v>
      </c>
      <c r="R102" s="89"/>
      <c r="S102" s="89"/>
      <c r="T102" s="89">
        <f>(G102/70)</f>
        <v>0.5714285714285714</v>
      </c>
      <c r="V102" s="203">
        <v>1381</v>
      </c>
      <c r="W102" s="1">
        <v>4.25</v>
      </c>
      <c r="X102" s="1">
        <v>25</v>
      </c>
      <c r="Y102" s="1">
        <f>(1/X102)</f>
        <v>0.04</v>
      </c>
      <c r="AB102" s="117"/>
      <c r="AC102" s="89"/>
      <c r="AD102" s="117">
        <f>(O102*$W102*$Y102)</f>
        <v>0.054400000000000004</v>
      </c>
      <c r="AE102" s="203">
        <v>1381</v>
      </c>
      <c r="AF102" s="89"/>
      <c r="AG102" s="89"/>
      <c r="AH102" s="89">
        <f aca="true" t="shared" si="15" ref="AH102:AH116">(T102*$W102*$Y102)</f>
        <v>0.09714285714285714</v>
      </c>
      <c r="AI102" s="91"/>
    </row>
    <row r="103" spans="1:35" ht="15.75">
      <c r="A103" s="167" t="s">
        <v>952</v>
      </c>
      <c r="B103" s="6"/>
      <c r="C103" s="203">
        <v>1382</v>
      </c>
      <c r="D103" s="11" t="s">
        <v>412</v>
      </c>
      <c r="G103" s="1">
        <v>60</v>
      </c>
      <c r="I103" s="1" t="s">
        <v>706</v>
      </c>
      <c r="M103" s="89"/>
      <c r="N103" s="89"/>
      <c r="O103" s="89">
        <f>G103/125</f>
        <v>0.48</v>
      </c>
      <c r="R103" s="89"/>
      <c r="S103" s="89"/>
      <c r="T103" s="89">
        <f>(G103/70)</f>
        <v>0.8571428571428571</v>
      </c>
      <c r="V103" s="203">
        <v>1382</v>
      </c>
      <c r="W103" s="1">
        <v>4.25</v>
      </c>
      <c r="X103" s="1">
        <v>24</v>
      </c>
      <c r="Y103" s="1">
        <v>0.04</v>
      </c>
      <c r="AB103" s="117"/>
      <c r="AC103" s="89"/>
      <c r="AD103" s="117">
        <f>(O103*$W103*$Y103)</f>
        <v>0.0816</v>
      </c>
      <c r="AE103" s="203">
        <v>1382</v>
      </c>
      <c r="AF103" s="89"/>
      <c r="AG103" s="89"/>
      <c r="AH103" s="89">
        <f t="shared" si="15"/>
        <v>0.1457142857142857</v>
      </c>
      <c r="AI103" s="91"/>
    </row>
    <row r="104" spans="1:35" ht="15.75">
      <c r="A104" s="6" t="s">
        <v>416</v>
      </c>
      <c r="B104" s="174" t="s">
        <v>970</v>
      </c>
      <c r="C104" s="203">
        <v>1382</v>
      </c>
      <c r="D104" s="11" t="s">
        <v>412</v>
      </c>
      <c r="G104" s="1">
        <v>105</v>
      </c>
      <c r="I104" s="1" t="s">
        <v>706</v>
      </c>
      <c r="M104" s="89"/>
      <c r="N104" s="89"/>
      <c r="O104" s="89">
        <f>G104/125</f>
        <v>0.84</v>
      </c>
      <c r="R104" s="89"/>
      <c r="S104" s="89"/>
      <c r="T104" s="89">
        <f>(G104/70)</f>
        <v>1.5</v>
      </c>
      <c r="V104" s="203">
        <v>1382</v>
      </c>
      <c r="W104" s="1">
        <v>4.25</v>
      </c>
      <c r="X104" s="1">
        <v>20</v>
      </c>
      <c r="Y104" s="1">
        <v>0.04</v>
      </c>
      <c r="AB104" s="117"/>
      <c r="AC104" s="89"/>
      <c r="AD104" s="117">
        <f>(O104*$W104*$Y104)</f>
        <v>0.1428</v>
      </c>
      <c r="AE104" s="203">
        <v>1382</v>
      </c>
      <c r="AF104" s="89"/>
      <c r="AG104" s="89"/>
      <c r="AH104" s="89">
        <f t="shared" si="15"/>
        <v>0.255</v>
      </c>
      <c r="AI104" s="91"/>
    </row>
    <row r="105" spans="1:35" ht="15.75">
      <c r="A105" s="6" t="s">
        <v>843</v>
      </c>
      <c r="B105" s="6"/>
      <c r="C105" s="203">
        <v>1382</v>
      </c>
      <c r="D105" s="11" t="s">
        <v>412</v>
      </c>
      <c r="F105" s="1">
        <v>40</v>
      </c>
      <c r="M105" s="89"/>
      <c r="N105" s="89">
        <f>(F105/125)</f>
        <v>0.32</v>
      </c>
      <c r="O105" s="89"/>
      <c r="R105" s="89"/>
      <c r="S105" s="89">
        <f t="shared" si="11"/>
        <v>0.5714285714285714</v>
      </c>
      <c r="T105" s="89"/>
      <c r="V105" s="203">
        <v>1382</v>
      </c>
      <c r="W105" s="1">
        <v>4.25</v>
      </c>
      <c r="X105" s="1">
        <v>11</v>
      </c>
      <c r="Y105" s="1">
        <v>0.04</v>
      </c>
      <c r="AB105" s="117"/>
      <c r="AC105" s="89">
        <f t="shared" si="13"/>
        <v>0.054400000000000004</v>
      </c>
      <c r="AD105" s="117"/>
      <c r="AE105" s="203">
        <v>1382</v>
      </c>
      <c r="AF105" s="89"/>
      <c r="AG105" s="89">
        <f>(S105*$W105*$Y105)</f>
        <v>0.09714285714285714</v>
      </c>
      <c r="AH105" s="89"/>
      <c r="AI105" s="91"/>
    </row>
    <row r="106" spans="1:35" ht="15.75">
      <c r="A106" s="6" t="s">
        <v>844</v>
      </c>
      <c r="B106" s="6"/>
      <c r="C106" s="203" t="s">
        <v>845</v>
      </c>
      <c r="D106" s="11" t="s">
        <v>412</v>
      </c>
      <c r="E106" s="1">
        <v>6.5</v>
      </c>
      <c r="I106" s="1" t="s">
        <v>846</v>
      </c>
      <c r="M106" s="89">
        <v>0.052</v>
      </c>
      <c r="N106" s="89"/>
      <c r="O106" s="89"/>
      <c r="R106" s="89">
        <v>0.09285714285714286</v>
      </c>
      <c r="S106" s="89"/>
      <c r="T106" s="89"/>
      <c r="V106" s="203" t="s">
        <v>845</v>
      </c>
      <c r="W106" s="1">
        <v>4.25</v>
      </c>
      <c r="X106" s="1">
        <v>11</v>
      </c>
      <c r="Y106" s="1">
        <v>0.04</v>
      </c>
      <c r="AB106" s="117">
        <f>(M106*$W106*$Y106)</f>
        <v>0.00884</v>
      </c>
      <c r="AC106" s="89"/>
      <c r="AD106" s="117"/>
      <c r="AE106" s="203" t="s">
        <v>845</v>
      </c>
      <c r="AF106" s="89">
        <f>(R106*$W106*$Y106)</f>
        <v>0.01578571428571429</v>
      </c>
      <c r="AG106" s="89"/>
      <c r="AH106" s="89"/>
      <c r="AI106" s="91"/>
    </row>
    <row r="107" spans="1:35" ht="15.75">
      <c r="A107" s="6"/>
      <c r="B107" s="6"/>
      <c r="C107" s="203">
        <v>1385</v>
      </c>
      <c r="D107" s="11" t="s">
        <v>412</v>
      </c>
      <c r="G107" s="1">
        <v>50</v>
      </c>
      <c r="I107" s="1" t="s">
        <v>407</v>
      </c>
      <c r="M107" s="89"/>
      <c r="N107" s="89"/>
      <c r="O107" s="89">
        <f>G107/125</f>
        <v>0.4</v>
      </c>
      <c r="R107" s="89"/>
      <c r="S107" s="89"/>
      <c r="T107" s="89">
        <f>(G107/70)</f>
        <v>0.7142857142857143</v>
      </c>
      <c r="V107" s="203">
        <v>1385</v>
      </c>
      <c r="W107" s="1">
        <v>4.25</v>
      </c>
      <c r="X107" s="1">
        <v>20</v>
      </c>
      <c r="Y107" s="1">
        <v>0.04</v>
      </c>
      <c r="AB107" s="117"/>
      <c r="AC107" s="89"/>
      <c r="AD107" s="117">
        <f>(O107*$W107*$Y107)</f>
        <v>0.068</v>
      </c>
      <c r="AE107" s="203">
        <v>1385</v>
      </c>
      <c r="AF107" s="89"/>
      <c r="AG107" s="89"/>
      <c r="AH107" s="89">
        <f t="shared" si="15"/>
        <v>0.12142857142857143</v>
      </c>
      <c r="AI107" s="91"/>
    </row>
    <row r="108" spans="1:35" ht="15.75">
      <c r="A108" s="6"/>
      <c r="B108" s="6"/>
      <c r="C108" s="203">
        <v>1388</v>
      </c>
      <c r="D108" s="11" t="s">
        <v>412</v>
      </c>
      <c r="E108" s="1">
        <v>8</v>
      </c>
      <c r="I108" s="1" t="s">
        <v>846</v>
      </c>
      <c r="M108" s="89">
        <v>0.064</v>
      </c>
      <c r="N108" s="89"/>
      <c r="O108" s="89"/>
      <c r="R108" s="89">
        <v>0.11428571428571428</v>
      </c>
      <c r="S108" s="89"/>
      <c r="T108" s="89"/>
      <c r="V108" s="203">
        <v>1388</v>
      </c>
      <c r="W108" s="1">
        <v>4.25</v>
      </c>
      <c r="X108" s="1">
        <v>20</v>
      </c>
      <c r="Y108" s="1">
        <v>0.04</v>
      </c>
      <c r="Z108" s="1">
        <v>0.03333</v>
      </c>
      <c r="AB108" s="117">
        <f>(M108*$W108*$Y108)</f>
        <v>0.01088</v>
      </c>
      <c r="AC108" s="89"/>
      <c r="AD108" s="117"/>
      <c r="AE108" s="203">
        <v>1388</v>
      </c>
      <c r="AF108" s="89">
        <f>(R108*$W108*$Y108)</f>
        <v>0.01942857142857143</v>
      </c>
      <c r="AG108" s="89"/>
      <c r="AH108" s="89"/>
      <c r="AI108" s="91"/>
    </row>
    <row r="109" spans="1:35" ht="15.75">
      <c r="A109" s="6" t="s">
        <v>847</v>
      </c>
      <c r="B109" s="6">
        <v>9</v>
      </c>
      <c r="C109" s="203">
        <v>1394</v>
      </c>
      <c r="D109" s="11" t="s">
        <v>412</v>
      </c>
      <c r="G109" s="1">
        <v>40</v>
      </c>
      <c r="I109" s="26" t="s">
        <v>848</v>
      </c>
      <c r="M109" s="89"/>
      <c r="N109" s="89"/>
      <c r="O109" s="89">
        <f>G109/125</f>
        <v>0.32</v>
      </c>
      <c r="R109" s="89"/>
      <c r="S109" s="89"/>
      <c r="T109" s="89">
        <f>(G109/70)</f>
        <v>0.5714285714285714</v>
      </c>
      <c r="V109" s="203">
        <v>1394</v>
      </c>
      <c r="W109" s="1">
        <v>4.25</v>
      </c>
      <c r="X109" s="1">
        <v>20</v>
      </c>
      <c r="Y109" s="1">
        <v>0.04</v>
      </c>
      <c r="Z109" s="1">
        <v>0.03333</v>
      </c>
      <c r="AB109" s="117"/>
      <c r="AC109" s="89"/>
      <c r="AD109" s="117">
        <f>(O109*$W109*$Y109)</f>
        <v>0.054400000000000004</v>
      </c>
      <c r="AE109" s="203">
        <v>1394</v>
      </c>
      <c r="AF109" s="89"/>
      <c r="AG109" s="89"/>
      <c r="AH109" s="89">
        <f t="shared" si="15"/>
        <v>0.09714285714285714</v>
      </c>
      <c r="AI109" s="91"/>
    </row>
    <row r="110" spans="1:35" ht="15.75">
      <c r="A110" s="6" t="s">
        <v>603</v>
      </c>
      <c r="B110" s="6">
        <v>11</v>
      </c>
      <c r="C110" s="203">
        <v>1394</v>
      </c>
      <c r="D110" s="11" t="s">
        <v>412</v>
      </c>
      <c r="F110" s="1">
        <v>70</v>
      </c>
      <c r="M110" s="89"/>
      <c r="N110" s="89">
        <f aca="true" t="shared" si="16" ref="N110:N147">(F110/125)</f>
        <v>0.56</v>
      </c>
      <c r="O110" s="89"/>
      <c r="R110" s="89"/>
      <c r="S110" s="89">
        <f t="shared" si="11"/>
        <v>1</v>
      </c>
      <c r="T110" s="89"/>
      <c r="V110" s="203">
        <v>1394</v>
      </c>
      <c r="W110" s="1">
        <v>4.25</v>
      </c>
      <c r="X110" s="1">
        <v>20</v>
      </c>
      <c r="Y110" s="1">
        <v>0.04</v>
      </c>
      <c r="Z110" s="1">
        <v>0.03333</v>
      </c>
      <c r="AB110" s="117"/>
      <c r="AC110" s="89">
        <f t="shared" si="13"/>
        <v>0.09520000000000002</v>
      </c>
      <c r="AD110" s="117"/>
      <c r="AE110" s="203">
        <v>1394</v>
      </c>
      <c r="AF110" s="89"/>
      <c r="AG110" s="89">
        <f aca="true" t="shared" si="17" ref="AG110:AG127">(S110*$W110*$Y110)</f>
        <v>0.17</v>
      </c>
      <c r="AH110" s="89"/>
      <c r="AI110" s="91"/>
    </row>
    <row r="111" spans="1:35" ht="15.75">
      <c r="A111" s="6" t="s">
        <v>604</v>
      </c>
      <c r="B111" s="6">
        <v>12</v>
      </c>
      <c r="C111" s="203">
        <v>1394</v>
      </c>
      <c r="D111" s="11" t="s">
        <v>412</v>
      </c>
      <c r="E111" s="1">
        <v>40</v>
      </c>
      <c r="F111" s="1">
        <v>60</v>
      </c>
      <c r="G111" s="1">
        <v>70</v>
      </c>
      <c r="I111" s="1" t="s">
        <v>605</v>
      </c>
      <c r="M111" s="89">
        <v>0.32</v>
      </c>
      <c r="N111" s="89">
        <f t="shared" si="16"/>
        <v>0.48</v>
      </c>
      <c r="O111" s="89">
        <f>G111/125</f>
        <v>0.56</v>
      </c>
      <c r="R111" s="89">
        <v>0.5714285714285714</v>
      </c>
      <c r="S111" s="89">
        <f t="shared" si="11"/>
        <v>0.8571428571428571</v>
      </c>
      <c r="T111" s="89">
        <f>(G111/70)</f>
        <v>1</v>
      </c>
      <c r="V111" s="203">
        <v>1394</v>
      </c>
      <c r="W111" s="1">
        <v>4.25</v>
      </c>
      <c r="X111" s="1">
        <v>15</v>
      </c>
      <c r="Y111" s="1">
        <v>0.04</v>
      </c>
      <c r="Z111" s="1">
        <v>0.03333</v>
      </c>
      <c r="AB111" s="117">
        <f>(M111*$W111*$Y111)</f>
        <v>0.054400000000000004</v>
      </c>
      <c r="AC111" s="89">
        <f t="shared" si="13"/>
        <v>0.0816</v>
      </c>
      <c r="AD111" s="117">
        <f>(O111*$W111*$Y111)</f>
        <v>0.09520000000000002</v>
      </c>
      <c r="AE111" s="203">
        <v>1394</v>
      </c>
      <c r="AF111" s="89">
        <f>(R111*$W111*$Y111)</f>
        <v>0.09714285714285714</v>
      </c>
      <c r="AG111" s="89">
        <f t="shared" si="17"/>
        <v>0.1457142857142857</v>
      </c>
      <c r="AH111" s="89">
        <f t="shared" si="15"/>
        <v>0.17</v>
      </c>
      <c r="AI111" s="91"/>
    </row>
    <row r="112" spans="1:35" ht="15.75">
      <c r="A112" s="6" t="s">
        <v>606</v>
      </c>
      <c r="B112" s="6"/>
      <c r="C112" s="203">
        <v>1395</v>
      </c>
      <c r="D112" s="11" t="s">
        <v>412</v>
      </c>
      <c r="F112" s="1">
        <v>66</v>
      </c>
      <c r="M112" s="89"/>
      <c r="N112" s="89">
        <f t="shared" si="16"/>
        <v>0.528</v>
      </c>
      <c r="O112" s="89"/>
      <c r="R112" s="89"/>
      <c r="S112" s="89">
        <f t="shared" si="11"/>
        <v>0.9428571428571428</v>
      </c>
      <c r="T112" s="89"/>
      <c r="V112" s="203">
        <v>1395</v>
      </c>
      <c r="W112" s="1">
        <v>4.25</v>
      </c>
      <c r="X112" s="1">
        <v>15</v>
      </c>
      <c r="Y112" s="1">
        <v>0.04</v>
      </c>
      <c r="Z112" s="1">
        <v>0.03333</v>
      </c>
      <c r="AB112" s="117"/>
      <c r="AC112" s="89">
        <f t="shared" si="13"/>
        <v>0.08976</v>
      </c>
      <c r="AD112" s="117"/>
      <c r="AE112" s="203">
        <v>1395</v>
      </c>
      <c r="AF112" s="89"/>
      <c r="AG112" s="89">
        <f t="shared" si="17"/>
        <v>0.16028571428571428</v>
      </c>
      <c r="AH112" s="89"/>
      <c r="AI112" s="91"/>
    </row>
    <row r="113" spans="1:35" ht="15.75">
      <c r="A113" s="6" t="s">
        <v>607</v>
      </c>
      <c r="B113" s="6">
        <v>2</v>
      </c>
      <c r="C113" s="203">
        <v>1395</v>
      </c>
      <c r="D113" s="11" t="s">
        <v>412</v>
      </c>
      <c r="F113" s="1">
        <v>66</v>
      </c>
      <c r="M113" s="89"/>
      <c r="N113" s="89">
        <f t="shared" si="16"/>
        <v>0.528</v>
      </c>
      <c r="O113" s="89"/>
      <c r="R113" s="89"/>
      <c r="S113" s="89">
        <f t="shared" si="11"/>
        <v>0.9428571428571428</v>
      </c>
      <c r="T113" s="89"/>
      <c r="V113" s="203">
        <v>1395</v>
      </c>
      <c r="W113" s="1">
        <v>4.25</v>
      </c>
      <c r="X113" s="1">
        <v>20</v>
      </c>
      <c r="Y113" s="1">
        <v>0.04</v>
      </c>
      <c r="Z113" s="1">
        <v>0.03333</v>
      </c>
      <c r="AB113" s="117"/>
      <c r="AC113" s="89">
        <f t="shared" si="13"/>
        <v>0.08976</v>
      </c>
      <c r="AD113" s="117"/>
      <c r="AE113" s="203">
        <v>1395</v>
      </c>
      <c r="AF113" s="89"/>
      <c r="AG113" s="89">
        <f t="shared" si="17"/>
        <v>0.16028571428571428</v>
      </c>
      <c r="AH113" s="89"/>
      <c r="AI113" s="91"/>
    </row>
    <row r="114" spans="1:35" ht="15.75">
      <c r="A114" s="6" t="s">
        <v>847</v>
      </c>
      <c r="B114" s="6">
        <v>9</v>
      </c>
      <c r="C114" s="203">
        <v>1395</v>
      </c>
      <c r="D114" s="11" t="s">
        <v>412</v>
      </c>
      <c r="F114" s="1">
        <v>80</v>
      </c>
      <c r="M114" s="89"/>
      <c r="N114" s="89">
        <f t="shared" si="16"/>
        <v>0.64</v>
      </c>
      <c r="O114" s="89"/>
      <c r="R114" s="89"/>
      <c r="S114" s="89">
        <f t="shared" si="11"/>
        <v>1.1428571428571428</v>
      </c>
      <c r="T114" s="89"/>
      <c r="V114" s="203">
        <v>1395</v>
      </c>
      <c r="W114" s="1">
        <v>4.25</v>
      </c>
      <c r="X114" s="1">
        <v>20</v>
      </c>
      <c r="Y114" s="1">
        <v>0.04</v>
      </c>
      <c r="Z114" s="1">
        <v>0.03333</v>
      </c>
      <c r="AB114" s="117"/>
      <c r="AC114" s="89">
        <f t="shared" si="13"/>
        <v>0.10880000000000001</v>
      </c>
      <c r="AD114" s="117"/>
      <c r="AE114" s="203">
        <v>1395</v>
      </c>
      <c r="AF114" s="89"/>
      <c r="AG114" s="89">
        <f t="shared" si="17"/>
        <v>0.19428571428571428</v>
      </c>
      <c r="AH114" s="89"/>
      <c r="AI114" s="91"/>
    </row>
    <row r="115" spans="1:35" ht="15.75">
      <c r="A115" s="6" t="s">
        <v>608</v>
      </c>
      <c r="B115" s="6">
        <v>10</v>
      </c>
      <c r="C115" s="203">
        <v>1395</v>
      </c>
      <c r="D115" s="11" t="s">
        <v>412</v>
      </c>
      <c r="F115" s="1">
        <v>60</v>
      </c>
      <c r="M115" s="89"/>
      <c r="N115" s="89">
        <f t="shared" si="16"/>
        <v>0.48</v>
      </c>
      <c r="O115" s="89"/>
      <c r="R115" s="89"/>
      <c r="S115" s="89">
        <f t="shared" si="11"/>
        <v>0.8571428571428571</v>
      </c>
      <c r="T115" s="89"/>
      <c r="V115" s="203">
        <v>1395</v>
      </c>
      <c r="W115" s="1">
        <v>4.25</v>
      </c>
      <c r="X115" s="1">
        <v>20</v>
      </c>
      <c r="Y115" s="1">
        <v>0.04</v>
      </c>
      <c r="Z115" s="1">
        <v>0.03333</v>
      </c>
      <c r="AB115" s="117"/>
      <c r="AC115" s="89">
        <f t="shared" si="13"/>
        <v>0.0816</v>
      </c>
      <c r="AD115" s="117"/>
      <c r="AE115" s="203">
        <v>1395</v>
      </c>
      <c r="AF115" s="89"/>
      <c r="AG115" s="89">
        <f t="shared" si="17"/>
        <v>0.1457142857142857</v>
      </c>
      <c r="AH115" s="89"/>
      <c r="AI115" s="91"/>
    </row>
    <row r="116" spans="1:35" ht="15.75">
      <c r="A116" s="6" t="s">
        <v>608</v>
      </c>
      <c r="B116" s="6">
        <v>10</v>
      </c>
      <c r="C116" s="203">
        <v>1395</v>
      </c>
      <c r="D116" s="11" t="s">
        <v>412</v>
      </c>
      <c r="F116" s="1">
        <v>60</v>
      </c>
      <c r="G116" s="1">
        <v>90</v>
      </c>
      <c r="I116" s="1" t="s">
        <v>609</v>
      </c>
      <c r="M116" s="89"/>
      <c r="N116" s="89">
        <f t="shared" si="16"/>
        <v>0.48</v>
      </c>
      <c r="O116" s="89">
        <f>G116/125</f>
        <v>0.72</v>
      </c>
      <c r="R116" s="89"/>
      <c r="S116" s="89">
        <f t="shared" si="11"/>
        <v>0.8571428571428571</v>
      </c>
      <c r="T116" s="89">
        <f>(G116/70)</f>
        <v>1.2857142857142858</v>
      </c>
      <c r="V116" s="203">
        <v>1395</v>
      </c>
      <c r="W116" s="1">
        <v>4.25</v>
      </c>
      <c r="X116" s="1">
        <v>20</v>
      </c>
      <c r="Y116" s="1">
        <v>0.04</v>
      </c>
      <c r="Z116" s="1">
        <v>0.03333</v>
      </c>
      <c r="AB116" s="117"/>
      <c r="AC116" s="89">
        <f t="shared" si="13"/>
        <v>0.0816</v>
      </c>
      <c r="AD116" s="117">
        <f>(O116*$W116*$Y116)</f>
        <v>0.12240000000000001</v>
      </c>
      <c r="AE116" s="203">
        <v>1395</v>
      </c>
      <c r="AF116" s="89"/>
      <c r="AG116" s="89">
        <f t="shared" si="17"/>
        <v>0.1457142857142857</v>
      </c>
      <c r="AH116" s="89">
        <f t="shared" si="15"/>
        <v>0.21857142857142858</v>
      </c>
      <c r="AI116" s="91"/>
    </row>
    <row r="117" spans="1:35" ht="15.75">
      <c r="A117" s="6" t="s">
        <v>607</v>
      </c>
      <c r="B117" s="6">
        <v>2</v>
      </c>
      <c r="C117" s="203">
        <v>1396</v>
      </c>
      <c r="D117" s="11" t="s">
        <v>412</v>
      </c>
      <c r="F117" s="1">
        <v>162.5</v>
      </c>
      <c r="M117" s="89"/>
      <c r="N117" s="89">
        <f t="shared" si="16"/>
        <v>1.3</v>
      </c>
      <c r="O117" s="89"/>
      <c r="R117" s="89"/>
      <c r="S117" s="89">
        <f t="shared" si="11"/>
        <v>2.3214285714285716</v>
      </c>
      <c r="T117" s="89"/>
      <c r="V117" s="203">
        <v>1396</v>
      </c>
      <c r="W117" s="1">
        <v>4.25</v>
      </c>
      <c r="X117" s="1">
        <v>20</v>
      </c>
      <c r="Y117" s="1">
        <v>0.04</v>
      </c>
      <c r="Z117" s="1">
        <v>0.03333</v>
      </c>
      <c r="AB117" s="117"/>
      <c r="AC117" s="89">
        <f t="shared" si="13"/>
        <v>0.22100000000000003</v>
      </c>
      <c r="AD117" s="117"/>
      <c r="AE117" s="203">
        <v>1396</v>
      </c>
      <c r="AF117" s="89"/>
      <c r="AG117" s="89">
        <f t="shared" si="17"/>
        <v>0.3946428571428572</v>
      </c>
      <c r="AH117" s="89"/>
      <c r="AI117" s="91"/>
    </row>
    <row r="118" spans="1:35" ht="15.75">
      <c r="A118" s="6"/>
      <c r="B118" s="6"/>
      <c r="C118" s="203">
        <v>1396</v>
      </c>
      <c r="D118" s="11" t="s">
        <v>412</v>
      </c>
      <c r="F118" s="1">
        <v>200</v>
      </c>
      <c r="M118" s="89"/>
      <c r="N118" s="89">
        <f t="shared" si="16"/>
        <v>1.6</v>
      </c>
      <c r="O118" s="89"/>
      <c r="R118" s="89"/>
      <c r="S118" s="89">
        <f t="shared" si="11"/>
        <v>2.857142857142857</v>
      </c>
      <c r="T118" s="89"/>
      <c r="V118" s="203">
        <v>1396</v>
      </c>
      <c r="W118" s="1">
        <v>4.25</v>
      </c>
      <c r="X118" s="1">
        <v>20</v>
      </c>
      <c r="Y118" s="1">
        <v>0.04</v>
      </c>
      <c r="Z118" s="1">
        <v>0.03333</v>
      </c>
      <c r="AB118" s="117"/>
      <c r="AC118" s="89">
        <f t="shared" si="13"/>
        <v>0.272</v>
      </c>
      <c r="AD118" s="117"/>
      <c r="AE118" s="203">
        <v>1396</v>
      </c>
      <c r="AF118" s="89"/>
      <c r="AG118" s="89">
        <f t="shared" si="17"/>
        <v>0.4857142857142857</v>
      </c>
      <c r="AH118" s="89"/>
      <c r="AI118" s="91"/>
    </row>
    <row r="119" spans="1:35" ht="15.75">
      <c r="A119" s="6" t="s">
        <v>610</v>
      </c>
      <c r="B119" s="6"/>
      <c r="C119" s="203">
        <v>1396</v>
      </c>
      <c r="D119" s="11" t="s">
        <v>412</v>
      </c>
      <c r="E119" s="1">
        <v>110</v>
      </c>
      <c r="F119" s="1">
        <v>130</v>
      </c>
      <c r="I119" s="1" t="s">
        <v>611</v>
      </c>
      <c r="M119" s="89">
        <v>0.88</v>
      </c>
      <c r="N119" s="89">
        <f t="shared" si="16"/>
        <v>1.04</v>
      </c>
      <c r="O119" s="89"/>
      <c r="R119" s="89">
        <v>1.5714285714285714</v>
      </c>
      <c r="S119" s="89">
        <f t="shared" si="11"/>
        <v>1.8571428571428572</v>
      </c>
      <c r="T119" s="89"/>
      <c r="V119" s="203">
        <v>1396</v>
      </c>
      <c r="W119" s="1">
        <v>4.25</v>
      </c>
      <c r="X119" s="1">
        <v>20</v>
      </c>
      <c r="Y119" s="1">
        <v>0.04</v>
      </c>
      <c r="Z119" s="1">
        <v>0.03333</v>
      </c>
      <c r="AB119" s="117">
        <f>(M119*$W119*$Y119)</f>
        <v>0.1496</v>
      </c>
      <c r="AC119" s="89">
        <f t="shared" si="13"/>
        <v>0.1768</v>
      </c>
      <c r="AD119" s="117"/>
      <c r="AE119" s="203">
        <v>1396</v>
      </c>
      <c r="AF119" s="89">
        <f>(R119*$W119*$Y119)</f>
        <v>0.2671428571428572</v>
      </c>
      <c r="AG119" s="89">
        <f t="shared" si="17"/>
        <v>0.3157142857142857</v>
      </c>
      <c r="AH119" s="89"/>
      <c r="AI119" s="91"/>
    </row>
    <row r="120" spans="1:35" ht="15.75">
      <c r="A120" s="6" t="s">
        <v>612</v>
      </c>
      <c r="B120" s="6"/>
      <c r="C120" s="203">
        <v>1396</v>
      </c>
      <c r="D120" s="11" t="s">
        <v>412</v>
      </c>
      <c r="F120" s="1">
        <v>50</v>
      </c>
      <c r="M120" s="89"/>
      <c r="N120" s="89">
        <f t="shared" si="16"/>
        <v>0.4</v>
      </c>
      <c r="O120" s="89"/>
      <c r="R120" s="89"/>
      <c r="S120" s="89">
        <f t="shared" si="11"/>
        <v>0.7142857142857143</v>
      </c>
      <c r="T120" s="89"/>
      <c r="V120" s="203">
        <v>1396</v>
      </c>
      <c r="W120" s="1">
        <v>4.25</v>
      </c>
      <c r="X120" s="1">
        <v>20</v>
      </c>
      <c r="Y120" s="1">
        <f aca="true" t="shared" si="18" ref="Y120:Y141">(1/X120)</f>
        <v>0.05</v>
      </c>
      <c r="Z120" s="1">
        <v>0.03333</v>
      </c>
      <c r="AB120" s="117"/>
      <c r="AC120" s="89">
        <f t="shared" si="13"/>
        <v>0.08500000000000002</v>
      </c>
      <c r="AD120" s="117"/>
      <c r="AE120" s="203">
        <v>1396</v>
      </c>
      <c r="AF120" s="89"/>
      <c r="AG120" s="89">
        <f t="shared" si="17"/>
        <v>0.1517857142857143</v>
      </c>
      <c r="AH120" s="89"/>
      <c r="AI120" s="91"/>
    </row>
    <row r="121" spans="1:35" ht="15.75">
      <c r="A121" s="6" t="s">
        <v>613</v>
      </c>
      <c r="B121" s="6">
        <v>8</v>
      </c>
      <c r="C121" s="203">
        <v>1396</v>
      </c>
      <c r="D121" s="11" t="s">
        <v>412</v>
      </c>
      <c r="F121" s="1">
        <v>120</v>
      </c>
      <c r="I121" s="1" t="s">
        <v>614</v>
      </c>
      <c r="M121" s="89"/>
      <c r="N121" s="89">
        <f t="shared" si="16"/>
        <v>0.96</v>
      </c>
      <c r="O121" s="89"/>
      <c r="R121" s="89"/>
      <c r="S121" s="89">
        <f t="shared" si="11"/>
        <v>1.7142857142857142</v>
      </c>
      <c r="T121" s="89"/>
      <c r="V121" s="203">
        <v>1396</v>
      </c>
      <c r="W121" s="1">
        <v>4.25</v>
      </c>
      <c r="X121" s="1">
        <v>20</v>
      </c>
      <c r="Y121" s="1">
        <f t="shared" si="18"/>
        <v>0.05</v>
      </c>
      <c r="Z121" s="1">
        <v>0.03333</v>
      </c>
      <c r="AB121" s="117"/>
      <c r="AC121" s="89">
        <f t="shared" si="13"/>
        <v>0.20400000000000001</v>
      </c>
      <c r="AD121" s="117"/>
      <c r="AE121" s="203">
        <v>1396</v>
      </c>
      <c r="AF121" s="89"/>
      <c r="AG121" s="89">
        <f t="shared" si="17"/>
        <v>0.3642857142857143</v>
      </c>
      <c r="AH121" s="89"/>
      <c r="AI121" s="91"/>
    </row>
    <row r="122" spans="1:35" ht="15.75">
      <c r="A122" s="6" t="s">
        <v>608</v>
      </c>
      <c r="B122" s="6">
        <v>10</v>
      </c>
      <c r="C122" s="203">
        <v>1396</v>
      </c>
      <c r="D122" s="11" t="s">
        <v>412</v>
      </c>
      <c r="F122" s="1">
        <v>55</v>
      </c>
      <c r="M122" s="89"/>
      <c r="N122" s="89">
        <f t="shared" si="16"/>
        <v>0.44</v>
      </c>
      <c r="O122" s="89"/>
      <c r="R122" s="89"/>
      <c r="S122" s="89">
        <f t="shared" si="11"/>
        <v>0.7857142857142857</v>
      </c>
      <c r="T122" s="89"/>
      <c r="V122" s="203">
        <v>1396</v>
      </c>
      <c r="W122" s="1">
        <v>4.25</v>
      </c>
      <c r="X122" s="1">
        <v>20</v>
      </c>
      <c r="Y122" s="1">
        <f t="shared" si="18"/>
        <v>0.05</v>
      </c>
      <c r="Z122" s="1">
        <v>0.03333</v>
      </c>
      <c r="AB122" s="117"/>
      <c r="AC122" s="89">
        <f t="shared" si="13"/>
        <v>0.09350000000000001</v>
      </c>
      <c r="AD122" s="117"/>
      <c r="AE122" s="203">
        <v>1396</v>
      </c>
      <c r="AF122" s="89"/>
      <c r="AG122" s="89">
        <f t="shared" si="17"/>
        <v>0.16696428571428573</v>
      </c>
      <c r="AH122" s="89"/>
      <c r="AI122" s="91"/>
    </row>
    <row r="123" spans="1:35" ht="15.75">
      <c r="A123" s="6" t="s">
        <v>604</v>
      </c>
      <c r="B123" s="6">
        <v>12</v>
      </c>
      <c r="C123" s="203">
        <v>1396</v>
      </c>
      <c r="D123" s="11" t="s">
        <v>412</v>
      </c>
      <c r="E123" s="1">
        <v>28</v>
      </c>
      <c r="F123" s="1">
        <v>40</v>
      </c>
      <c r="I123" s="1" t="s">
        <v>615</v>
      </c>
      <c r="M123" s="89">
        <v>0.224</v>
      </c>
      <c r="N123" s="89">
        <f t="shared" si="16"/>
        <v>0.32</v>
      </c>
      <c r="O123" s="89"/>
      <c r="R123" s="89">
        <v>0.4</v>
      </c>
      <c r="S123" s="89">
        <f t="shared" si="11"/>
        <v>0.5714285714285714</v>
      </c>
      <c r="T123" s="89"/>
      <c r="V123" s="203">
        <v>1396</v>
      </c>
      <c r="W123" s="1">
        <v>4.25</v>
      </c>
      <c r="X123" s="1">
        <v>20</v>
      </c>
      <c r="Y123" s="1">
        <f t="shared" si="18"/>
        <v>0.05</v>
      </c>
      <c r="Z123" s="1">
        <v>0.03333</v>
      </c>
      <c r="AB123" s="117">
        <f>(M123*$W123*$Y123)</f>
        <v>0.0476</v>
      </c>
      <c r="AC123" s="89">
        <f t="shared" si="13"/>
        <v>0.068</v>
      </c>
      <c r="AD123" s="117"/>
      <c r="AE123" s="203">
        <v>1396</v>
      </c>
      <c r="AF123" s="89">
        <f>(R123*$W123*$Y123)</f>
        <v>0.08500000000000002</v>
      </c>
      <c r="AG123" s="89">
        <f t="shared" si="17"/>
        <v>0.12142857142857143</v>
      </c>
      <c r="AH123" s="89"/>
      <c r="AI123" s="91"/>
    </row>
    <row r="124" spans="1:35" ht="15.75">
      <c r="A124" s="6" t="s">
        <v>604</v>
      </c>
      <c r="B124" s="6">
        <v>12</v>
      </c>
      <c r="C124" s="203">
        <v>1396</v>
      </c>
      <c r="D124" s="11" t="s">
        <v>412</v>
      </c>
      <c r="F124" s="1">
        <v>36</v>
      </c>
      <c r="M124" s="89"/>
      <c r="N124" s="89">
        <f t="shared" si="16"/>
        <v>0.288</v>
      </c>
      <c r="O124" s="89"/>
      <c r="R124" s="89"/>
      <c r="S124" s="89">
        <f t="shared" si="11"/>
        <v>0.5142857142857142</v>
      </c>
      <c r="T124" s="89"/>
      <c r="V124" s="203">
        <v>1396</v>
      </c>
      <c r="W124" s="1">
        <v>4.25</v>
      </c>
      <c r="X124" s="1">
        <v>20</v>
      </c>
      <c r="Y124" s="1">
        <f t="shared" si="18"/>
        <v>0.05</v>
      </c>
      <c r="Z124" s="1">
        <v>0.03333</v>
      </c>
      <c r="AB124" s="117"/>
      <c r="AC124" s="89">
        <f t="shared" si="13"/>
        <v>0.061200000000000004</v>
      </c>
      <c r="AD124" s="117"/>
      <c r="AE124" s="203">
        <v>1396</v>
      </c>
      <c r="AF124" s="89"/>
      <c r="AG124" s="89">
        <f t="shared" si="17"/>
        <v>0.10928571428571428</v>
      </c>
      <c r="AH124" s="89"/>
      <c r="AI124" s="91"/>
    </row>
    <row r="125" spans="1:35" ht="15.75">
      <c r="A125" s="6" t="s">
        <v>616</v>
      </c>
      <c r="B125" s="6">
        <v>6</v>
      </c>
      <c r="C125" s="203">
        <v>1399</v>
      </c>
      <c r="D125" s="11" t="s">
        <v>412</v>
      </c>
      <c r="G125" s="1">
        <v>30</v>
      </c>
      <c r="I125" s="1" t="s">
        <v>1265</v>
      </c>
      <c r="M125" s="89"/>
      <c r="N125" s="89"/>
      <c r="O125" s="89">
        <f>G125/125</f>
        <v>0.24</v>
      </c>
      <c r="R125" s="89"/>
      <c r="S125" s="89"/>
      <c r="T125" s="89">
        <f>(G125/70)</f>
        <v>0.42857142857142855</v>
      </c>
      <c r="V125" s="203">
        <v>1399</v>
      </c>
      <c r="W125" s="1">
        <v>4.25</v>
      </c>
      <c r="X125" s="1">
        <v>20</v>
      </c>
      <c r="Y125" s="1">
        <f t="shared" si="18"/>
        <v>0.05</v>
      </c>
      <c r="Z125" s="1">
        <v>0.03333</v>
      </c>
      <c r="AB125" s="117"/>
      <c r="AC125" s="89">
        <f t="shared" si="13"/>
        <v>0</v>
      </c>
      <c r="AD125" s="117">
        <f>(O125*$W125*$Y125)</f>
        <v>0.051000000000000004</v>
      </c>
      <c r="AE125" s="203">
        <v>1399</v>
      </c>
      <c r="AF125" s="89"/>
      <c r="AG125" s="89"/>
      <c r="AH125" s="89">
        <f>(T125*$W125*$Y125)</f>
        <v>0.09107142857142858</v>
      </c>
      <c r="AI125" s="91"/>
    </row>
    <row r="126" spans="1:35" ht="15.75">
      <c r="A126" s="6" t="s">
        <v>617</v>
      </c>
      <c r="B126" s="6">
        <v>6</v>
      </c>
      <c r="C126" s="203">
        <v>1399</v>
      </c>
      <c r="D126" s="11" t="s">
        <v>412</v>
      </c>
      <c r="F126" s="1">
        <v>40</v>
      </c>
      <c r="M126" s="89"/>
      <c r="N126" s="89">
        <f t="shared" si="16"/>
        <v>0.32</v>
      </c>
      <c r="O126" s="89"/>
      <c r="R126" s="89"/>
      <c r="S126" s="89">
        <f t="shared" si="11"/>
        <v>0.5714285714285714</v>
      </c>
      <c r="T126" s="89"/>
      <c r="V126" s="203">
        <v>1399</v>
      </c>
      <c r="W126" s="1">
        <v>4.25</v>
      </c>
      <c r="X126" s="1">
        <v>20</v>
      </c>
      <c r="Y126" s="1">
        <f t="shared" si="18"/>
        <v>0.05</v>
      </c>
      <c r="Z126" s="1">
        <v>0.03333</v>
      </c>
      <c r="AB126" s="117"/>
      <c r="AC126" s="89">
        <f t="shared" si="13"/>
        <v>0.068</v>
      </c>
      <c r="AD126" s="117"/>
      <c r="AE126" s="203">
        <v>1399</v>
      </c>
      <c r="AF126" s="89"/>
      <c r="AG126" s="89">
        <f t="shared" si="17"/>
        <v>0.12142857142857143</v>
      </c>
      <c r="AH126" s="89"/>
      <c r="AI126" s="91"/>
    </row>
    <row r="127" spans="1:35" ht="15.75">
      <c r="A127" s="6" t="s">
        <v>618</v>
      </c>
      <c r="B127" s="6">
        <v>1</v>
      </c>
      <c r="C127" s="203">
        <v>1400</v>
      </c>
      <c r="D127" s="11" t="s">
        <v>412</v>
      </c>
      <c r="F127" s="1">
        <v>37.5</v>
      </c>
      <c r="M127" s="89"/>
      <c r="N127" s="89">
        <f t="shared" si="16"/>
        <v>0.3</v>
      </c>
      <c r="O127" s="89"/>
      <c r="R127" s="89"/>
      <c r="S127" s="89">
        <f t="shared" si="11"/>
        <v>0.5357142857142857</v>
      </c>
      <c r="T127" s="89"/>
      <c r="V127" s="203">
        <v>1400</v>
      </c>
      <c r="W127" s="1">
        <v>4.25</v>
      </c>
      <c r="X127" s="1">
        <v>20</v>
      </c>
      <c r="Y127" s="1">
        <f t="shared" si="18"/>
        <v>0.05</v>
      </c>
      <c r="Z127" s="1">
        <v>0.03333</v>
      </c>
      <c r="AB127" s="117"/>
      <c r="AC127" s="89">
        <f t="shared" si="13"/>
        <v>0.06375</v>
      </c>
      <c r="AD127" s="117"/>
      <c r="AE127" s="203">
        <v>1400</v>
      </c>
      <c r="AF127" s="89"/>
      <c r="AG127" s="89">
        <f t="shared" si="17"/>
        <v>0.11383928571428573</v>
      </c>
      <c r="AH127" s="89"/>
      <c r="AI127" s="91"/>
    </row>
    <row r="128" spans="1:35" ht="15.75">
      <c r="A128" s="6" t="s">
        <v>618</v>
      </c>
      <c r="B128" s="6">
        <v>1</v>
      </c>
      <c r="C128" s="203">
        <v>1400</v>
      </c>
      <c r="D128" s="11" t="s">
        <v>412</v>
      </c>
      <c r="E128" s="1">
        <v>70</v>
      </c>
      <c r="I128" s="1" t="s">
        <v>1266</v>
      </c>
      <c r="M128" s="89">
        <v>0.56</v>
      </c>
      <c r="N128" s="89"/>
      <c r="O128" s="89"/>
      <c r="R128" s="89">
        <v>1</v>
      </c>
      <c r="S128" s="89"/>
      <c r="T128" s="89"/>
      <c r="V128" s="203">
        <v>1400</v>
      </c>
      <c r="W128" s="1">
        <v>4.25</v>
      </c>
      <c r="X128" s="1">
        <v>20</v>
      </c>
      <c r="Y128" s="1">
        <f t="shared" si="18"/>
        <v>0.05</v>
      </c>
      <c r="Z128" s="1">
        <v>0.03333</v>
      </c>
      <c r="AB128" s="117">
        <f>(M128*$W128*$Y128)</f>
        <v>0.11900000000000002</v>
      </c>
      <c r="AC128" s="117"/>
      <c r="AD128" s="117"/>
      <c r="AE128" s="203">
        <v>1400</v>
      </c>
      <c r="AF128" s="89">
        <f>(R128*$W128*$Y128)</f>
        <v>0.21250000000000002</v>
      </c>
      <c r="AG128" s="89"/>
      <c r="AH128" s="89"/>
      <c r="AI128" s="91"/>
    </row>
    <row r="129" spans="1:35" ht="15.75">
      <c r="A129" s="6"/>
      <c r="B129" s="6"/>
      <c r="C129" s="203">
        <v>1402</v>
      </c>
      <c r="D129" s="11" t="s">
        <v>642</v>
      </c>
      <c r="F129" s="1">
        <v>50</v>
      </c>
      <c r="I129" s="1" t="s">
        <v>641</v>
      </c>
      <c r="M129" s="89"/>
      <c r="N129" s="89">
        <f t="shared" si="16"/>
        <v>0.4</v>
      </c>
      <c r="O129" s="89"/>
      <c r="R129" s="89"/>
      <c r="S129" s="89">
        <f t="shared" si="11"/>
        <v>0.7142857142857143</v>
      </c>
      <c r="T129" s="89"/>
      <c r="V129" s="203">
        <v>1402</v>
      </c>
      <c r="X129" s="1">
        <v>20</v>
      </c>
      <c r="Y129" s="1">
        <f t="shared" si="18"/>
        <v>0.05</v>
      </c>
      <c r="Z129" s="1">
        <v>0.01538</v>
      </c>
      <c r="AB129" s="97"/>
      <c r="AC129" s="118"/>
      <c r="AD129" s="97"/>
      <c r="AE129" s="203">
        <v>1402</v>
      </c>
      <c r="AF129" s="97"/>
      <c r="AG129" s="118"/>
      <c r="AH129" s="97"/>
      <c r="AI129" s="91"/>
    </row>
    <row r="130" spans="1:35" ht="15.75">
      <c r="A130" s="6" t="s">
        <v>607</v>
      </c>
      <c r="B130" s="6">
        <v>2</v>
      </c>
      <c r="C130" s="203">
        <v>1403</v>
      </c>
      <c r="D130" s="11" t="s">
        <v>619</v>
      </c>
      <c r="G130" s="1">
        <v>70</v>
      </c>
      <c r="I130" s="1" t="s">
        <v>407</v>
      </c>
      <c r="M130" s="89"/>
      <c r="N130" s="89"/>
      <c r="O130" s="89">
        <f>G130/125</f>
        <v>0.56</v>
      </c>
      <c r="R130" s="89"/>
      <c r="S130" s="89"/>
      <c r="T130" s="89">
        <f>(G130/70)</f>
        <v>1</v>
      </c>
      <c r="V130" s="203">
        <v>1403</v>
      </c>
      <c r="X130" s="1">
        <v>20</v>
      </c>
      <c r="Y130" s="1">
        <f t="shared" si="18"/>
        <v>0.05</v>
      </c>
      <c r="Z130" s="1">
        <v>0.01429</v>
      </c>
      <c r="AB130" s="97"/>
      <c r="AC130" s="118"/>
      <c r="AD130" s="97"/>
      <c r="AE130" s="203">
        <v>1403</v>
      </c>
      <c r="AF130" s="97"/>
      <c r="AG130" s="118"/>
      <c r="AH130" s="97"/>
      <c r="AI130" s="91"/>
    </row>
    <row r="131" spans="1:35" ht="15.75">
      <c r="A131" s="6" t="s">
        <v>613</v>
      </c>
      <c r="B131" s="6">
        <v>8</v>
      </c>
      <c r="C131" s="203">
        <v>1403</v>
      </c>
      <c r="D131" s="11" t="s">
        <v>412</v>
      </c>
      <c r="F131" s="1">
        <v>120</v>
      </c>
      <c r="M131" s="89"/>
      <c r="N131" s="89">
        <f t="shared" si="16"/>
        <v>0.96</v>
      </c>
      <c r="O131" s="89"/>
      <c r="R131" s="89"/>
      <c r="S131" s="89">
        <f t="shared" si="11"/>
        <v>1.7142857142857142</v>
      </c>
      <c r="T131" s="89"/>
      <c r="V131" s="203">
        <v>1403</v>
      </c>
      <c r="X131" s="1">
        <v>20</v>
      </c>
      <c r="Y131" s="1">
        <f t="shared" si="18"/>
        <v>0.05</v>
      </c>
      <c r="Z131" s="1">
        <v>0.01429</v>
      </c>
      <c r="AB131" s="97"/>
      <c r="AC131" s="118"/>
      <c r="AD131" s="97"/>
      <c r="AE131" s="203">
        <v>1403</v>
      </c>
      <c r="AF131" s="97"/>
      <c r="AG131" s="118"/>
      <c r="AH131" s="97"/>
      <c r="AI131" s="91"/>
    </row>
    <row r="132" spans="1:35" ht="15.75">
      <c r="A132" s="6" t="s">
        <v>620</v>
      </c>
      <c r="B132" s="6">
        <v>9</v>
      </c>
      <c r="C132" s="203">
        <v>1403</v>
      </c>
      <c r="D132" s="11" t="s">
        <v>412</v>
      </c>
      <c r="F132" s="1">
        <v>120</v>
      </c>
      <c r="M132" s="89"/>
      <c r="N132" s="89">
        <f t="shared" si="16"/>
        <v>0.96</v>
      </c>
      <c r="O132" s="89"/>
      <c r="R132" s="89"/>
      <c r="S132" s="89">
        <f t="shared" si="11"/>
        <v>1.7142857142857142</v>
      </c>
      <c r="T132" s="89"/>
      <c r="V132" s="203">
        <v>1403</v>
      </c>
      <c r="X132" s="1">
        <v>20</v>
      </c>
      <c r="Y132" s="1">
        <f t="shared" si="18"/>
        <v>0.05</v>
      </c>
      <c r="Z132" s="1">
        <v>0.01429</v>
      </c>
      <c r="AB132" s="97"/>
      <c r="AC132" s="118"/>
      <c r="AD132" s="97"/>
      <c r="AE132" s="203">
        <v>1403</v>
      </c>
      <c r="AF132" s="97"/>
      <c r="AG132" s="118"/>
      <c r="AH132" s="97"/>
      <c r="AI132" s="91"/>
    </row>
    <row r="133" spans="1:35" ht="15.75">
      <c r="A133" s="6" t="s">
        <v>783</v>
      </c>
      <c r="B133" s="6">
        <v>10</v>
      </c>
      <c r="C133" s="203">
        <v>1403</v>
      </c>
      <c r="D133" s="11" t="s">
        <v>412</v>
      </c>
      <c r="F133" s="1">
        <v>245</v>
      </c>
      <c r="I133" s="26" t="s">
        <v>763</v>
      </c>
      <c r="J133" s="1" t="s">
        <v>108</v>
      </c>
      <c r="M133" s="89"/>
      <c r="N133" s="89">
        <f t="shared" si="16"/>
        <v>1.96</v>
      </c>
      <c r="O133" s="89"/>
      <c r="R133" s="89"/>
      <c r="S133" s="89">
        <f t="shared" si="11"/>
        <v>3.5</v>
      </c>
      <c r="T133" s="89"/>
      <c r="V133" s="203">
        <v>1403</v>
      </c>
      <c r="X133" s="1">
        <v>20</v>
      </c>
      <c r="Y133" s="1">
        <f t="shared" si="18"/>
        <v>0.05</v>
      </c>
      <c r="Z133" s="1">
        <v>0.01429</v>
      </c>
      <c r="AB133" s="97"/>
      <c r="AC133" s="118"/>
      <c r="AD133" s="97"/>
      <c r="AE133" s="203">
        <v>1403</v>
      </c>
      <c r="AF133" s="97"/>
      <c r="AG133" s="118"/>
      <c r="AH133" s="97"/>
      <c r="AI133" s="91"/>
    </row>
    <row r="134" spans="1:35" ht="15.75">
      <c r="A134" s="6" t="s">
        <v>765</v>
      </c>
      <c r="B134" s="6" t="s">
        <v>780</v>
      </c>
      <c r="C134" s="203">
        <v>1404</v>
      </c>
      <c r="D134" s="11" t="s">
        <v>412</v>
      </c>
      <c r="G134" s="1">
        <v>375</v>
      </c>
      <c r="I134" s="1" t="s">
        <v>764</v>
      </c>
      <c r="M134" s="89"/>
      <c r="N134" s="89"/>
      <c r="O134" s="89">
        <f>G134/125</f>
        <v>3</v>
      </c>
      <c r="R134" s="89"/>
      <c r="S134" s="89"/>
      <c r="T134" s="89">
        <f>(G134/70)</f>
        <v>5.357142857142857</v>
      </c>
      <c r="V134" s="203">
        <v>1404</v>
      </c>
      <c r="X134" s="1">
        <v>20</v>
      </c>
      <c r="Y134" s="1">
        <f t="shared" si="18"/>
        <v>0.05</v>
      </c>
      <c r="Z134" s="1">
        <v>0.01</v>
      </c>
      <c r="AB134" s="97"/>
      <c r="AC134" s="118"/>
      <c r="AD134" s="97"/>
      <c r="AE134" s="203">
        <v>1404</v>
      </c>
      <c r="AF134" s="97"/>
      <c r="AG134" s="118"/>
      <c r="AH134" s="97"/>
      <c r="AI134" s="91"/>
    </row>
    <row r="135" spans="1:35" ht="15.75">
      <c r="A135" s="6" t="s">
        <v>765</v>
      </c>
      <c r="B135" s="6" t="s">
        <v>780</v>
      </c>
      <c r="C135" s="203">
        <v>1404</v>
      </c>
      <c r="D135" s="11" t="s">
        <v>412</v>
      </c>
      <c r="F135" s="1">
        <v>300</v>
      </c>
      <c r="I135" s="1" t="s">
        <v>766</v>
      </c>
      <c r="M135" s="89"/>
      <c r="N135" s="89">
        <f t="shared" si="16"/>
        <v>2.4</v>
      </c>
      <c r="O135" s="89"/>
      <c r="R135" s="89"/>
      <c r="S135" s="89">
        <f t="shared" si="11"/>
        <v>4.285714285714286</v>
      </c>
      <c r="T135" s="89"/>
      <c r="V135" s="203">
        <v>1404</v>
      </c>
      <c r="X135" s="1">
        <v>15</v>
      </c>
      <c r="Y135" s="1">
        <f t="shared" si="18"/>
        <v>0.06666666666666667</v>
      </c>
      <c r="Z135" s="1">
        <v>0.01</v>
      </c>
      <c r="AB135" s="97"/>
      <c r="AC135" s="118"/>
      <c r="AD135" s="97"/>
      <c r="AE135" s="203">
        <v>1404</v>
      </c>
      <c r="AF135" s="97"/>
      <c r="AG135" s="118"/>
      <c r="AH135" s="97"/>
      <c r="AI135" s="91"/>
    </row>
    <row r="136" spans="1:35" ht="15.75">
      <c r="A136" s="6" t="s">
        <v>613</v>
      </c>
      <c r="B136" s="6">
        <v>8</v>
      </c>
      <c r="C136" s="203">
        <v>1404</v>
      </c>
      <c r="D136" s="11" t="s">
        <v>646</v>
      </c>
      <c r="F136" s="1">
        <v>235</v>
      </c>
      <c r="M136" s="89"/>
      <c r="N136" s="89">
        <f t="shared" si="16"/>
        <v>1.88</v>
      </c>
      <c r="O136" s="89"/>
      <c r="R136" s="89"/>
      <c r="S136" s="89">
        <f t="shared" si="11"/>
        <v>3.357142857142857</v>
      </c>
      <c r="T136" s="89"/>
      <c r="V136" s="203">
        <v>1404</v>
      </c>
      <c r="X136" s="1">
        <v>15</v>
      </c>
      <c r="Y136" s="1">
        <f t="shared" si="18"/>
        <v>0.06666666666666667</v>
      </c>
      <c r="Z136" s="1">
        <v>0.01</v>
      </c>
      <c r="AB136" s="97"/>
      <c r="AC136" s="118"/>
      <c r="AD136" s="97"/>
      <c r="AE136" s="203">
        <v>1404</v>
      </c>
      <c r="AF136" s="97"/>
      <c r="AG136" s="118"/>
      <c r="AH136" s="97"/>
      <c r="AI136" s="91"/>
    </row>
    <row r="137" spans="1:35" ht="15.75">
      <c r="A137" s="6" t="s">
        <v>767</v>
      </c>
      <c r="B137" s="6">
        <v>7</v>
      </c>
      <c r="C137" s="203">
        <v>1405</v>
      </c>
      <c r="D137" s="11" t="s">
        <v>647</v>
      </c>
      <c r="F137" s="1">
        <v>450</v>
      </c>
      <c r="I137" s="1" t="s">
        <v>803</v>
      </c>
      <c r="M137" s="89"/>
      <c r="N137" s="89">
        <f t="shared" si="16"/>
        <v>3.6</v>
      </c>
      <c r="O137" s="89"/>
      <c r="R137" s="89"/>
      <c r="S137" s="89">
        <f t="shared" si="11"/>
        <v>6.428571428571429</v>
      </c>
      <c r="T137" s="89"/>
      <c r="V137" s="203">
        <v>1405</v>
      </c>
      <c r="X137" s="1">
        <v>15</v>
      </c>
      <c r="Y137" s="1">
        <f t="shared" si="18"/>
        <v>0.06666666666666667</v>
      </c>
      <c r="Z137" s="1">
        <v>0.00787</v>
      </c>
      <c r="AB137" s="97"/>
      <c r="AC137" s="118"/>
      <c r="AD137" s="97"/>
      <c r="AE137" s="203">
        <v>1405</v>
      </c>
      <c r="AF137" s="97"/>
      <c r="AG137" s="118"/>
      <c r="AH137" s="97"/>
      <c r="AI137" s="91"/>
    </row>
    <row r="138" spans="1:35" ht="15.75">
      <c r="A138" s="6" t="s">
        <v>767</v>
      </c>
      <c r="B138" s="6">
        <v>7</v>
      </c>
      <c r="C138" s="203">
        <v>1405</v>
      </c>
      <c r="D138" s="11" t="s">
        <v>412</v>
      </c>
      <c r="F138" s="1">
        <v>40</v>
      </c>
      <c r="I138" s="219" t="s">
        <v>367</v>
      </c>
      <c r="M138" s="89"/>
      <c r="N138" s="89">
        <f t="shared" si="16"/>
        <v>0.32</v>
      </c>
      <c r="O138" s="89"/>
      <c r="R138" s="89"/>
      <c r="S138" s="89">
        <f t="shared" si="11"/>
        <v>0.5714285714285714</v>
      </c>
      <c r="T138" s="89"/>
      <c r="V138" s="203">
        <v>1405</v>
      </c>
      <c r="X138" s="1">
        <v>24</v>
      </c>
      <c r="Y138" s="1">
        <f t="shared" si="18"/>
        <v>0.041666666666666664</v>
      </c>
      <c r="Z138" s="1">
        <v>0.00787</v>
      </c>
      <c r="AB138" s="97"/>
      <c r="AC138" s="118"/>
      <c r="AD138" s="97"/>
      <c r="AE138" s="203">
        <v>1405</v>
      </c>
      <c r="AF138" s="97"/>
      <c r="AG138" s="118"/>
      <c r="AH138" s="97"/>
      <c r="AI138" s="91"/>
    </row>
    <row r="139" spans="1:35" ht="15.75">
      <c r="A139" s="6" t="s">
        <v>768</v>
      </c>
      <c r="B139" s="6">
        <v>6</v>
      </c>
      <c r="C139" s="203">
        <v>1408</v>
      </c>
      <c r="D139" s="11" t="s">
        <v>412</v>
      </c>
      <c r="E139" s="1">
        <v>100</v>
      </c>
      <c r="M139" s="89">
        <v>0.8</v>
      </c>
      <c r="N139" s="89"/>
      <c r="O139" s="89"/>
      <c r="R139" s="89">
        <v>1.4285714285714286</v>
      </c>
      <c r="S139" s="89"/>
      <c r="T139" s="89"/>
      <c r="V139" s="203">
        <v>1408</v>
      </c>
      <c r="X139" s="1">
        <v>24</v>
      </c>
      <c r="Y139" s="1">
        <f t="shared" si="18"/>
        <v>0.041666666666666664</v>
      </c>
      <c r="Z139" s="1">
        <v>0.00787</v>
      </c>
      <c r="AB139" s="97"/>
      <c r="AC139" s="118"/>
      <c r="AD139" s="97"/>
      <c r="AE139" s="203">
        <v>1408</v>
      </c>
      <c r="AF139" s="97"/>
      <c r="AG139" s="118"/>
      <c r="AH139" s="97"/>
      <c r="AI139" s="91"/>
    </row>
    <row r="140" spans="1:35" ht="15.75">
      <c r="A140" s="6" t="s">
        <v>768</v>
      </c>
      <c r="B140" s="6">
        <v>6</v>
      </c>
      <c r="C140" s="203">
        <v>1410</v>
      </c>
      <c r="D140" s="11" t="s">
        <v>412</v>
      </c>
      <c r="F140" s="1">
        <v>235</v>
      </c>
      <c r="M140" s="89"/>
      <c r="N140" s="89">
        <f t="shared" si="16"/>
        <v>1.88</v>
      </c>
      <c r="O140" s="89"/>
      <c r="R140" s="89"/>
      <c r="S140" s="89">
        <f aca="true" t="shared" si="19" ref="S140:S202">(F140/70)</f>
        <v>3.357142857142857</v>
      </c>
      <c r="T140" s="89"/>
      <c r="V140" s="203">
        <v>1410</v>
      </c>
      <c r="X140" s="1">
        <v>24</v>
      </c>
      <c r="Y140" s="1">
        <f t="shared" si="18"/>
        <v>0.041666666666666664</v>
      </c>
      <c r="Z140" s="1">
        <v>0.0045</v>
      </c>
      <c r="AB140" s="97"/>
      <c r="AC140" s="118"/>
      <c r="AD140" s="97"/>
      <c r="AE140" s="203">
        <v>1410</v>
      </c>
      <c r="AF140" s="97"/>
      <c r="AG140" s="118"/>
      <c r="AH140" s="97"/>
      <c r="AI140" s="91"/>
    </row>
    <row r="141" spans="1:35" ht="15.75">
      <c r="A141" s="6" t="s">
        <v>604</v>
      </c>
      <c r="B141" s="6">
        <v>12</v>
      </c>
      <c r="C141" s="203">
        <v>1410</v>
      </c>
      <c r="D141" s="11" t="s">
        <v>412</v>
      </c>
      <c r="F141" s="1">
        <v>130</v>
      </c>
      <c r="M141" s="89"/>
      <c r="N141" s="89">
        <f t="shared" si="16"/>
        <v>1.04</v>
      </c>
      <c r="O141" s="89"/>
      <c r="R141" s="89"/>
      <c r="S141" s="89">
        <f t="shared" si="19"/>
        <v>1.8571428571428572</v>
      </c>
      <c r="T141" s="89"/>
      <c r="V141" s="203">
        <v>1410</v>
      </c>
      <c r="X141" s="1">
        <v>24</v>
      </c>
      <c r="Y141" s="1">
        <f t="shared" si="18"/>
        <v>0.041666666666666664</v>
      </c>
      <c r="Z141" s="1">
        <v>0.0045</v>
      </c>
      <c r="AB141" s="97"/>
      <c r="AC141" s="118"/>
      <c r="AD141" s="97"/>
      <c r="AE141" s="203">
        <v>1410</v>
      </c>
      <c r="AF141" s="97"/>
      <c r="AG141" s="118"/>
      <c r="AH141" s="97"/>
      <c r="AI141" s="91"/>
    </row>
    <row r="142" spans="1:35" ht="15.75">
      <c r="A142" s="6" t="s">
        <v>767</v>
      </c>
      <c r="B142" s="6">
        <v>7</v>
      </c>
      <c r="C142" s="203">
        <v>1411</v>
      </c>
      <c r="D142" s="11" t="s">
        <v>412</v>
      </c>
      <c r="F142" s="1">
        <v>140</v>
      </c>
      <c r="M142" s="89"/>
      <c r="N142" s="89">
        <f t="shared" si="16"/>
        <v>1.12</v>
      </c>
      <c r="O142" s="89"/>
      <c r="R142" s="89"/>
      <c r="S142" s="89">
        <f t="shared" si="19"/>
        <v>2</v>
      </c>
      <c r="T142" s="89"/>
      <c r="V142" s="203">
        <v>1411</v>
      </c>
      <c r="W142" s="1">
        <v>3.45</v>
      </c>
      <c r="X142" s="1">
        <v>24</v>
      </c>
      <c r="Y142" s="1">
        <f aca="true" t="shared" si="20" ref="Y142:Y161">(1/X142)</f>
        <v>0.041666666666666664</v>
      </c>
      <c r="Z142" s="1">
        <v>0.0036</v>
      </c>
      <c r="AB142" s="117"/>
      <c r="AC142" s="89">
        <f>(N142*$W142*$Y142)</f>
        <v>0.16100000000000003</v>
      </c>
      <c r="AD142" s="117"/>
      <c r="AE142" s="203">
        <v>1411</v>
      </c>
      <c r="AF142" s="89"/>
      <c r="AG142" s="89">
        <f aca="true" t="shared" si="21" ref="AG142:AG147">(S142*$W142*$Y142)</f>
        <v>0.2875</v>
      </c>
      <c r="AH142" s="89"/>
      <c r="AI142" s="91"/>
    </row>
    <row r="143" spans="1:35" ht="15.75">
      <c r="A143" s="6" t="s">
        <v>608</v>
      </c>
      <c r="B143" s="6">
        <v>10</v>
      </c>
      <c r="C143" s="203">
        <v>1411</v>
      </c>
      <c r="D143" s="11" t="s">
        <v>412</v>
      </c>
      <c r="F143" s="1">
        <v>100</v>
      </c>
      <c r="M143" s="89"/>
      <c r="N143" s="89">
        <f t="shared" si="16"/>
        <v>0.8</v>
      </c>
      <c r="O143" s="89"/>
      <c r="R143" s="89"/>
      <c r="S143" s="89">
        <f t="shared" si="19"/>
        <v>1.4285714285714286</v>
      </c>
      <c r="T143" s="89"/>
      <c r="V143" s="203">
        <v>1411</v>
      </c>
      <c r="W143" s="1">
        <v>3.45</v>
      </c>
      <c r="X143" s="1">
        <v>25</v>
      </c>
      <c r="Y143" s="1">
        <f t="shared" si="20"/>
        <v>0.04</v>
      </c>
      <c r="Z143" s="1">
        <v>0.0036</v>
      </c>
      <c r="AB143" s="117"/>
      <c r="AC143" s="117">
        <f aca="true" t="shared" si="22" ref="AC143:AC159">(N143*$W143*$Y143)</f>
        <v>0.11040000000000001</v>
      </c>
      <c r="AD143" s="117"/>
      <c r="AE143" s="203">
        <v>1411</v>
      </c>
      <c r="AF143" s="89"/>
      <c r="AG143" s="89">
        <f t="shared" si="21"/>
        <v>0.19714285714285715</v>
      </c>
      <c r="AH143" s="89"/>
      <c r="AI143" s="91"/>
    </row>
    <row r="144" spans="1:35" ht="15.75">
      <c r="A144" s="6" t="s">
        <v>769</v>
      </c>
      <c r="B144" s="6">
        <v>4</v>
      </c>
      <c r="C144" s="203">
        <v>1412</v>
      </c>
      <c r="D144" s="11" t="s">
        <v>412</v>
      </c>
      <c r="F144" s="1">
        <v>150</v>
      </c>
      <c r="M144" s="89"/>
      <c r="N144" s="89">
        <f t="shared" si="16"/>
        <v>1.2</v>
      </c>
      <c r="O144" s="89"/>
      <c r="R144" s="89"/>
      <c r="S144" s="89">
        <f t="shared" si="19"/>
        <v>2.142857142857143</v>
      </c>
      <c r="T144" s="89"/>
      <c r="V144" s="203">
        <v>1412</v>
      </c>
      <c r="W144" s="1">
        <v>3.45</v>
      </c>
      <c r="X144" s="1">
        <v>25</v>
      </c>
      <c r="Y144" s="1">
        <f t="shared" si="20"/>
        <v>0.04</v>
      </c>
      <c r="Z144" s="1">
        <v>0.00417</v>
      </c>
      <c r="AB144" s="117"/>
      <c r="AC144" s="117">
        <f t="shared" si="22"/>
        <v>0.1656</v>
      </c>
      <c r="AD144" s="117"/>
      <c r="AE144" s="203">
        <v>1412</v>
      </c>
      <c r="AF144" s="89"/>
      <c r="AG144" s="89">
        <f t="shared" si="21"/>
        <v>0.29571428571428576</v>
      </c>
      <c r="AH144" s="89"/>
      <c r="AI144" s="91"/>
    </row>
    <row r="145" spans="1:35" ht="15.75">
      <c r="A145" s="6" t="s">
        <v>769</v>
      </c>
      <c r="B145" s="6">
        <v>4</v>
      </c>
      <c r="C145" s="203">
        <v>1413</v>
      </c>
      <c r="D145" s="11" t="s">
        <v>412</v>
      </c>
      <c r="F145" s="1">
        <v>180</v>
      </c>
      <c r="M145" s="89"/>
      <c r="N145" s="89">
        <f t="shared" si="16"/>
        <v>1.44</v>
      </c>
      <c r="O145" s="89"/>
      <c r="R145" s="89"/>
      <c r="S145" s="89">
        <f t="shared" si="19"/>
        <v>2.5714285714285716</v>
      </c>
      <c r="T145" s="89"/>
      <c r="V145" s="203">
        <v>1413</v>
      </c>
      <c r="W145" s="1">
        <v>3.45</v>
      </c>
      <c r="X145" s="1">
        <v>25</v>
      </c>
      <c r="Y145" s="1">
        <f t="shared" si="20"/>
        <v>0.04</v>
      </c>
      <c r="Z145" s="1">
        <v>0.00417</v>
      </c>
      <c r="AB145" s="117"/>
      <c r="AC145" s="117">
        <f t="shared" si="22"/>
        <v>0.19872</v>
      </c>
      <c r="AD145" s="117"/>
      <c r="AE145" s="203">
        <v>1413</v>
      </c>
      <c r="AF145" s="89"/>
      <c r="AG145" s="89">
        <f t="shared" si="21"/>
        <v>0.35485714285714287</v>
      </c>
      <c r="AH145" s="89"/>
      <c r="AI145" s="91"/>
    </row>
    <row r="146" spans="1:35" ht="15.75">
      <c r="A146" s="6" t="s">
        <v>603</v>
      </c>
      <c r="B146" s="6">
        <v>11</v>
      </c>
      <c r="C146" s="203">
        <v>1413</v>
      </c>
      <c r="D146" s="11" t="s">
        <v>412</v>
      </c>
      <c r="F146" s="1">
        <v>120</v>
      </c>
      <c r="M146" s="89"/>
      <c r="N146" s="89">
        <f t="shared" si="16"/>
        <v>0.96</v>
      </c>
      <c r="O146" s="89"/>
      <c r="R146" s="89"/>
      <c r="S146" s="89">
        <f t="shared" si="19"/>
        <v>1.7142857142857142</v>
      </c>
      <c r="T146" s="89"/>
      <c r="V146" s="203">
        <v>1413</v>
      </c>
      <c r="W146" s="1">
        <v>3.45</v>
      </c>
      <c r="X146" s="1">
        <v>25</v>
      </c>
      <c r="Y146" s="1">
        <f t="shared" si="20"/>
        <v>0.04</v>
      </c>
      <c r="Z146" s="1">
        <v>0.00417</v>
      </c>
      <c r="AB146" s="117"/>
      <c r="AC146" s="117">
        <f t="shared" si="22"/>
        <v>0.13248</v>
      </c>
      <c r="AD146" s="117"/>
      <c r="AE146" s="203">
        <v>1413</v>
      </c>
      <c r="AF146" s="89"/>
      <c r="AG146" s="89">
        <f t="shared" si="21"/>
        <v>0.2365714285714286</v>
      </c>
      <c r="AH146" s="89"/>
      <c r="AI146" s="91"/>
    </row>
    <row r="147" spans="1:35" ht="15.75">
      <c r="A147" s="6" t="s">
        <v>770</v>
      </c>
      <c r="B147" s="6">
        <v>3</v>
      </c>
      <c r="C147" s="203">
        <v>1414</v>
      </c>
      <c r="D147" s="11" t="s">
        <v>412</v>
      </c>
      <c r="F147" s="1">
        <v>140</v>
      </c>
      <c r="I147" s="1" t="s">
        <v>771</v>
      </c>
      <c r="M147" s="89"/>
      <c r="N147" s="89">
        <f t="shared" si="16"/>
        <v>1.12</v>
      </c>
      <c r="O147" s="89"/>
      <c r="R147" s="89"/>
      <c r="S147" s="89">
        <f t="shared" si="19"/>
        <v>2</v>
      </c>
      <c r="T147" s="89"/>
      <c r="V147" s="203">
        <v>1414</v>
      </c>
      <c r="W147" s="1">
        <v>3.45</v>
      </c>
      <c r="X147" s="1">
        <v>25</v>
      </c>
      <c r="Y147" s="1">
        <f t="shared" si="20"/>
        <v>0.04</v>
      </c>
      <c r="Z147" s="1">
        <v>0.0036</v>
      </c>
      <c r="AB147" s="117"/>
      <c r="AC147" s="117">
        <f t="shared" si="22"/>
        <v>0.15456000000000003</v>
      </c>
      <c r="AD147" s="117"/>
      <c r="AE147" s="203">
        <v>1414</v>
      </c>
      <c r="AF147" s="89"/>
      <c r="AG147" s="89">
        <f t="shared" si="21"/>
        <v>0.276</v>
      </c>
      <c r="AH147" s="89"/>
      <c r="AI147" s="91"/>
    </row>
    <row r="148" spans="1:35" ht="15.75">
      <c r="A148" s="6" t="s">
        <v>603</v>
      </c>
      <c r="B148" s="6">
        <v>11</v>
      </c>
      <c r="C148" s="203">
        <v>1414</v>
      </c>
      <c r="D148" s="11" t="s">
        <v>772</v>
      </c>
      <c r="E148" s="1">
        <v>0.33</v>
      </c>
      <c r="I148" s="1" t="s">
        <v>409</v>
      </c>
      <c r="M148" s="89">
        <v>0.00264</v>
      </c>
      <c r="N148" s="89"/>
      <c r="O148" s="89"/>
      <c r="R148" s="89">
        <v>0.004714285714285714</v>
      </c>
      <c r="S148" s="89"/>
      <c r="T148" s="89"/>
      <c r="V148" s="203">
        <v>1414</v>
      </c>
      <c r="W148" s="1">
        <v>3.45</v>
      </c>
      <c r="X148" s="1">
        <v>25</v>
      </c>
      <c r="Y148" s="1">
        <f t="shared" si="20"/>
        <v>0.04</v>
      </c>
      <c r="Z148" s="1">
        <v>0.0036</v>
      </c>
      <c r="AB148" s="223">
        <f>(M148*$W148*$Y148)</f>
        <v>0.00036432</v>
      </c>
      <c r="AC148" s="117"/>
      <c r="AD148" s="117"/>
      <c r="AE148" s="203">
        <v>1414</v>
      </c>
      <c r="AF148" s="89">
        <f>(R148*$W148*$Y148)</f>
        <v>0.0006505714285714285</v>
      </c>
      <c r="AG148" s="89"/>
      <c r="AH148" s="89"/>
      <c r="AI148" s="91"/>
    </row>
    <row r="149" spans="1:35" ht="15.75">
      <c r="A149" s="6" t="s">
        <v>900</v>
      </c>
      <c r="B149" s="6"/>
      <c r="C149" s="203" t="s">
        <v>901</v>
      </c>
      <c r="D149" s="11" t="s">
        <v>412</v>
      </c>
      <c r="E149" s="1">
        <v>0.2</v>
      </c>
      <c r="I149" s="1" t="s">
        <v>773</v>
      </c>
      <c r="M149" s="89">
        <v>0.0016</v>
      </c>
      <c r="N149" s="89"/>
      <c r="O149" s="89"/>
      <c r="R149" s="89">
        <v>0.002857142857142857</v>
      </c>
      <c r="S149" s="89"/>
      <c r="T149" s="89"/>
      <c r="V149" s="203" t="s">
        <v>901</v>
      </c>
      <c r="W149" s="1">
        <v>3.45</v>
      </c>
      <c r="X149" s="1">
        <v>25</v>
      </c>
      <c r="Y149" s="1">
        <f t="shared" si="20"/>
        <v>0.04</v>
      </c>
      <c r="Z149" s="1">
        <v>0.00392</v>
      </c>
      <c r="AB149" s="223"/>
      <c r="AC149" s="117"/>
      <c r="AD149" s="117"/>
      <c r="AE149" s="203" t="s">
        <v>901</v>
      </c>
      <c r="AF149" s="89"/>
      <c r="AG149" s="89"/>
      <c r="AH149" s="89"/>
      <c r="AI149" s="91"/>
    </row>
    <row r="150" spans="1:35" ht="15.75">
      <c r="A150" s="6" t="s">
        <v>770</v>
      </c>
      <c r="B150" s="6">
        <v>3</v>
      </c>
      <c r="C150" s="203">
        <v>1415</v>
      </c>
      <c r="D150" s="11" t="s">
        <v>412</v>
      </c>
      <c r="F150" s="1">
        <v>0.5</v>
      </c>
      <c r="M150" s="89"/>
      <c r="N150" s="89">
        <f>(F150/125)</f>
        <v>0.004</v>
      </c>
      <c r="O150" s="89"/>
      <c r="R150" s="89"/>
      <c r="S150" s="89">
        <f t="shared" si="19"/>
        <v>0.007142857142857143</v>
      </c>
      <c r="T150" s="89"/>
      <c r="V150" s="203">
        <v>1415</v>
      </c>
      <c r="W150" s="1">
        <v>3.45</v>
      </c>
      <c r="X150" s="1">
        <v>25</v>
      </c>
      <c r="Y150" s="1">
        <f t="shared" si="20"/>
        <v>0.04</v>
      </c>
      <c r="Z150" s="1">
        <v>0.00392</v>
      </c>
      <c r="AB150" s="223"/>
      <c r="AC150" s="117">
        <f t="shared" si="22"/>
        <v>0.0005520000000000001</v>
      </c>
      <c r="AD150" s="117"/>
      <c r="AE150" s="203">
        <v>1415</v>
      </c>
      <c r="AF150" s="89"/>
      <c r="AG150" s="89">
        <f>(S150*$W150*$Y150)</f>
        <v>0.0009857142857142857</v>
      </c>
      <c r="AH150" s="89"/>
      <c r="AI150" s="91"/>
    </row>
    <row r="151" spans="1:35" ht="15.75">
      <c r="A151" s="6" t="s">
        <v>769</v>
      </c>
      <c r="B151" s="6">
        <v>4</v>
      </c>
      <c r="C151" s="203">
        <v>1415</v>
      </c>
      <c r="D151" s="11" t="s">
        <v>412</v>
      </c>
      <c r="E151" s="1">
        <v>0.415</v>
      </c>
      <c r="M151" s="89">
        <v>0.00332</v>
      </c>
      <c r="N151" s="89"/>
      <c r="O151" s="89"/>
      <c r="R151" s="89">
        <v>0.005928571428571428</v>
      </c>
      <c r="S151" s="89"/>
      <c r="T151" s="89"/>
      <c r="V151" s="203">
        <v>1415</v>
      </c>
      <c r="W151" s="1">
        <v>3.45</v>
      </c>
      <c r="X151" s="1">
        <v>25</v>
      </c>
      <c r="Y151" s="1">
        <f t="shared" si="20"/>
        <v>0.04</v>
      </c>
      <c r="Z151" s="1">
        <v>0.00392</v>
      </c>
      <c r="AB151" s="223">
        <f>(M151*$W151*$Y151)</f>
        <v>0.00045816000000000005</v>
      </c>
      <c r="AC151" s="117"/>
      <c r="AD151" s="117"/>
      <c r="AE151" s="203">
        <v>1415</v>
      </c>
      <c r="AF151" s="89">
        <f>(R151*$W151*$Y151)</f>
        <v>0.0008181428571428571</v>
      </c>
      <c r="AG151" s="89"/>
      <c r="AH151" s="89"/>
      <c r="AI151" s="91"/>
    </row>
    <row r="152" spans="1:35" ht="15.75">
      <c r="A152" s="6" t="s">
        <v>613</v>
      </c>
      <c r="B152" s="6">
        <v>8</v>
      </c>
      <c r="C152" s="203">
        <v>1415</v>
      </c>
      <c r="D152" s="11" t="s">
        <v>619</v>
      </c>
      <c r="F152" s="1">
        <v>160</v>
      </c>
      <c r="M152" s="89"/>
      <c r="N152" s="89">
        <f>(F152/125)</f>
        <v>1.28</v>
      </c>
      <c r="O152" s="89"/>
      <c r="R152" s="89"/>
      <c r="S152" s="89">
        <f t="shared" si="19"/>
        <v>2.2857142857142856</v>
      </c>
      <c r="T152" s="89"/>
      <c r="V152" s="203">
        <v>1415</v>
      </c>
      <c r="W152" s="1">
        <v>3.45</v>
      </c>
      <c r="X152" s="1">
        <v>25</v>
      </c>
      <c r="Y152" s="1">
        <f t="shared" si="20"/>
        <v>0.04</v>
      </c>
      <c r="Z152" s="1">
        <v>0.00392</v>
      </c>
      <c r="AB152" s="117"/>
      <c r="AC152" s="117">
        <f t="shared" si="22"/>
        <v>0.17664000000000002</v>
      </c>
      <c r="AD152" s="117"/>
      <c r="AE152" s="203">
        <v>1415</v>
      </c>
      <c r="AF152" s="89"/>
      <c r="AG152" s="89">
        <f>(S152*$W152*$Y152)</f>
        <v>0.31542857142857145</v>
      </c>
      <c r="AH152" s="89"/>
      <c r="AI152" s="91"/>
    </row>
    <row r="153" spans="1:35" ht="15.75">
      <c r="A153" s="6" t="s">
        <v>608</v>
      </c>
      <c r="B153" s="6">
        <v>10</v>
      </c>
      <c r="C153" s="203">
        <v>1415</v>
      </c>
      <c r="D153" s="11" t="s">
        <v>412</v>
      </c>
      <c r="F153" s="1">
        <v>150</v>
      </c>
      <c r="M153" s="89"/>
      <c r="N153" s="89">
        <f>(F153/125)</f>
        <v>1.2</v>
      </c>
      <c r="O153" s="89"/>
      <c r="R153" s="89"/>
      <c r="S153" s="89">
        <f t="shared" si="19"/>
        <v>2.142857142857143</v>
      </c>
      <c r="T153" s="89"/>
      <c r="V153" s="203">
        <v>1415</v>
      </c>
      <c r="W153" s="1">
        <v>3.45</v>
      </c>
      <c r="X153" s="1">
        <v>25</v>
      </c>
      <c r="Y153" s="1">
        <f t="shared" si="20"/>
        <v>0.04</v>
      </c>
      <c r="Z153" s="1">
        <v>0.00392</v>
      </c>
      <c r="AB153" s="117"/>
      <c r="AC153" s="117">
        <f t="shared" si="22"/>
        <v>0.1656</v>
      </c>
      <c r="AD153" s="117"/>
      <c r="AE153" s="203">
        <v>1415</v>
      </c>
      <c r="AF153" s="89"/>
      <c r="AG153" s="89">
        <f>(S153*$W153*$Y153)</f>
        <v>0.29571428571428576</v>
      </c>
      <c r="AH153" s="89"/>
      <c r="AI153" s="91"/>
    </row>
    <row r="154" spans="1:35" ht="15.75">
      <c r="A154" s="6" t="s">
        <v>603</v>
      </c>
      <c r="B154" s="6">
        <v>11</v>
      </c>
      <c r="C154" s="203">
        <v>1415</v>
      </c>
      <c r="D154" s="11" t="s">
        <v>412</v>
      </c>
      <c r="G154" s="1">
        <v>160</v>
      </c>
      <c r="I154" s="1" t="s">
        <v>706</v>
      </c>
      <c r="M154" s="89"/>
      <c r="N154" s="89"/>
      <c r="O154" s="89">
        <f>G154/125</f>
        <v>1.28</v>
      </c>
      <c r="R154" s="89"/>
      <c r="S154" s="89"/>
      <c r="T154" s="89">
        <f>(G154/70)</f>
        <v>2.2857142857142856</v>
      </c>
      <c r="V154" s="203">
        <v>1415</v>
      </c>
      <c r="W154" s="1">
        <v>3.45</v>
      </c>
      <c r="X154" s="1">
        <v>25</v>
      </c>
      <c r="Y154" s="1">
        <f t="shared" si="20"/>
        <v>0.04</v>
      </c>
      <c r="Z154" s="1">
        <v>0.00392</v>
      </c>
      <c r="AB154" s="117"/>
      <c r="AC154" s="117"/>
      <c r="AD154" s="117">
        <f>(O154*$W154*$Y154)</f>
        <v>0.17664000000000002</v>
      </c>
      <c r="AE154" s="203">
        <v>1415</v>
      </c>
      <c r="AF154" s="89"/>
      <c r="AG154" s="89"/>
      <c r="AH154" s="89">
        <f>(T154*$W154*$Y154)</f>
        <v>0.31542857142857145</v>
      </c>
      <c r="AI154" s="91"/>
    </row>
    <row r="155" spans="1:35" ht="15.75">
      <c r="A155" s="6" t="s">
        <v>604</v>
      </c>
      <c r="B155" s="6">
        <v>12</v>
      </c>
      <c r="C155" s="203">
        <v>1415</v>
      </c>
      <c r="D155" s="11" t="s">
        <v>412</v>
      </c>
      <c r="F155" s="1">
        <v>200</v>
      </c>
      <c r="M155" s="89"/>
      <c r="N155" s="89">
        <f>(F155/125)</f>
        <v>1.6</v>
      </c>
      <c r="O155" s="89"/>
      <c r="R155" s="89"/>
      <c r="S155" s="89">
        <f t="shared" si="19"/>
        <v>2.857142857142857</v>
      </c>
      <c r="T155" s="89"/>
      <c r="V155" s="203">
        <v>1415</v>
      </c>
      <c r="W155" s="1">
        <v>3.45</v>
      </c>
      <c r="X155" s="1">
        <v>25</v>
      </c>
      <c r="Y155" s="1">
        <f t="shared" si="20"/>
        <v>0.04</v>
      </c>
      <c r="Z155" s="1">
        <v>0.00392</v>
      </c>
      <c r="AB155" s="117"/>
      <c r="AC155" s="117">
        <f t="shared" si="22"/>
        <v>0.22080000000000002</v>
      </c>
      <c r="AD155" s="117"/>
      <c r="AE155" s="203">
        <v>1415</v>
      </c>
      <c r="AF155" s="89"/>
      <c r="AG155" s="89">
        <f>(S155*$W155*$Y155)</f>
        <v>0.3942857142857143</v>
      </c>
      <c r="AH155" s="89"/>
      <c r="AI155" s="91"/>
    </row>
    <row r="156" spans="1:35" ht="15.75">
      <c r="A156" s="6" t="s">
        <v>604</v>
      </c>
      <c r="B156" s="6">
        <v>12</v>
      </c>
      <c r="C156" s="203">
        <v>1415</v>
      </c>
      <c r="D156" s="11" t="s">
        <v>412</v>
      </c>
      <c r="F156" s="1">
        <v>300</v>
      </c>
      <c r="G156" s="1">
        <v>350</v>
      </c>
      <c r="I156" s="1" t="s">
        <v>643</v>
      </c>
      <c r="M156" s="89"/>
      <c r="N156" s="89">
        <f>(F156/125)</f>
        <v>2.4</v>
      </c>
      <c r="O156" s="89">
        <f>G156/125</f>
        <v>2.8</v>
      </c>
      <c r="R156" s="89"/>
      <c r="S156" s="89">
        <f t="shared" si="19"/>
        <v>4.285714285714286</v>
      </c>
      <c r="T156" s="89">
        <f>(G156/70)</f>
        <v>5</v>
      </c>
      <c r="V156" s="203">
        <v>1415</v>
      </c>
      <c r="W156" s="1">
        <v>3.45</v>
      </c>
      <c r="X156" s="1">
        <v>25</v>
      </c>
      <c r="Y156" s="1">
        <f t="shared" si="20"/>
        <v>0.04</v>
      </c>
      <c r="Z156" s="1">
        <v>0.00392</v>
      </c>
      <c r="AB156" s="117"/>
      <c r="AC156" s="117">
        <f t="shared" si="22"/>
        <v>0.3312</v>
      </c>
      <c r="AD156" s="117">
        <f>(O156*$W156*$Y156)</f>
        <v>0.3864</v>
      </c>
      <c r="AE156" s="203">
        <v>1415</v>
      </c>
      <c r="AF156" s="89"/>
      <c r="AG156" s="89">
        <f>(S156*$W156*$Y156)</f>
        <v>0.5914285714285715</v>
      </c>
      <c r="AH156" s="89">
        <f>(T156*$W156*$Y156)</f>
        <v>0.6900000000000001</v>
      </c>
      <c r="AI156" s="91"/>
    </row>
    <row r="157" spans="1:35" s="17" customFormat="1" ht="15.75">
      <c r="A157" s="171" t="s">
        <v>604</v>
      </c>
      <c r="B157" s="157">
        <v>12</v>
      </c>
      <c r="C157" s="206">
        <v>1415</v>
      </c>
      <c r="D157" s="18" t="s">
        <v>412</v>
      </c>
      <c r="F157" s="17">
        <v>900</v>
      </c>
      <c r="I157" s="17" t="s">
        <v>884</v>
      </c>
      <c r="M157" s="164"/>
      <c r="N157" s="89">
        <f>(F157/125)</f>
        <v>7.2</v>
      </c>
      <c r="O157" s="164"/>
      <c r="R157" s="89"/>
      <c r="S157" s="89">
        <f t="shared" si="19"/>
        <v>12.857142857142858</v>
      </c>
      <c r="T157" s="89"/>
      <c r="V157" s="206">
        <v>1415</v>
      </c>
      <c r="W157" s="17">
        <v>3.45</v>
      </c>
      <c r="X157" s="17">
        <v>25</v>
      </c>
      <c r="Y157" s="17">
        <f t="shared" si="20"/>
        <v>0.04</v>
      </c>
      <c r="Z157" s="17">
        <v>0.00392</v>
      </c>
      <c r="AB157" s="117"/>
      <c r="AC157" s="117">
        <f t="shared" si="22"/>
        <v>0.9936000000000001</v>
      </c>
      <c r="AD157" s="117"/>
      <c r="AE157" s="206">
        <v>1415</v>
      </c>
      <c r="AF157" s="89"/>
      <c r="AG157" s="89">
        <f>(S157*$W157*$Y157)</f>
        <v>1.7742857142857145</v>
      </c>
      <c r="AH157" s="89"/>
      <c r="AI157" s="91"/>
    </row>
    <row r="158" spans="1:35" ht="15.75">
      <c r="A158" s="6"/>
      <c r="B158" s="6"/>
      <c r="C158" s="203"/>
      <c r="E158" s="11" t="s">
        <v>644</v>
      </c>
      <c r="M158" s="89"/>
      <c r="N158" s="89"/>
      <c r="O158" s="89"/>
      <c r="R158" s="6" t="s">
        <v>644</v>
      </c>
      <c r="S158" s="89"/>
      <c r="T158" s="89"/>
      <c r="V158" s="203"/>
      <c r="X158" s="1">
        <v>25</v>
      </c>
      <c r="AB158" s="89"/>
      <c r="AC158" s="6" t="s">
        <v>644</v>
      </c>
      <c r="AD158" s="89"/>
      <c r="AE158" s="203"/>
      <c r="AF158" s="89"/>
      <c r="AG158" s="6" t="s">
        <v>644</v>
      </c>
      <c r="AH158" s="89"/>
      <c r="AI158" s="91"/>
    </row>
    <row r="159" spans="1:35" s="17" customFormat="1" ht="15.75">
      <c r="A159" s="171" t="s">
        <v>645</v>
      </c>
      <c r="B159" s="157">
        <v>12</v>
      </c>
      <c r="C159" s="206">
        <v>1415</v>
      </c>
      <c r="D159" s="18" t="s">
        <v>619</v>
      </c>
      <c r="F159" s="17">
        <v>500</v>
      </c>
      <c r="M159" s="164"/>
      <c r="N159" s="89">
        <f>(F159/125)</f>
        <v>4</v>
      </c>
      <c r="O159" s="164"/>
      <c r="R159" s="89"/>
      <c r="S159" s="89">
        <f t="shared" si="19"/>
        <v>7.142857142857143</v>
      </c>
      <c r="T159" s="89"/>
      <c r="V159" s="206">
        <v>1415</v>
      </c>
      <c r="W159" s="17">
        <v>3.45</v>
      </c>
      <c r="X159" s="17">
        <v>25</v>
      </c>
      <c r="Y159" s="17">
        <f t="shared" si="20"/>
        <v>0.04</v>
      </c>
      <c r="Z159" s="17">
        <v>0.00392</v>
      </c>
      <c r="AB159" s="164"/>
      <c r="AC159" s="117">
        <f t="shared" si="22"/>
        <v>0.552</v>
      </c>
      <c r="AD159" s="164"/>
      <c r="AE159" s="206">
        <v>1415</v>
      </c>
      <c r="AF159" s="89"/>
      <c r="AG159" s="89">
        <f>(S159*$W159*$Y159)</f>
        <v>0.9857142857142859</v>
      </c>
      <c r="AH159" s="89"/>
      <c r="AI159" s="91"/>
    </row>
    <row r="160" spans="1:35" ht="15.75">
      <c r="A160" s="6" t="s">
        <v>774</v>
      </c>
      <c r="B160" s="6">
        <v>1</v>
      </c>
      <c r="C160" s="203">
        <v>1416</v>
      </c>
      <c r="D160" s="11" t="s">
        <v>412</v>
      </c>
      <c r="F160" s="1">
        <v>300</v>
      </c>
      <c r="M160" s="89"/>
      <c r="N160" s="89">
        <f>(F160/125)</f>
        <v>2.4</v>
      </c>
      <c r="O160" s="89"/>
      <c r="R160" s="89"/>
      <c r="S160" s="89">
        <f t="shared" si="19"/>
        <v>4.285714285714286</v>
      </c>
      <c r="T160" s="89"/>
      <c r="V160" s="203">
        <v>1416</v>
      </c>
      <c r="W160" s="1">
        <v>3.45</v>
      </c>
      <c r="X160" s="1">
        <v>25</v>
      </c>
      <c r="Y160" s="1">
        <f t="shared" si="20"/>
        <v>0.04</v>
      </c>
      <c r="Z160" s="177">
        <v>0.0037</v>
      </c>
      <c r="AB160" s="117"/>
      <c r="AC160" s="117">
        <f>(N160*$W160*$Y160)</f>
        <v>0.3312</v>
      </c>
      <c r="AD160" s="117">
        <f>(O160*$W160*$Y160)</f>
        <v>0</v>
      </c>
      <c r="AE160" s="203">
        <v>1416</v>
      </c>
      <c r="AF160" s="89"/>
      <c r="AG160" s="89">
        <f>(S160*$W160*$Y160)</f>
        <v>0.5914285714285715</v>
      </c>
      <c r="AH160" s="89"/>
      <c r="AI160" s="91"/>
    </row>
    <row r="161" spans="1:35" ht="15.75">
      <c r="A161" s="6" t="s">
        <v>607</v>
      </c>
      <c r="B161" s="6">
        <v>2</v>
      </c>
      <c r="C161" s="203">
        <v>1416</v>
      </c>
      <c r="D161" s="11" t="s">
        <v>412</v>
      </c>
      <c r="G161" s="1">
        <v>600</v>
      </c>
      <c r="I161" s="1" t="s">
        <v>407</v>
      </c>
      <c r="M161" s="89"/>
      <c r="N161" s="89"/>
      <c r="O161" s="89">
        <f>G161/125</f>
        <v>4.8</v>
      </c>
      <c r="R161" s="89"/>
      <c r="S161" s="89"/>
      <c r="T161" s="89">
        <f>(G161/70)</f>
        <v>8.571428571428571</v>
      </c>
      <c r="V161" s="203">
        <v>1416</v>
      </c>
      <c r="W161" s="1">
        <v>3.45</v>
      </c>
      <c r="X161" s="1">
        <v>25</v>
      </c>
      <c r="Y161" s="1">
        <f t="shared" si="20"/>
        <v>0.04</v>
      </c>
      <c r="Z161" s="177">
        <v>0.0037</v>
      </c>
      <c r="AB161" s="117"/>
      <c r="AC161" s="117"/>
      <c r="AD161" s="117">
        <f>(O161*$W161*$Y161)</f>
        <v>0.6624</v>
      </c>
      <c r="AE161" s="203">
        <v>1416</v>
      </c>
      <c r="AF161" s="89"/>
      <c r="AG161" s="89"/>
      <c r="AH161" s="89">
        <f>(T161*$W161*$Y161)</f>
        <v>1.182857142857143</v>
      </c>
      <c r="AI161" s="91"/>
    </row>
    <row r="162" spans="1:35" ht="15.75">
      <c r="A162" s="6" t="s">
        <v>607</v>
      </c>
      <c r="B162" s="6">
        <v>2</v>
      </c>
      <c r="C162" s="203">
        <v>1416</v>
      </c>
      <c r="D162" s="11" t="s">
        <v>412</v>
      </c>
      <c r="G162" s="1">
        <v>800</v>
      </c>
      <c r="I162" s="1" t="s">
        <v>407</v>
      </c>
      <c r="M162" s="89"/>
      <c r="N162" s="89"/>
      <c r="O162" s="89">
        <f>G162/125</f>
        <v>6.4</v>
      </c>
      <c r="R162" s="89"/>
      <c r="S162" s="89"/>
      <c r="T162" s="89">
        <f>(G162/70)</f>
        <v>11.428571428571429</v>
      </c>
      <c r="V162" s="203">
        <v>1416</v>
      </c>
      <c r="W162" s="1">
        <v>3.45</v>
      </c>
      <c r="X162" s="1">
        <v>25</v>
      </c>
      <c r="Y162" s="1">
        <v>0.04</v>
      </c>
      <c r="Z162" s="177">
        <v>0.0037</v>
      </c>
      <c r="AB162" s="117"/>
      <c r="AC162" s="117"/>
      <c r="AD162" s="117">
        <f>(O162*$W162*$Y162)</f>
        <v>0.8832000000000001</v>
      </c>
      <c r="AE162" s="203">
        <v>1416</v>
      </c>
      <c r="AF162" s="89"/>
      <c r="AG162" s="89"/>
      <c r="AH162" s="89">
        <f>(T162*$W162*$Y162)</f>
        <v>1.5771428571428572</v>
      </c>
      <c r="AI162" s="91"/>
    </row>
    <row r="163" spans="1:35" ht="15.75">
      <c r="A163" s="6" t="s">
        <v>607</v>
      </c>
      <c r="B163" s="6">
        <v>2</v>
      </c>
      <c r="C163" s="203">
        <v>1416</v>
      </c>
      <c r="D163" s="11" t="s">
        <v>772</v>
      </c>
      <c r="F163" s="1">
        <v>3</v>
      </c>
      <c r="I163" s="1" t="s">
        <v>1259</v>
      </c>
      <c r="M163" s="89"/>
      <c r="N163" s="89">
        <f aca="true" t="shared" si="23" ref="N163:N226">(F163/125)</f>
        <v>0.024</v>
      </c>
      <c r="O163" s="89"/>
      <c r="R163" s="89"/>
      <c r="S163" s="89">
        <f t="shared" si="19"/>
        <v>0.04285714285714286</v>
      </c>
      <c r="T163" s="89"/>
      <c r="V163" s="203">
        <v>1416</v>
      </c>
      <c r="W163" s="1">
        <v>3.45</v>
      </c>
      <c r="Y163" s="220">
        <v>0.04</v>
      </c>
      <c r="Z163" s="177">
        <v>0.0037</v>
      </c>
      <c r="AB163" s="117"/>
      <c r="AC163" s="117">
        <f aca="true" t="shared" si="24" ref="AC163:AC195">(N163*$W163*$Y163)</f>
        <v>0.0033120000000000007</v>
      </c>
      <c r="AD163" s="117"/>
      <c r="AE163" s="203">
        <v>1416</v>
      </c>
      <c r="AF163" s="89"/>
      <c r="AG163" s="89">
        <f>(S163*$W163*$Y163)</f>
        <v>0.005914285714285714</v>
      </c>
      <c r="AH163" s="89"/>
      <c r="AI163" s="91"/>
    </row>
    <row r="164" spans="1:35" ht="15.75">
      <c r="A164" s="6" t="s">
        <v>769</v>
      </c>
      <c r="B164" s="6">
        <v>4</v>
      </c>
      <c r="C164" s="203">
        <v>1416</v>
      </c>
      <c r="D164" s="11" t="s">
        <v>412</v>
      </c>
      <c r="F164" s="1">
        <v>1</v>
      </c>
      <c r="I164" s="1" t="s">
        <v>775</v>
      </c>
      <c r="M164" s="89"/>
      <c r="N164" s="89">
        <f t="shared" si="23"/>
        <v>0.008</v>
      </c>
      <c r="O164" s="89"/>
      <c r="R164" s="89"/>
      <c r="S164" s="89">
        <f t="shared" si="19"/>
        <v>0.014285714285714285</v>
      </c>
      <c r="T164" s="89"/>
      <c r="V164" s="203">
        <v>1416</v>
      </c>
      <c r="W164" s="1">
        <v>3.45</v>
      </c>
      <c r="Y164" s="220">
        <v>0.04</v>
      </c>
      <c r="Z164" s="177">
        <v>0.0037</v>
      </c>
      <c r="AB164" s="117"/>
      <c r="AC164" s="117">
        <f t="shared" si="24"/>
        <v>0.0011040000000000002</v>
      </c>
      <c r="AD164" s="117"/>
      <c r="AE164" s="203">
        <v>1416</v>
      </c>
      <c r="AF164" s="89"/>
      <c r="AG164" s="89">
        <f>(S164*$W164*$Y164)</f>
        <v>0.0019714285714285715</v>
      </c>
      <c r="AH164" s="89"/>
      <c r="AI164" s="91"/>
    </row>
    <row r="165" spans="1:35" ht="15.75">
      <c r="A165" s="6" t="s">
        <v>776</v>
      </c>
      <c r="B165" s="6">
        <v>5</v>
      </c>
      <c r="C165" s="203">
        <v>1416</v>
      </c>
      <c r="D165" s="11" t="s">
        <v>619</v>
      </c>
      <c r="F165" s="1">
        <v>225</v>
      </c>
      <c r="M165" s="89"/>
      <c r="N165" s="89">
        <f t="shared" si="23"/>
        <v>1.8</v>
      </c>
      <c r="O165" s="89"/>
      <c r="R165" s="89"/>
      <c r="S165" s="89">
        <f t="shared" si="19"/>
        <v>3.2142857142857144</v>
      </c>
      <c r="T165" s="89"/>
      <c r="V165" s="203">
        <v>1416</v>
      </c>
      <c r="W165" s="1">
        <v>3.45</v>
      </c>
      <c r="Y165" s="220">
        <v>0.04</v>
      </c>
      <c r="Z165" s="177">
        <v>0.0037</v>
      </c>
      <c r="AB165" s="117"/>
      <c r="AC165" s="117">
        <f t="shared" si="24"/>
        <v>0.24840000000000004</v>
      </c>
      <c r="AD165" s="117"/>
      <c r="AE165" s="203">
        <v>1416</v>
      </c>
      <c r="AF165" s="89"/>
      <c r="AG165" s="89">
        <f>(S165*$W165*$Y165)</f>
        <v>0.4435714285714286</v>
      </c>
      <c r="AH165" s="89"/>
      <c r="AI165" s="91"/>
    </row>
    <row r="166" spans="1:35" ht="15.75">
      <c r="A166" s="6" t="s">
        <v>768</v>
      </c>
      <c r="B166" s="6">
        <v>6</v>
      </c>
      <c r="C166" s="203">
        <v>1417</v>
      </c>
      <c r="D166" s="11" t="s">
        <v>412</v>
      </c>
      <c r="E166" s="1">
        <v>180</v>
      </c>
      <c r="F166" s="1">
        <v>200</v>
      </c>
      <c r="I166" s="1" t="s">
        <v>777</v>
      </c>
      <c r="M166" s="89">
        <v>1.44</v>
      </c>
      <c r="N166" s="89">
        <f t="shared" si="23"/>
        <v>1.6</v>
      </c>
      <c r="O166" s="89"/>
      <c r="R166" s="89">
        <v>2.5714285714285716</v>
      </c>
      <c r="S166" s="89">
        <f t="shared" si="19"/>
        <v>2.857142857142857</v>
      </c>
      <c r="T166" s="89"/>
      <c r="V166" s="203">
        <v>1417</v>
      </c>
      <c r="W166" s="1">
        <v>3.45</v>
      </c>
      <c r="Y166" s="220">
        <v>0.04</v>
      </c>
      <c r="Z166" s="1">
        <v>0.00417</v>
      </c>
      <c r="AB166" s="117">
        <f>(M166*$W166*$Y166)</f>
        <v>0.19872</v>
      </c>
      <c r="AC166" s="117">
        <f t="shared" si="24"/>
        <v>0.22080000000000002</v>
      </c>
      <c r="AD166" s="117"/>
      <c r="AE166" s="203">
        <v>1417</v>
      </c>
      <c r="AF166" s="89">
        <f>(R166*$W166*$Y166)</f>
        <v>0.35485714285714287</v>
      </c>
      <c r="AG166" s="89">
        <f>(S166*$W166*$Y166)</f>
        <v>0.3942857142857143</v>
      </c>
      <c r="AH166" s="89"/>
      <c r="AI166" s="91"/>
    </row>
    <row r="167" spans="1:35" ht="15.75">
      <c r="A167" s="6" t="s">
        <v>774</v>
      </c>
      <c r="B167" s="6">
        <v>1</v>
      </c>
      <c r="C167" s="203">
        <v>1418</v>
      </c>
      <c r="D167" s="11" t="s">
        <v>412</v>
      </c>
      <c r="E167" s="1">
        <v>230</v>
      </c>
      <c r="F167" s="1">
        <v>240</v>
      </c>
      <c r="I167" s="1" t="s">
        <v>778</v>
      </c>
      <c r="M167" s="89">
        <v>1.84</v>
      </c>
      <c r="N167" s="89">
        <f t="shared" si="23"/>
        <v>1.92</v>
      </c>
      <c r="O167" s="89"/>
      <c r="R167" s="89">
        <v>3.2857142857142856</v>
      </c>
      <c r="S167" s="89">
        <f t="shared" si="19"/>
        <v>3.4285714285714284</v>
      </c>
      <c r="T167" s="89"/>
      <c r="V167" s="203">
        <v>1418</v>
      </c>
      <c r="W167" s="1">
        <v>3.45</v>
      </c>
      <c r="Y167" s="220">
        <v>0.04</v>
      </c>
      <c r="Z167" s="1">
        <v>0.00435</v>
      </c>
      <c r="AB167" s="117">
        <f>(M167*$W167*$Y167)</f>
        <v>0.25392000000000003</v>
      </c>
      <c r="AC167" s="117">
        <f t="shared" si="24"/>
        <v>0.26496</v>
      </c>
      <c r="AD167" s="117"/>
      <c r="AE167" s="203">
        <v>1418</v>
      </c>
      <c r="AF167" s="89">
        <f>(R167*$W167*$Y167)</f>
        <v>0.4534285714285714</v>
      </c>
      <c r="AG167" s="89">
        <f>(S167*$W167*$Y167)</f>
        <v>0.4731428571428572</v>
      </c>
      <c r="AH167" s="89"/>
      <c r="AI167" s="91"/>
    </row>
    <row r="168" spans="1:35" ht="15.75">
      <c r="A168" s="6" t="s">
        <v>774</v>
      </c>
      <c r="B168" s="6">
        <v>1</v>
      </c>
      <c r="C168" s="203">
        <v>1419</v>
      </c>
      <c r="D168" s="11" t="s">
        <v>412</v>
      </c>
      <c r="G168" s="1">
        <v>250</v>
      </c>
      <c r="I168" s="1" t="s">
        <v>407</v>
      </c>
      <c r="M168" s="89"/>
      <c r="N168" s="89"/>
      <c r="O168" s="89">
        <f>G168/125</f>
        <v>2</v>
      </c>
      <c r="R168" s="89"/>
      <c r="S168" s="89"/>
      <c r="T168" s="89">
        <f>(G168/70)</f>
        <v>3.5714285714285716</v>
      </c>
      <c r="V168" s="203">
        <v>1419</v>
      </c>
      <c r="W168" s="1">
        <v>3.45</v>
      </c>
      <c r="Y168" s="220">
        <v>0.04</v>
      </c>
      <c r="Z168" s="1">
        <v>0.00435</v>
      </c>
      <c r="AB168" s="117"/>
      <c r="AC168" s="117"/>
      <c r="AD168" s="117">
        <f>(O168*$W168*$Y168)</f>
        <v>0.276</v>
      </c>
      <c r="AE168" s="203">
        <v>1419</v>
      </c>
      <c r="AF168" s="89"/>
      <c r="AG168" s="89"/>
      <c r="AH168" s="89">
        <f>(T168*$W168*$Y168)</f>
        <v>0.49285714285714294</v>
      </c>
      <c r="AI168" s="91"/>
    </row>
    <row r="169" spans="1:35" ht="15.75">
      <c r="A169" s="6" t="s">
        <v>774</v>
      </c>
      <c r="B169" s="6">
        <v>1</v>
      </c>
      <c r="C169" s="203">
        <v>1419</v>
      </c>
      <c r="D169" s="11" t="s">
        <v>412</v>
      </c>
      <c r="F169" s="1">
        <v>260</v>
      </c>
      <c r="M169" s="89"/>
      <c r="N169" s="89">
        <f t="shared" si="23"/>
        <v>2.08</v>
      </c>
      <c r="O169" s="89"/>
      <c r="R169" s="89"/>
      <c r="S169" s="89">
        <f t="shared" si="19"/>
        <v>3.7142857142857144</v>
      </c>
      <c r="T169" s="89"/>
      <c r="V169" s="203">
        <v>1419</v>
      </c>
      <c r="W169" s="1">
        <v>3.45</v>
      </c>
      <c r="Y169" s="220">
        <v>0.04</v>
      </c>
      <c r="Z169" s="1">
        <v>0.00435</v>
      </c>
      <c r="AB169" s="117"/>
      <c r="AC169" s="117">
        <f t="shared" si="24"/>
        <v>0.2870400000000001</v>
      </c>
      <c r="AD169" s="117"/>
      <c r="AE169" s="203">
        <v>1419</v>
      </c>
      <c r="AF169" s="89"/>
      <c r="AG169" s="89">
        <f>(S169*$W169*$Y169)</f>
        <v>0.5125714285714286</v>
      </c>
      <c r="AH169" s="89"/>
      <c r="AI169" s="91"/>
    </row>
    <row r="170" spans="1:35" ht="15.75">
      <c r="A170" s="6" t="s">
        <v>607</v>
      </c>
      <c r="B170" s="6">
        <v>2</v>
      </c>
      <c r="C170" s="203">
        <v>1419</v>
      </c>
      <c r="D170" s="11" t="s">
        <v>412</v>
      </c>
      <c r="F170" s="1">
        <v>300</v>
      </c>
      <c r="M170" s="89"/>
      <c r="N170" s="89">
        <f t="shared" si="23"/>
        <v>2.4</v>
      </c>
      <c r="O170" s="89"/>
      <c r="R170" s="89"/>
      <c r="S170" s="89">
        <f t="shared" si="19"/>
        <v>4.285714285714286</v>
      </c>
      <c r="T170" s="89"/>
      <c r="V170" s="203">
        <v>1419</v>
      </c>
      <c r="W170" s="1">
        <v>3.45</v>
      </c>
      <c r="Y170" s="220">
        <v>0.04</v>
      </c>
      <c r="Z170" s="1">
        <v>0.00435</v>
      </c>
      <c r="AB170" s="117"/>
      <c r="AC170" s="117">
        <f t="shared" si="24"/>
        <v>0.3312</v>
      </c>
      <c r="AD170" s="117"/>
      <c r="AE170" s="203">
        <v>1419</v>
      </c>
      <c r="AF170" s="89"/>
      <c r="AG170" s="89">
        <f>(S170*$W170*$Y170)</f>
        <v>0.5914285714285715</v>
      </c>
      <c r="AH170" s="89"/>
      <c r="AI170" s="91"/>
    </row>
    <row r="171" spans="1:35" ht="15.75">
      <c r="A171" s="6" t="s">
        <v>620</v>
      </c>
      <c r="B171" s="6">
        <v>9</v>
      </c>
      <c r="C171" s="203">
        <v>1419</v>
      </c>
      <c r="D171" s="11" t="s">
        <v>412</v>
      </c>
      <c r="F171" s="1">
        <v>250</v>
      </c>
      <c r="G171" s="1">
        <v>300</v>
      </c>
      <c r="I171" s="1" t="s">
        <v>781</v>
      </c>
      <c r="M171" s="89"/>
      <c r="N171" s="89">
        <f t="shared" si="23"/>
        <v>2</v>
      </c>
      <c r="O171" s="89">
        <f>G171/125</f>
        <v>2.4</v>
      </c>
      <c r="R171" s="89"/>
      <c r="S171" s="89">
        <f t="shared" si="19"/>
        <v>3.5714285714285716</v>
      </c>
      <c r="T171" s="89">
        <f>(G171/70)</f>
        <v>4.285714285714286</v>
      </c>
      <c r="V171" s="203">
        <v>1419</v>
      </c>
      <c r="W171" s="1">
        <v>3.45</v>
      </c>
      <c r="Y171" s="220">
        <v>0.04</v>
      </c>
      <c r="Z171" s="1">
        <v>0.00435</v>
      </c>
      <c r="AB171" s="117"/>
      <c r="AC171" s="117">
        <f t="shared" si="24"/>
        <v>0.276</v>
      </c>
      <c r="AD171" s="117">
        <f>(O171*$W171*$Y171)</f>
        <v>0.3312</v>
      </c>
      <c r="AE171" s="203">
        <v>1419</v>
      </c>
      <c r="AF171" s="89"/>
      <c r="AG171" s="89">
        <f>(S171*$W171*$Y171)</f>
        <v>0.49285714285714294</v>
      </c>
      <c r="AH171" s="89">
        <f>(T171*$W171*$Y171)</f>
        <v>0.5914285714285715</v>
      </c>
      <c r="AI171" s="91"/>
    </row>
    <row r="172" spans="1:35" ht="15.75">
      <c r="A172" s="6" t="s">
        <v>608</v>
      </c>
      <c r="B172" s="6">
        <v>10</v>
      </c>
      <c r="C172" s="203">
        <v>1419</v>
      </c>
      <c r="D172" s="11" t="s">
        <v>412</v>
      </c>
      <c r="G172" s="1">
        <v>300</v>
      </c>
      <c r="I172" s="1" t="s">
        <v>407</v>
      </c>
      <c r="M172" s="89"/>
      <c r="N172" s="89"/>
      <c r="O172" s="89">
        <f>G172/125</f>
        <v>2.4</v>
      </c>
      <c r="R172" s="89"/>
      <c r="S172" s="89"/>
      <c r="T172" s="89">
        <f>(G172/70)</f>
        <v>4.285714285714286</v>
      </c>
      <c r="V172" s="203">
        <v>1419</v>
      </c>
      <c r="W172" s="1">
        <v>3.45</v>
      </c>
      <c r="Y172" s="220">
        <v>0.04</v>
      </c>
      <c r="Z172" s="1">
        <v>0.00435</v>
      </c>
      <c r="AB172" s="117"/>
      <c r="AC172" s="117"/>
      <c r="AD172" s="117">
        <f>(O172*$W172*$Y172)</f>
        <v>0.3312</v>
      </c>
      <c r="AE172" s="203">
        <v>1419</v>
      </c>
      <c r="AF172" s="89"/>
      <c r="AG172" s="89"/>
      <c r="AH172" s="89">
        <f>(T172*$W172*$Y172)</f>
        <v>0.5914285714285715</v>
      </c>
      <c r="AI172" s="91"/>
    </row>
    <row r="173" spans="1:35" ht="15.75">
      <c r="A173" s="6" t="s">
        <v>603</v>
      </c>
      <c r="B173" s="6">
        <v>11</v>
      </c>
      <c r="C173" s="203">
        <v>1419</v>
      </c>
      <c r="D173" s="11" t="s">
        <v>412</v>
      </c>
      <c r="F173" s="1">
        <v>350</v>
      </c>
      <c r="M173" s="89"/>
      <c r="N173" s="89">
        <f t="shared" si="23"/>
        <v>2.8</v>
      </c>
      <c r="O173" s="89"/>
      <c r="R173" s="89"/>
      <c r="S173" s="89">
        <f t="shared" si="19"/>
        <v>5</v>
      </c>
      <c r="T173" s="89"/>
      <c r="V173" s="203">
        <v>1419</v>
      </c>
      <c r="W173" s="1">
        <v>3.45</v>
      </c>
      <c r="Y173" s="220">
        <v>0.04</v>
      </c>
      <c r="Z173" s="1">
        <v>0.00435</v>
      </c>
      <c r="AB173" s="117"/>
      <c r="AC173" s="117">
        <f t="shared" si="24"/>
        <v>0.3864</v>
      </c>
      <c r="AD173" s="117"/>
      <c r="AE173" s="203">
        <v>1419</v>
      </c>
      <c r="AF173" s="89"/>
      <c r="AG173" s="89">
        <f>(S173*$W173*$Y173)</f>
        <v>0.6900000000000001</v>
      </c>
      <c r="AH173" s="89"/>
      <c r="AI173" s="91"/>
    </row>
    <row r="174" spans="1:35" ht="15.75">
      <c r="A174" s="6" t="s">
        <v>604</v>
      </c>
      <c r="B174" s="6">
        <v>12</v>
      </c>
      <c r="C174" s="203">
        <v>1419</v>
      </c>
      <c r="D174" s="11" t="s">
        <v>412</v>
      </c>
      <c r="F174" s="1">
        <v>350</v>
      </c>
      <c r="M174" s="89"/>
      <c r="N174" s="89">
        <f t="shared" si="23"/>
        <v>2.8</v>
      </c>
      <c r="O174" s="89"/>
      <c r="R174" s="89"/>
      <c r="S174" s="89">
        <f t="shared" si="19"/>
        <v>5</v>
      </c>
      <c r="T174" s="89"/>
      <c r="V174" s="203">
        <v>1419</v>
      </c>
      <c r="W174" s="1">
        <v>3.45</v>
      </c>
      <c r="Y174" s="220">
        <v>0.04</v>
      </c>
      <c r="Z174" s="1">
        <v>0.00435</v>
      </c>
      <c r="AB174" s="117"/>
      <c r="AC174" s="117">
        <f t="shared" si="24"/>
        <v>0.3864</v>
      </c>
      <c r="AD174" s="117"/>
      <c r="AE174" s="203">
        <v>1419</v>
      </c>
      <c r="AF174" s="89"/>
      <c r="AG174" s="89">
        <f>(S174*$W174*$Y174)</f>
        <v>0.6900000000000001</v>
      </c>
      <c r="AH174" s="89"/>
      <c r="AI174" s="91"/>
    </row>
    <row r="175" spans="1:35" s="17" customFormat="1" ht="15.75">
      <c r="A175" s="157" t="s">
        <v>774</v>
      </c>
      <c r="B175" s="157">
        <v>1</v>
      </c>
      <c r="C175" s="206">
        <v>1420</v>
      </c>
      <c r="D175" s="18" t="s">
        <v>412</v>
      </c>
      <c r="F175" s="17">
        <v>400</v>
      </c>
      <c r="M175" s="164"/>
      <c r="N175" s="89">
        <f t="shared" si="23"/>
        <v>3.2</v>
      </c>
      <c r="O175" s="164"/>
      <c r="R175" s="89"/>
      <c r="S175" s="89">
        <f t="shared" si="19"/>
        <v>5.714285714285714</v>
      </c>
      <c r="T175" s="89"/>
      <c r="V175" s="206">
        <v>1420</v>
      </c>
      <c r="W175" s="17">
        <v>3.45</v>
      </c>
      <c r="Y175" s="220">
        <v>0.04</v>
      </c>
      <c r="Z175" s="17">
        <v>0.00435</v>
      </c>
      <c r="AB175" s="117"/>
      <c r="AC175" s="117">
        <f t="shared" si="24"/>
        <v>0.44160000000000005</v>
      </c>
      <c r="AD175" s="117"/>
      <c r="AE175" s="206">
        <v>1420</v>
      </c>
      <c r="AF175" s="89"/>
      <c r="AG175" s="89">
        <f>(S175*$W175*$Y175)</f>
        <v>0.7885714285714286</v>
      </c>
      <c r="AH175" s="89"/>
      <c r="AI175" s="91"/>
    </row>
    <row r="176" spans="1:35" ht="15.75">
      <c r="A176" s="6"/>
      <c r="B176" s="6"/>
      <c r="C176" s="203"/>
      <c r="E176" s="1" t="s">
        <v>415</v>
      </c>
      <c r="M176" s="89"/>
      <c r="N176" s="89"/>
      <c r="O176" s="89"/>
      <c r="R176" s="6" t="s">
        <v>415</v>
      </c>
      <c r="S176" s="89"/>
      <c r="T176" s="89"/>
      <c r="V176" s="203"/>
      <c r="Y176" s="220">
        <v>0.04</v>
      </c>
      <c r="AB176" s="89"/>
      <c r="AC176" s="6" t="s">
        <v>415</v>
      </c>
      <c r="AD176" s="89"/>
      <c r="AE176" s="203"/>
      <c r="AF176" s="6" t="str">
        <f>AC176</f>
        <v>Upper Egypt</v>
      </c>
      <c r="AG176" s="89"/>
      <c r="AH176" s="89"/>
      <c r="AI176" s="91"/>
    </row>
    <row r="177" spans="1:35" s="17" customFormat="1" ht="15.75">
      <c r="A177" s="157" t="s">
        <v>774</v>
      </c>
      <c r="B177" s="157">
        <v>1</v>
      </c>
      <c r="C177" s="206">
        <v>1420</v>
      </c>
      <c r="D177" s="18" t="s">
        <v>772</v>
      </c>
      <c r="F177" s="17">
        <v>2</v>
      </c>
      <c r="I177" s="17" t="s">
        <v>782</v>
      </c>
      <c r="M177" s="164"/>
      <c r="N177" s="89">
        <f t="shared" si="23"/>
        <v>0.016</v>
      </c>
      <c r="O177" s="164"/>
      <c r="R177" s="89"/>
      <c r="S177" s="89">
        <f t="shared" si="19"/>
        <v>0.02857142857142857</v>
      </c>
      <c r="T177" s="89"/>
      <c r="V177" s="206">
        <v>1420</v>
      </c>
      <c r="W177" s="17">
        <v>3.45</v>
      </c>
      <c r="Y177" s="220">
        <v>0.04</v>
      </c>
      <c r="Z177" s="17">
        <v>0.00435</v>
      </c>
      <c r="AB177" s="164"/>
      <c r="AC177" s="117">
        <f t="shared" si="24"/>
        <v>0.0022080000000000003</v>
      </c>
      <c r="AD177" s="164"/>
      <c r="AE177" s="206">
        <v>1420</v>
      </c>
      <c r="AF177" s="89"/>
      <c r="AG177" s="89"/>
      <c r="AH177" s="89"/>
      <c r="AI177" s="91"/>
    </row>
    <row r="178" spans="1:35" ht="15.75">
      <c r="A178" s="6"/>
      <c r="B178" s="6"/>
      <c r="C178" s="203"/>
      <c r="E178" s="1" t="s">
        <v>503</v>
      </c>
      <c r="M178" s="89"/>
      <c r="N178" s="89"/>
      <c r="O178" s="89"/>
      <c r="R178" s="6" t="s">
        <v>503</v>
      </c>
      <c r="S178" s="89"/>
      <c r="T178" s="89"/>
      <c r="V178" s="203"/>
      <c r="Y178" s="220">
        <v>0.04</v>
      </c>
      <c r="AB178" s="89"/>
      <c r="AC178" s="6" t="s">
        <v>503</v>
      </c>
      <c r="AD178" s="89"/>
      <c r="AE178" s="203"/>
      <c r="AF178" s="6" t="str">
        <f>AC178</f>
        <v>(Cairo again)</v>
      </c>
      <c r="AG178" s="89"/>
      <c r="AH178" s="89"/>
      <c r="AI178" s="91"/>
    </row>
    <row r="179" spans="1:35" ht="15.75">
      <c r="A179" s="6" t="s">
        <v>613</v>
      </c>
      <c r="B179" s="6">
        <v>8</v>
      </c>
      <c r="C179" s="203">
        <v>1420</v>
      </c>
      <c r="D179" s="11" t="s">
        <v>619</v>
      </c>
      <c r="F179" s="1">
        <v>300</v>
      </c>
      <c r="M179" s="89"/>
      <c r="N179" s="89">
        <f t="shared" si="23"/>
        <v>2.4</v>
      </c>
      <c r="O179" s="89"/>
      <c r="R179" s="89"/>
      <c r="S179" s="89">
        <f t="shared" si="19"/>
        <v>4.285714285714286</v>
      </c>
      <c r="T179" s="89"/>
      <c r="V179" s="203">
        <v>1420</v>
      </c>
      <c r="W179" s="1">
        <v>3.45</v>
      </c>
      <c r="Y179" s="220">
        <v>0.04</v>
      </c>
      <c r="Z179" s="1">
        <v>0.00435</v>
      </c>
      <c r="AB179" s="89"/>
      <c r="AC179" s="117">
        <f t="shared" si="24"/>
        <v>0.3312</v>
      </c>
      <c r="AD179" s="89"/>
      <c r="AE179" s="203">
        <v>1420</v>
      </c>
      <c r="AF179" s="89"/>
      <c r="AG179" s="89"/>
      <c r="AH179" s="89"/>
      <c r="AI179" s="91"/>
    </row>
    <row r="180" spans="1:35" ht="15.75">
      <c r="A180" s="6" t="s">
        <v>774</v>
      </c>
      <c r="B180" s="6">
        <v>1</v>
      </c>
      <c r="C180" s="203">
        <v>1421</v>
      </c>
      <c r="D180" s="11" t="s">
        <v>412</v>
      </c>
      <c r="G180" s="1">
        <v>200</v>
      </c>
      <c r="I180" s="1" t="s">
        <v>790</v>
      </c>
      <c r="M180" s="89"/>
      <c r="N180" s="89"/>
      <c r="O180" s="89">
        <f>G180/125</f>
        <v>1.6</v>
      </c>
      <c r="R180" s="89"/>
      <c r="S180" s="89"/>
      <c r="T180" s="89">
        <f>(G180/70)</f>
        <v>2.857142857142857</v>
      </c>
      <c r="V180" s="203">
        <v>1421</v>
      </c>
      <c r="W180" s="1">
        <v>3.45</v>
      </c>
      <c r="Y180" s="220">
        <v>0.04</v>
      </c>
      <c r="Z180" s="1">
        <v>0.00435</v>
      </c>
      <c r="AB180" s="89"/>
      <c r="AC180" s="117"/>
      <c r="AD180" s="117">
        <f>(O180*$W180*$Y180)</f>
        <v>0.22080000000000002</v>
      </c>
      <c r="AE180" s="203">
        <v>1421</v>
      </c>
      <c r="AF180" s="89"/>
      <c r="AG180" s="89"/>
      <c r="AH180" s="89">
        <f>(T180*$W180*$Y180)</f>
        <v>0.3942857142857143</v>
      </c>
      <c r="AI180" s="91"/>
    </row>
    <row r="181" spans="1:35" ht="15.75">
      <c r="A181" s="6"/>
      <c r="B181" s="6"/>
      <c r="C181" s="203">
        <v>1421</v>
      </c>
      <c r="D181" s="11" t="s">
        <v>412</v>
      </c>
      <c r="F181" s="1">
        <v>250</v>
      </c>
      <c r="I181" s="1" t="s">
        <v>802</v>
      </c>
      <c r="M181" s="89"/>
      <c r="N181" s="89">
        <f t="shared" si="23"/>
        <v>2</v>
      </c>
      <c r="O181" s="89"/>
      <c r="R181" s="89"/>
      <c r="S181" s="89">
        <f t="shared" si="19"/>
        <v>3.5714285714285716</v>
      </c>
      <c r="T181" s="89"/>
      <c r="V181" s="203">
        <v>1421</v>
      </c>
      <c r="W181" s="1">
        <v>3.45</v>
      </c>
      <c r="Y181" s="220">
        <v>0.04</v>
      </c>
      <c r="Z181" s="1">
        <v>0.00435</v>
      </c>
      <c r="AB181" s="89"/>
      <c r="AC181" s="117">
        <f t="shared" si="24"/>
        <v>0.276</v>
      </c>
      <c r="AD181" s="89"/>
      <c r="AE181" s="203">
        <v>1421</v>
      </c>
      <c r="AF181" s="89"/>
      <c r="AG181" s="89">
        <f>(S181*$W181*$Y181)</f>
        <v>0.49285714285714294</v>
      </c>
      <c r="AH181" s="89"/>
      <c r="AI181" s="91"/>
    </row>
    <row r="182" spans="1:35" ht="15.75">
      <c r="A182" s="6" t="s">
        <v>613</v>
      </c>
      <c r="B182" s="6">
        <v>8</v>
      </c>
      <c r="C182" s="203">
        <v>1422</v>
      </c>
      <c r="D182" s="11" t="s">
        <v>412</v>
      </c>
      <c r="E182" s="1">
        <v>150</v>
      </c>
      <c r="I182" s="1" t="s">
        <v>409</v>
      </c>
      <c r="M182" s="89">
        <v>1.2</v>
      </c>
      <c r="N182" s="89"/>
      <c r="O182" s="89"/>
      <c r="R182" s="89">
        <v>2.142857142857143</v>
      </c>
      <c r="S182" s="89"/>
      <c r="T182" s="89"/>
      <c r="V182" s="203">
        <v>1422</v>
      </c>
      <c r="W182" s="1">
        <v>3.45</v>
      </c>
      <c r="Y182" s="220">
        <v>0.04</v>
      </c>
      <c r="Z182" s="1">
        <v>0.00435</v>
      </c>
      <c r="AB182" s="117">
        <f>(M182*$W182*$Y182)</f>
        <v>0.1656</v>
      </c>
      <c r="AC182" s="117"/>
      <c r="AD182" s="89"/>
      <c r="AE182" s="203">
        <v>1422</v>
      </c>
      <c r="AF182" s="89">
        <f>(R182*$W182*$Y182)</f>
        <v>0.29571428571428576</v>
      </c>
      <c r="AG182" s="89"/>
      <c r="AH182" s="89"/>
      <c r="AI182" s="91"/>
    </row>
    <row r="183" spans="1:35" ht="15.75">
      <c r="A183" s="6" t="s">
        <v>774</v>
      </c>
      <c r="B183" s="6">
        <v>1</v>
      </c>
      <c r="C183" s="203">
        <v>1423</v>
      </c>
      <c r="D183" s="11" t="s">
        <v>412</v>
      </c>
      <c r="F183" s="1">
        <v>75</v>
      </c>
      <c r="M183" s="89"/>
      <c r="N183" s="89">
        <f t="shared" si="23"/>
        <v>0.6</v>
      </c>
      <c r="O183" s="89"/>
      <c r="R183" s="89"/>
      <c r="S183" s="89">
        <f t="shared" si="19"/>
        <v>1.0714285714285714</v>
      </c>
      <c r="T183" s="89"/>
      <c r="V183" s="203">
        <v>1423</v>
      </c>
      <c r="W183" s="1">
        <v>3.45</v>
      </c>
      <c r="Y183" s="220">
        <v>0.04</v>
      </c>
      <c r="Z183" s="1">
        <v>0.00417</v>
      </c>
      <c r="AB183" s="89"/>
      <c r="AC183" s="117">
        <f t="shared" si="24"/>
        <v>0.0828</v>
      </c>
      <c r="AD183" s="89"/>
      <c r="AE183" s="203">
        <v>1423</v>
      </c>
      <c r="AF183" s="89"/>
      <c r="AG183" s="89">
        <f>(S183*$W183*$Y183)</f>
        <v>0.14785714285714288</v>
      </c>
      <c r="AH183" s="89"/>
      <c r="AI183" s="91"/>
    </row>
    <row r="184" spans="1:35" ht="15.75">
      <c r="A184" s="6" t="s">
        <v>770</v>
      </c>
      <c r="B184" s="6">
        <v>3</v>
      </c>
      <c r="C184" s="203">
        <v>1423</v>
      </c>
      <c r="D184" s="11" t="s">
        <v>412</v>
      </c>
      <c r="E184" s="1">
        <v>60</v>
      </c>
      <c r="I184" s="1" t="s">
        <v>846</v>
      </c>
      <c r="M184" s="89">
        <v>0.48</v>
      </c>
      <c r="N184" s="89"/>
      <c r="O184" s="89"/>
      <c r="R184" s="89">
        <v>0.8571428571428571</v>
      </c>
      <c r="S184" s="89"/>
      <c r="T184" s="89"/>
      <c r="V184" s="203">
        <v>1423</v>
      </c>
      <c r="W184" s="1">
        <v>3.45</v>
      </c>
      <c r="Y184" s="220">
        <v>0.04</v>
      </c>
      <c r="Z184" s="1">
        <v>0.00417</v>
      </c>
      <c r="AB184" s="117">
        <f>(M184*$W184*$Y184)</f>
        <v>0.06624</v>
      </c>
      <c r="AC184" s="117"/>
      <c r="AD184" s="89"/>
      <c r="AE184" s="203">
        <v>1423</v>
      </c>
      <c r="AF184" s="89">
        <f>(R184*$W184*$Y184)</f>
        <v>0.1182857142857143</v>
      </c>
      <c r="AG184" s="89"/>
      <c r="AH184" s="89"/>
      <c r="AI184" s="91"/>
    </row>
    <row r="185" spans="1:35" ht="15.75">
      <c r="A185" s="6" t="s">
        <v>791</v>
      </c>
      <c r="B185" s="6" t="s">
        <v>749</v>
      </c>
      <c r="C185" s="203">
        <v>1423</v>
      </c>
      <c r="D185" s="11" t="s">
        <v>412</v>
      </c>
      <c r="F185" s="1">
        <v>135</v>
      </c>
      <c r="M185" s="89"/>
      <c r="N185" s="89">
        <f t="shared" si="23"/>
        <v>1.08</v>
      </c>
      <c r="O185" s="89"/>
      <c r="R185" s="89"/>
      <c r="S185" s="89">
        <f t="shared" si="19"/>
        <v>1.9285714285714286</v>
      </c>
      <c r="T185" s="89"/>
      <c r="V185" s="203">
        <v>1423</v>
      </c>
      <c r="W185" s="1">
        <v>3.45</v>
      </c>
      <c r="Y185" s="220">
        <v>0.04</v>
      </c>
      <c r="Z185" s="1">
        <v>0.00417</v>
      </c>
      <c r="AB185" s="89"/>
      <c r="AC185" s="117">
        <f t="shared" si="24"/>
        <v>0.14904000000000003</v>
      </c>
      <c r="AD185" s="89"/>
      <c r="AE185" s="203">
        <v>1423</v>
      </c>
      <c r="AF185" s="89"/>
      <c r="AG185" s="89">
        <f>(S185*$W185*$Y185)</f>
        <v>0.2661428571428572</v>
      </c>
      <c r="AH185" s="89"/>
      <c r="AI185" s="91"/>
    </row>
    <row r="186" spans="1:35" ht="15.75">
      <c r="A186" s="6" t="s">
        <v>792</v>
      </c>
      <c r="B186" s="6">
        <v>1</v>
      </c>
      <c r="C186" s="203">
        <v>1424</v>
      </c>
      <c r="D186" s="11" t="s">
        <v>412</v>
      </c>
      <c r="F186" s="1">
        <v>130</v>
      </c>
      <c r="M186" s="89"/>
      <c r="N186" s="89">
        <f t="shared" si="23"/>
        <v>1.04</v>
      </c>
      <c r="O186" s="89"/>
      <c r="R186" s="89"/>
      <c r="S186" s="89">
        <f t="shared" si="19"/>
        <v>1.8571428571428572</v>
      </c>
      <c r="T186" s="89"/>
      <c r="V186" s="203">
        <v>1424</v>
      </c>
      <c r="W186" s="1">
        <v>3.45</v>
      </c>
      <c r="Y186" s="220">
        <v>0.04</v>
      </c>
      <c r="Z186" s="1">
        <v>0.0044</v>
      </c>
      <c r="AB186" s="89"/>
      <c r="AC186" s="117">
        <f t="shared" si="24"/>
        <v>0.14352000000000004</v>
      </c>
      <c r="AD186" s="89"/>
      <c r="AE186" s="203">
        <v>1424</v>
      </c>
      <c r="AF186" s="89"/>
      <c r="AG186" s="89">
        <f>(S186*$W186*$Y186)</f>
        <v>0.2562857142857143</v>
      </c>
      <c r="AH186" s="89"/>
      <c r="AI186" s="91"/>
    </row>
    <row r="187" spans="1:35" ht="15.75">
      <c r="A187" s="6" t="s">
        <v>770</v>
      </c>
      <c r="B187" s="6">
        <v>3</v>
      </c>
      <c r="C187" s="203">
        <v>1424</v>
      </c>
      <c r="D187" s="11" t="s">
        <v>412</v>
      </c>
      <c r="F187" s="1">
        <v>205</v>
      </c>
      <c r="M187" s="89"/>
      <c r="N187" s="89">
        <f t="shared" si="23"/>
        <v>1.64</v>
      </c>
      <c r="O187" s="89"/>
      <c r="R187" s="89"/>
      <c r="S187" s="89">
        <f t="shared" si="19"/>
        <v>2.9285714285714284</v>
      </c>
      <c r="T187" s="89"/>
      <c r="V187" s="203">
        <v>1424</v>
      </c>
      <c r="W187" s="1">
        <v>3.45</v>
      </c>
      <c r="Y187" s="220">
        <v>0.04</v>
      </c>
      <c r="Z187" s="1">
        <v>0.0044</v>
      </c>
      <c r="AB187" s="89"/>
      <c r="AC187" s="117">
        <f t="shared" si="24"/>
        <v>0.22632000000000002</v>
      </c>
      <c r="AD187" s="89"/>
      <c r="AE187" s="203">
        <v>1424</v>
      </c>
      <c r="AF187" s="89"/>
      <c r="AG187" s="89">
        <f>(S187*$W187*$Y187)</f>
        <v>0.40414285714285714</v>
      </c>
      <c r="AH187" s="89"/>
      <c r="AI187" s="91"/>
    </row>
    <row r="188" spans="1:35" ht="15.75">
      <c r="A188" s="6" t="s">
        <v>705</v>
      </c>
      <c r="B188" s="6"/>
      <c r="C188" s="203">
        <v>1424</v>
      </c>
      <c r="D188" s="11" t="s">
        <v>412</v>
      </c>
      <c r="F188" s="1">
        <v>200</v>
      </c>
      <c r="M188" s="89"/>
      <c r="N188" s="89">
        <f t="shared" si="23"/>
        <v>1.6</v>
      </c>
      <c r="O188" s="89"/>
      <c r="R188" s="89"/>
      <c r="S188" s="89">
        <f t="shared" si="19"/>
        <v>2.857142857142857</v>
      </c>
      <c r="T188" s="89"/>
      <c r="V188" s="203">
        <v>1424</v>
      </c>
      <c r="W188" s="1">
        <v>3.45</v>
      </c>
      <c r="Y188" s="220">
        <v>0.04</v>
      </c>
      <c r="Z188" s="1">
        <v>0.0044</v>
      </c>
      <c r="AB188" s="89"/>
      <c r="AC188" s="117">
        <f t="shared" si="24"/>
        <v>0.22080000000000002</v>
      </c>
      <c r="AD188" s="89"/>
      <c r="AE188" s="203">
        <v>1424</v>
      </c>
      <c r="AF188" s="89"/>
      <c r="AG188" s="89">
        <f>(S188*$W188*$Y188)</f>
        <v>0.3942857142857143</v>
      </c>
      <c r="AH188" s="89"/>
      <c r="AI188" s="91"/>
    </row>
    <row r="189" spans="1:35" ht="15.75">
      <c r="A189" s="6" t="s">
        <v>750</v>
      </c>
      <c r="B189" s="6" t="s">
        <v>973</v>
      </c>
      <c r="C189" s="203">
        <v>1425</v>
      </c>
      <c r="D189" s="11" t="s">
        <v>412</v>
      </c>
      <c r="E189" s="1">
        <v>200</v>
      </c>
      <c r="I189" s="1" t="s">
        <v>751</v>
      </c>
      <c r="M189" s="89">
        <v>1.6</v>
      </c>
      <c r="N189" s="89"/>
      <c r="O189" s="89"/>
      <c r="R189" s="89">
        <v>2.857142857142857</v>
      </c>
      <c r="S189" s="89"/>
      <c r="T189" s="89"/>
      <c r="V189" s="203">
        <v>1425</v>
      </c>
      <c r="W189" s="1">
        <v>3.45</v>
      </c>
      <c r="Y189" s="220">
        <v>0.04</v>
      </c>
      <c r="Z189" s="1">
        <v>0.0044</v>
      </c>
      <c r="AB189" s="117">
        <f>(M189*$W189*$Y189)</f>
        <v>0.22080000000000002</v>
      </c>
      <c r="AC189" s="117"/>
      <c r="AD189" s="89"/>
      <c r="AE189" s="203">
        <v>1425</v>
      </c>
      <c r="AF189" s="89">
        <f>(R189*$W189*$Y189)</f>
        <v>0.3942857142857143</v>
      </c>
      <c r="AG189" s="89"/>
      <c r="AH189" s="89"/>
      <c r="AI189" s="91"/>
    </row>
    <row r="190" spans="1:35" ht="15.75">
      <c r="A190" s="6" t="s">
        <v>791</v>
      </c>
      <c r="B190" s="6" t="s">
        <v>749</v>
      </c>
      <c r="C190" s="203">
        <v>1425</v>
      </c>
      <c r="D190" s="11" t="s">
        <v>412</v>
      </c>
      <c r="F190" s="1">
        <v>250</v>
      </c>
      <c r="G190" s="1">
        <v>300</v>
      </c>
      <c r="I190" s="1" t="s">
        <v>752</v>
      </c>
      <c r="M190" s="89"/>
      <c r="N190" s="89">
        <f t="shared" si="23"/>
        <v>2</v>
      </c>
      <c r="O190" s="89">
        <f>G190/125</f>
        <v>2.4</v>
      </c>
      <c r="R190" s="89"/>
      <c r="S190" s="89">
        <f t="shared" si="19"/>
        <v>3.5714285714285716</v>
      </c>
      <c r="T190" s="89">
        <f>(G190/70)</f>
        <v>4.285714285714286</v>
      </c>
      <c r="V190" s="203">
        <v>1425</v>
      </c>
      <c r="W190" s="1">
        <v>3.45</v>
      </c>
      <c r="Y190" s="220">
        <v>0.04</v>
      </c>
      <c r="Z190" s="1">
        <v>0.0044</v>
      </c>
      <c r="AB190" s="89"/>
      <c r="AC190" s="117">
        <f t="shared" si="24"/>
        <v>0.276</v>
      </c>
      <c r="AD190" s="117">
        <f>(O190*$W190*$Y190)</f>
        <v>0.3312</v>
      </c>
      <c r="AE190" s="203">
        <v>1425</v>
      </c>
      <c r="AF190" s="89"/>
      <c r="AG190" s="89">
        <f>(S190*$W190*$Y190)</f>
        <v>0.49285714285714294</v>
      </c>
      <c r="AH190" s="89"/>
      <c r="AI190" s="91"/>
    </row>
    <row r="191" spans="1:35" ht="15.75">
      <c r="A191" s="6" t="s">
        <v>791</v>
      </c>
      <c r="B191" s="6" t="s">
        <v>749</v>
      </c>
      <c r="C191" s="203">
        <v>1425</v>
      </c>
      <c r="D191" s="11" t="s">
        <v>412</v>
      </c>
      <c r="F191" s="1">
        <v>200</v>
      </c>
      <c r="M191" s="89"/>
      <c r="N191" s="89">
        <f t="shared" si="23"/>
        <v>1.6</v>
      </c>
      <c r="O191" s="89"/>
      <c r="R191" s="89"/>
      <c r="S191" s="89">
        <f t="shared" si="19"/>
        <v>2.857142857142857</v>
      </c>
      <c r="T191" s="89"/>
      <c r="V191" s="203">
        <v>1425</v>
      </c>
      <c r="W191" s="1">
        <v>3.45</v>
      </c>
      <c r="Y191" s="220">
        <v>0.04</v>
      </c>
      <c r="Z191" s="1">
        <v>0.0044</v>
      </c>
      <c r="AB191" s="89"/>
      <c r="AC191" s="117">
        <f t="shared" si="24"/>
        <v>0.22080000000000002</v>
      </c>
      <c r="AD191" s="89"/>
      <c r="AE191" s="203">
        <v>1425</v>
      </c>
      <c r="AF191" s="89"/>
      <c r="AG191" s="89">
        <f>(S191*$W191*$Y191)</f>
        <v>0.3942857142857143</v>
      </c>
      <c r="AH191" s="89"/>
      <c r="AI191" s="91"/>
    </row>
    <row r="192" spans="1:35" ht="15.75">
      <c r="A192" s="6" t="s">
        <v>603</v>
      </c>
      <c r="B192" s="6">
        <v>11</v>
      </c>
      <c r="C192" s="203">
        <v>1425</v>
      </c>
      <c r="D192" s="11" t="s">
        <v>412</v>
      </c>
      <c r="F192" s="1">
        <v>250</v>
      </c>
      <c r="G192" s="1">
        <v>400</v>
      </c>
      <c r="I192" s="1" t="s">
        <v>753</v>
      </c>
      <c r="M192" s="89"/>
      <c r="N192" s="89">
        <f t="shared" si="23"/>
        <v>2</v>
      </c>
      <c r="O192" s="89">
        <f>G192/125</f>
        <v>3.2</v>
      </c>
      <c r="R192" s="89"/>
      <c r="S192" s="89">
        <f t="shared" si="19"/>
        <v>3.5714285714285716</v>
      </c>
      <c r="T192" s="89">
        <f>(G192/70)</f>
        <v>5.714285714285714</v>
      </c>
      <c r="V192" s="203">
        <v>1425</v>
      </c>
      <c r="W192" s="1">
        <v>3.45</v>
      </c>
      <c r="Y192" s="220">
        <v>0.04</v>
      </c>
      <c r="Z192" s="1">
        <v>0.0044</v>
      </c>
      <c r="AB192" s="89"/>
      <c r="AC192" s="117">
        <f t="shared" si="24"/>
        <v>0.276</v>
      </c>
      <c r="AD192" s="117">
        <f>(O192*$W192*$Y192)</f>
        <v>0.44160000000000005</v>
      </c>
      <c r="AE192" s="203">
        <v>1425</v>
      </c>
      <c r="AF192" s="89"/>
      <c r="AG192" s="89">
        <f>(S192*$W192*$Y192)</f>
        <v>0.49285714285714294</v>
      </c>
      <c r="AH192" s="89"/>
      <c r="AI192" s="91"/>
    </row>
    <row r="193" spans="1:35" ht="15.75">
      <c r="A193" s="6" t="s">
        <v>604</v>
      </c>
      <c r="B193" s="6">
        <v>12</v>
      </c>
      <c r="C193" s="203">
        <v>1425</v>
      </c>
      <c r="D193" s="11" t="s">
        <v>412</v>
      </c>
      <c r="E193" s="1">
        <v>300</v>
      </c>
      <c r="I193" s="1" t="s">
        <v>758</v>
      </c>
      <c r="M193" s="89">
        <v>2.4</v>
      </c>
      <c r="N193" s="89">
        <f t="shared" si="23"/>
        <v>0</v>
      </c>
      <c r="O193" s="89"/>
      <c r="R193" s="89">
        <v>4.285714285714286</v>
      </c>
      <c r="S193" s="89"/>
      <c r="T193" s="89"/>
      <c r="V193" s="203">
        <v>1425</v>
      </c>
      <c r="W193" s="1">
        <v>3.45</v>
      </c>
      <c r="Y193" s="220">
        <v>0.04</v>
      </c>
      <c r="Z193" s="1">
        <v>0.0044</v>
      </c>
      <c r="AB193" s="117">
        <f>(M193*$W193*$Y193)</f>
        <v>0.3312</v>
      </c>
      <c r="AC193" s="117"/>
      <c r="AD193" s="89"/>
      <c r="AE193" s="203">
        <v>1425</v>
      </c>
      <c r="AF193" s="89">
        <f>(R193*$W193*$Y193)</f>
        <v>0.5914285714285715</v>
      </c>
      <c r="AG193" s="89"/>
      <c r="AH193" s="89"/>
      <c r="AI193" s="91"/>
    </row>
    <row r="194" spans="1:35" ht="15.75">
      <c r="A194" s="6" t="s">
        <v>774</v>
      </c>
      <c r="B194" s="6">
        <v>1</v>
      </c>
      <c r="C194" s="203">
        <v>1426</v>
      </c>
      <c r="D194" s="11" t="s">
        <v>412</v>
      </c>
      <c r="F194" s="1">
        <v>300</v>
      </c>
      <c r="I194" s="45" t="s">
        <v>916</v>
      </c>
      <c r="M194" s="89"/>
      <c r="N194" s="89">
        <f t="shared" si="23"/>
        <v>2.4</v>
      </c>
      <c r="O194" s="89"/>
      <c r="R194" s="89"/>
      <c r="S194" s="89">
        <f t="shared" si="19"/>
        <v>4.285714285714286</v>
      </c>
      <c r="T194" s="89"/>
      <c r="V194" s="203">
        <v>1426</v>
      </c>
      <c r="W194" s="1">
        <v>3.45</v>
      </c>
      <c r="Y194" s="220">
        <v>0.04</v>
      </c>
      <c r="Z194" s="1">
        <v>0.0044</v>
      </c>
      <c r="AB194" s="89"/>
      <c r="AC194" s="117">
        <f t="shared" si="24"/>
        <v>0.3312</v>
      </c>
      <c r="AD194" s="89"/>
      <c r="AE194" s="203">
        <v>1426</v>
      </c>
      <c r="AF194" s="89"/>
      <c r="AG194" s="89">
        <f>(S194*$W194*$Y194)</f>
        <v>0.5914285714285715</v>
      </c>
      <c r="AH194" s="89"/>
      <c r="AI194" s="91"/>
    </row>
    <row r="195" spans="1:35" ht="15.75">
      <c r="A195" s="6" t="s">
        <v>770</v>
      </c>
      <c r="B195" s="6">
        <v>3</v>
      </c>
      <c r="C195" s="203">
        <v>1426</v>
      </c>
      <c r="D195" s="11" t="s">
        <v>412</v>
      </c>
      <c r="F195" s="1">
        <v>200</v>
      </c>
      <c r="G195" s="1">
        <v>300</v>
      </c>
      <c r="I195" s="1" t="s">
        <v>754</v>
      </c>
      <c r="M195" s="89"/>
      <c r="N195" s="89">
        <f t="shared" si="23"/>
        <v>1.6</v>
      </c>
      <c r="O195" s="89">
        <f>G195/125</f>
        <v>2.4</v>
      </c>
      <c r="R195" s="89"/>
      <c r="S195" s="89">
        <f t="shared" si="19"/>
        <v>2.857142857142857</v>
      </c>
      <c r="T195" s="89">
        <f>(G195/70)</f>
        <v>4.285714285714286</v>
      </c>
      <c r="V195" s="203">
        <v>1426</v>
      </c>
      <c r="W195" s="1">
        <v>3.45</v>
      </c>
      <c r="Y195" s="220">
        <v>0.04</v>
      </c>
      <c r="Z195" s="1">
        <v>0.0044</v>
      </c>
      <c r="AB195" s="89"/>
      <c r="AC195" s="117">
        <f t="shared" si="24"/>
        <v>0.22080000000000002</v>
      </c>
      <c r="AD195" s="117">
        <f>(O195*$W195*$Y195)</f>
        <v>0.3312</v>
      </c>
      <c r="AE195" s="203">
        <v>1426</v>
      </c>
      <c r="AF195" s="89"/>
      <c r="AG195" s="89">
        <f>(S195*$W195*$Y195)</f>
        <v>0.3942857142857143</v>
      </c>
      <c r="AH195" s="89">
        <f>(T195*$W195*$Y195)</f>
        <v>0.5914285714285715</v>
      </c>
      <c r="AI195" s="91"/>
    </row>
    <row r="196" spans="1:35" ht="15.75">
      <c r="A196" s="6" t="s">
        <v>603</v>
      </c>
      <c r="B196" s="6">
        <v>11</v>
      </c>
      <c r="C196" s="203">
        <v>1426</v>
      </c>
      <c r="D196" s="11" t="s">
        <v>412</v>
      </c>
      <c r="G196" s="1">
        <v>150</v>
      </c>
      <c r="I196" s="1" t="s">
        <v>963</v>
      </c>
      <c r="M196" s="89"/>
      <c r="N196" s="89"/>
      <c r="O196" s="89">
        <f>G196/125</f>
        <v>1.2</v>
      </c>
      <c r="R196" s="89"/>
      <c r="S196" s="89"/>
      <c r="T196" s="89">
        <f>(G196/70)</f>
        <v>2.142857142857143</v>
      </c>
      <c r="V196" s="203">
        <v>1426</v>
      </c>
      <c r="W196" s="1">
        <v>3.45</v>
      </c>
      <c r="Y196" s="220">
        <v>0.04</v>
      </c>
      <c r="Z196" s="1">
        <v>0.0044</v>
      </c>
      <c r="AB196" s="89"/>
      <c r="AC196" s="117"/>
      <c r="AD196" s="117">
        <f>(O196*$W196*$Y196)</f>
        <v>0.1656</v>
      </c>
      <c r="AE196" s="203">
        <v>1426</v>
      </c>
      <c r="AF196" s="89"/>
      <c r="AG196" s="89"/>
      <c r="AH196" s="89">
        <f>(T196*$W196*$Y196)</f>
        <v>0.29571428571428576</v>
      </c>
      <c r="AI196" s="91"/>
    </row>
    <row r="197" spans="1:35" ht="15.75">
      <c r="A197" s="6" t="s">
        <v>964</v>
      </c>
      <c r="B197" s="6">
        <v>5</v>
      </c>
      <c r="C197" s="203">
        <v>1427</v>
      </c>
      <c r="D197" s="11" t="s">
        <v>412</v>
      </c>
      <c r="E197" s="1">
        <v>100</v>
      </c>
      <c r="I197" s="1" t="s">
        <v>917</v>
      </c>
      <c r="M197" s="89">
        <v>0.8</v>
      </c>
      <c r="N197" s="89"/>
      <c r="O197" s="89"/>
      <c r="R197" s="89">
        <v>1.4285714285714286</v>
      </c>
      <c r="S197" s="89"/>
      <c r="T197" s="89"/>
      <c r="V197" s="203">
        <v>1427</v>
      </c>
      <c r="W197" s="1">
        <v>3.45</v>
      </c>
      <c r="Y197" s="220">
        <v>0.04</v>
      </c>
      <c r="Z197" s="1">
        <v>0.0044</v>
      </c>
      <c r="AB197" s="117">
        <f aca="true" t="shared" si="25" ref="AB197:AB223">(M197*$W197*$Y197)</f>
        <v>0.11040000000000001</v>
      </c>
      <c r="AC197" s="117"/>
      <c r="AD197" s="117"/>
      <c r="AE197" s="203">
        <v>1427</v>
      </c>
      <c r="AF197" s="89">
        <f>(R197*$W197*$Y197)</f>
        <v>0.19714285714285715</v>
      </c>
      <c r="AG197" s="89"/>
      <c r="AH197" s="89"/>
      <c r="AI197" s="91"/>
    </row>
    <row r="198" spans="1:35" ht="15.75">
      <c r="A198" s="6" t="s">
        <v>768</v>
      </c>
      <c r="B198" s="6">
        <v>6</v>
      </c>
      <c r="C198" s="203">
        <v>1427</v>
      </c>
      <c r="D198" s="11" t="s">
        <v>965</v>
      </c>
      <c r="E198" s="1">
        <v>0.5</v>
      </c>
      <c r="I198" s="1" t="s">
        <v>966</v>
      </c>
      <c r="M198" s="89">
        <v>0.004</v>
      </c>
      <c r="N198" s="89"/>
      <c r="O198" s="89"/>
      <c r="R198" s="89">
        <v>0.007142857142857143</v>
      </c>
      <c r="S198" s="89"/>
      <c r="T198" s="89"/>
      <c r="V198" s="203">
        <v>1427</v>
      </c>
      <c r="W198" s="1">
        <v>3.45</v>
      </c>
      <c r="Y198" s="220">
        <v>0.04</v>
      </c>
      <c r="Z198" s="1">
        <v>0.0044</v>
      </c>
      <c r="AB198" s="117">
        <f t="shared" si="25"/>
        <v>0.0005520000000000001</v>
      </c>
      <c r="AC198" s="117"/>
      <c r="AD198" s="117"/>
      <c r="AE198" s="203">
        <v>1427</v>
      </c>
      <c r="AF198" s="89">
        <f>(R198*$W198*$Y198)</f>
        <v>0.0009857142857142857</v>
      </c>
      <c r="AG198" s="89"/>
      <c r="AH198" s="89"/>
      <c r="AI198" s="91"/>
    </row>
    <row r="199" spans="1:35" ht="15.75">
      <c r="A199" s="6" t="s">
        <v>969</v>
      </c>
      <c r="B199" s="6" t="s">
        <v>779</v>
      </c>
      <c r="C199" s="203">
        <v>1427</v>
      </c>
      <c r="D199" s="11" t="s">
        <v>619</v>
      </c>
      <c r="G199" s="1">
        <v>150</v>
      </c>
      <c r="I199" s="1" t="s">
        <v>1260</v>
      </c>
      <c r="M199" s="89"/>
      <c r="N199" s="89"/>
      <c r="O199" s="89">
        <f>G199/125</f>
        <v>1.2</v>
      </c>
      <c r="R199" s="89"/>
      <c r="S199" s="89"/>
      <c r="T199" s="89">
        <f>(G199/70)</f>
        <v>2.142857142857143</v>
      </c>
      <c r="V199" s="203">
        <v>1427</v>
      </c>
      <c r="W199" s="1">
        <v>3.45</v>
      </c>
      <c r="Y199" s="220">
        <v>0.04</v>
      </c>
      <c r="Z199" s="1">
        <v>0.0044</v>
      </c>
      <c r="AB199" s="117"/>
      <c r="AC199" s="117"/>
      <c r="AD199" s="117">
        <f>(O199*$W199*$Y199)</f>
        <v>0.1656</v>
      </c>
      <c r="AE199" s="203">
        <v>1427</v>
      </c>
      <c r="AF199" s="89"/>
      <c r="AG199" s="89"/>
      <c r="AH199" s="89">
        <f>(T199*$W199*$Y199)</f>
        <v>0.29571428571428576</v>
      </c>
      <c r="AI199" s="91"/>
    </row>
    <row r="200" spans="1:35" ht="15.75">
      <c r="A200" s="6" t="s">
        <v>603</v>
      </c>
      <c r="B200" s="6">
        <v>11</v>
      </c>
      <c r="C200" s="203">
        <v>1427</v>
      </c>
      <c r="D200" s="11" t="s">
        <v>412</v>
      </c>
      <c r="G200" s="1">
        <v>170</v>
      </c>
      <c r="I200" s="1" t="s">
        <v>918</v>
      </c>
      <c r="M200" s="89"/>
      <c r="N200" s="89"/>
      <c r="O200" s="89">
        <f>G200/125</f>
        <v>1.36</v>
      </c>
      <c r="R200" s="89"/>
      <c r="S200" s="89"/>
      <c r="T200" s="89">
        <f>(G200/70)</f>
        <v>2.4285714285714284</v>
      </c>
      <c r="V200" s="203">
        <v>1427</v>
      </c>
      <c r="W200" s="1">
        <v>3.45</v>
      </c>
      <c r="Y200" s="220">
        <v>0.04</v>
      </c>
      <c r="Z200" s="1">
        <v>0.0044</v>
      </c>
      <c r="AB200" s="117"/>
      <c r="AC200" s="117"/>
      <c r="AD200" s="117">
        <f>(O200*$W200*$Y200)</f>
        <v>0.18768</v>
      </c>
      <c r="AE200" s="203">
        <v>1427</v>
      </c>
      <c r="AF200" s="89"/>
      <c r="AG200" s="89"/>
      <c r="AH200" s="89">
        <f>(T200*$W200*$Y200)</f>
        <v>0.33514285714285713</v>
      </c>
      <c r="AI200" s="91"/>
    </row>
    <row r="201" spans="1:35" ht="15.75">
      <c r="A201" s="6" t="s">
        <v>604</v>
      </c>
      <c r="B201" s="6">
        <v>12</v>
      </c>
      <c r="C201" s="203">
        <v>1427</v>
      </c>
      <c r="D201" s="11" t="s">
        <v>412</v>
      </c>
      <c r="E201" s="1">
        <v>140</v>
      </c>
      <c r="I201" s="1" t="s">
        <v>409</v>
      </c>
      <c r="M201" s="89">
        <v>1.12</v>
      </c>
      <c r="N201" s="89"/>
      <c r="O201" s="89"/>
      <c r="R201" s="89">
        <v>2</v>
      </c>
      <c r="S201" s="89"/>
      <c r="T201" s="89"/>
      <c r="V201" s="203">
        <v>1427</v>
      </c>
      <c r="W201" s="1">
        <v>3.45</v>
      </c>
      <c r="Y201" s="220">
        <v>0.04</v>
      </c>
      <c r="Z201" s="1">
        <v>0.0044</v>
      </c>
      <c r="AB201" s="117">
        <f t="shared" si="25"/>
        <v>0.15456000000000003</v>
      </c>
      <c r="AC201" s="117"/>
      <c r="AD201" s="117"/>
      <c r="AE201" s="203">
        <v>1427</v>
      </c>
      <c r="AF201" s="89">
        <f>(R201*$W201*$Y201)</f>
        <v>0.276</v>
      </c>
      <c r="AG201" s="89"/>
      <c r="AH201" s="89"/>
      <c r="AI201" s="91"/>
    </row>
    <row r="202" spans="1:35" ht="15.75">
      <c r="A202" s="6" t="s">
        <v>967</v>
      </c>
      <c r="B202" s="6"/>
      <c r="C202" s="203"/>
      <c r="D202" s="11" t="s">
        <v>412</v>
      </c>
      <c r="F202" s="1">
        <v>180</v>
      </c>
      <c r="M202" s="89"/>
      <c r="N202" s="89">
        <f t="shared" si="23"/>
        <v>1.44</v>
      </c>
      <c r="O202" s="89"/>
      <c r="R202" s="89"/>
      <c r="S202" s="89">
        <f t="shared" si="19"/>
        <v>2.5714285714285716</v>
      </c>
      <c r="T202" s="89"/>
      <c r="V202" s="203"/>
      <c r="W202" s="1">
        <v>3.45</v>
      </c>
      <c r="Y202" s="220">
        <v>0.04</v>
      </c>
      <c r="Z202" s="1">
        <v>0.0044</v>
      </c>
      <c r="AB202" s="117"/>
      <c r="AC202" s="117">
        <f>(N202*$W202*$Y202)</f>
        <v>0.19872</v>
      </c>
      <c r="AD202" s="117"/>
      <c r="AE202" s="203"/>
      <c r="AF202" s="89"/>
      <c r="AG202" s="89">
        <f>(S202*$W202*$Y202)</f>
        <v>0.35485714285714287</v>
      </c>
      <c r="AH202" s="89"/>
      <c r="AI202" s="91"/>
    </row>
    <row r="203" spans="1:35" ht="15.75">
      <c r="A203" s="6" t="s">
        <v>968</v>
      </c>
      <c r="B203" s="6" t="s">
        <v>970</v>
      </c>
      <c r="C203" s="203">
        <v>1428</v>
      </c>
      <c r="D203" s="11" t="s">
        <v>412</v>
      </c>
      <c r="E203" s="1">
        <v>140</v>
      </c>
      <c r="I203" s="1" t="s">
        <v>409</v>
      </c>
      <c r="M203" s="89">
        <v>1.12</v>
      </c>
      <c r="N203" s="89"/>
      <c r="O203" s="89"/>
      <c r="R203" s="89">
        <v>2</v>
      </c>
      <c r="S203" s="89"/>
      <c r="T203" s="89"/>
      <c r="V203" s="203">
        <v>1428</v>
      </c>
      <c r="W203" s="1">
        <v>3.45</v>
      </c>
      <c r="Y203" s="220">
        <v>0.04</v>
      </c>
      <c r="Z203" s="1">
        <v>0.0044</v>
      </c>
      <c r="AB203" s="117">
        <f t="shared" si="25"/>
        <v>0.15456000000000003</v>
      </c>
      <c r="AC203" s="117"/>
      <c r="AD203" s="117"/>
      <c r="AE203" s="203">
        <v>1428</v>
      </c>
      <c r="AF203" s="89">
        <f>(R203*$W203*$Y203)</f>
        <v>0.276</v>
      </c>
      <c r="AG203" s="89"/>
      <c r="AH203" s="89"/>
      <c r="AI203" s="91"/>
    </row>
    <row r="204" spans="1:35" ht="15.75">
      <c r="A204" s="6" t="s">
        <v>971</v>
      </c>
      <c r="B204" s="6" t="s">
        <v>972</v>
      </c>
      <c r="C204" s="203">
        <v>1428</v>
      </c>
      <c r="D204" s="11" t="s">
        <v>412</v>
      </c>
      <c r="G204" s="1">
        <v>160</v>
      </c>
      <c r="I204" s="1" t="s">
        <v>407</v>
      </c>
      <c r="M204" s="89"/>
      <c r="N204" s="89"/>
      <c r="O204" s="89">
        <f>G204/125</f>
        <v>1.28</v>
      </c>
      <c r="R204" s="89"/>
      <c r="S204" s="89"/>
      <c r="T204" s="89">
        <f>(G204/70)</f>
        <v>2.2857142857142856</v>
      </c>
      <c r="V204" s="203">
        <v>1428</v>
      </c>
      <c r="W204" s="1">
        <v>3.45</v>
      </c>
      <c r="Y204" s="220">
        <v>0.04</v>
      </c>
      <c r="Z204" s="1">
        <v>0.0044</v>
      </c>
      <c r="AB204" s="117"/>
      <c r="AC204" s="117"/>
      <c r="AD204" s="117">
        <f>(O204*$W204*$Y204)</f>
        <v>0.17664000000000002</v>
      </c>
      <c r="AE204" s="203">
        <v>1428</v>
      </c>
      <c r="AF204" s="89"/>
      <c r="AG204" s="89"/>
      <c r="AH204" s="89">
        <f>(T204*$W204*$Y204)</f>
        <v>0.31542857142857145</v>
      </c>
      <c r="AI204" s="91"/>
    </row>
    <row r="205" spans="1:35" ht="15.75">
      <c r="A205" s="6" t="s">
        <v>750</v>
      </c>
      <c r="B205" s="6" t="s">
        <v>973</v>
      </c>
      <c r="C205" s="203">
        <v>1428</v>
      </c>
      <c r="D205" s="11" t="s">
        <v>412</v>
      </c>
      <c r="F205" s="1">
        <v>260</v>
      </c>
      <c r="M205" s="89"/>
      <c r="N205" s="89">
        <f t="shared" si="23"/>
        <v>2.08</v>
      </c>
      <c r="O205" s="89"/>
      <c r="R205" s="89"/>
      <c r="S205" s="89">
        <f aca="true" t="shared" si="26" ref="S205:S267">(F205/70)</f>
        <v>3.7142857142857144</v>
      </c>
      <c r="T205" s="89"/>
      <c r="V205" s="203">
        <v>1428</v>
      </c>
      <c r="W205" s="1">
        <v>3.45</v>
      </c>
      <c r="Y205" s="220">
        <v>0.04</v>
      </c>
      <c r="Z205" s="1">
        <v>0.0044</v>
      </c>
      <c r="AB205" s="117"/>
      <c r="AC205" s="117">
        <f aca="true" t="shared" si="27" ref="AC205:AC216">(N205*$W205*$Y205)</f>
        <v>0.2870400000000001</v>
      </c>
      <c r="AD205" s="117"/>
      <c r="AE205" s="203">
        <v>1428</v>
      </c>
      <c r="AF205" s="89"/>
      <c r="AG205" s="89">
        <f>(S205*$W205*$Y205)</f>
        <v>0.5125714285714286</v>
      </c>
      <c r="AH205" s="89"/>
      <c r="AI205" s="91"/>
    </row>
    <row r="206" spans="1:35" ht="15.75">
      <c r="A206" s="6" t="s">
        <v>613</v>
      </c>
      <c r="B206" s="6">
        <v>8</v>
      </c>
      <c r="C206" s="203">
        <v>1428</v>
      </c>
      <c r="D206" s="11" t="s">
        <v>412</v>
      </c>
      <c r="F206" s="1">
        <v>350</v>
      </c>
      <c r="G206" s="1">
        <v>400</v>
      </c>
      <c r="I206" s="1" t="s">
        <v>756</v>
      </c>
      <c r="M206" s="89"/>
      <c r="N206" s="89">
        <f t="shared" si="23"/>
        <v>2.8</v>
      </c>
      <c r="O206" s="89">
        <f>G206/125</f>
        <v>3.2</v>
      </c>
      <c r="R206" s="89"/>
      <c r="S206" s="89">
        <f t="shared" si="26"/>
        <v>5</v>
      </c>
      <c r="T206" s="89">
        <f>(G206/70)</f>
        <v>5.714285714285714</v>
      </c>
      <c r="V206" s="203">
        <v>1428</v>
      </c>
      <c r="W206" s="1">
        <v>3.45</v>
      </c>
      <c r="Y206" s="220">
        <v>0.04</v>
      </c>
      <c r="Z206" s="1">
        <v>0.0044</v>
      </c>
      <c r="AB206" s="117"/>
      <c r="AC206" s="117">
        <f t="shared" si="27"/>
        <v>0.3864</v>
      </c>
      <c r="AD206" s="117">
        <f>(O206*$W206*$Y206)</f>
        <v>0.44160000000000005</v>
      </c>
      <c r="AE206" s="203">
        <v>1428</v>
      </c>
      <c r="AF206" s="89"/>
      <c r="AG206" s="89">
        <f>(S206*$W206*$Y206)</f>
        <v>0.6900000000000001</v>
      </c>
      <c r="AH206" s="89">
        <f>(T206*$W206*$Y206)</f>
        <v>0.7885714285714286</v>
      </c>
      <c r="AI206" s="91"/>
    </row>
    <row r="207" spans="1:35" ht="15.75">
      <c r="A207" s="6" t="s">
        <v>613</v>
      </c>
      <c r="B207" s="6">
        <v>8</v>
      </c>
      <c r="C207" s="203">
        <v>1428</v>
      </c>
      <c r="D207" s="11" t="s">
        <v>412</v>
      </c>
      <c r="E207" s="1">
        <v>300</v>
      </c>
      <c r="I207" s="1" t="s">
        <v>758</v>
      </c>
      <c r="M207" s="89">
        <v>2.4</v>
      </c>
      <c r="N207" s="89"/>
      <c r="O207" s="89"/>
      <c r="R207" s="89">
        <v>4.285714285714286</v>
      </c>
      <c r="S207" s="89"/>
      <c r="T207" s="89"/>
      <c r="V207" s="203">
        <v>1428</v>
      </c>
      <c r="W207" s="1">
        <v>3.45</v>
      </c>
      <c r="Y207" s="220">
        <v>0.04</v>
      </c>
      <c r="Z207" s="1">
        <v>0.0044</v>
      </c>
      <c r="AB207" s="117">
        <f t="shared" si="25"/>
        <v>0.3312</v>
      </c>
      <c r="AC207" s="117"/>
      <c r="AD207" s="117"/>
      <c r="AE207" s="203">
        <v>1428</v>
      </c>
      <c r="AF207" s="89">
        <f>(R207*$W207*$Y207)</f>
        <v>0.5914285714285715</v>
      </c>
      <c r="AG207" s="89"/>
      <c r="AH207" s="89"/>
      <c r="AI207" s="91"/>
    </row>
    <row r="208" spans="1:35" ht="15.75">
      <c r="A208" s="6" t="s">
        <v>620</v>
      </c>
      <c r="B208" s="6">
        <v>9</v>
      </c>
      <c r="C208" s="203">
        <v>1428</v>
      </c>
      <c r="D208" s="11" t="s">
        <v>412</v>
      </c>
      <c r="F208" s="1">
        <v>350</v>
      </c>
      <c r="G208" s="1">
        <v>400</v>
      </c>
      <c r="I208" s="1" t="s">
        <v>757</v>
      </c>
      <c r="M208" s="89"/>
      <c r="N208" s="89">
        <f t="shared" si="23"/>
        <v>2.8</v>
      </c>
      <c r="O208" s="89">
        <f>G208/125</f>
        <v>3.2</v>
      </c>
      <c r="R208" s="89"/>
      <c r="S208" s="89">
        <f t="shared" si="26"/>
        <v>5</v>
      </c>
      <c r="T208" s="89">
        <f>(G208/70)</f>
        <v>5.714285714285714</v>
      </c>
      <c r="V208" s="203">
        <v>1428</v>
      </c>
      <c r="W208" s="1">
        <v>3.45</v>
      </c>
      <c r="Y208" s="220">
        <v>0.04</v>
      </c>
      <c r="Z208" s="1">
        <v>0.0044</v>
      </c>
      <c r="AB208" s="117"/>
      <c r="AC208" s="117">
        <f t="shared" si="27"/>
        <v>0.3864</v>
      </c>
      <c r="AD208" s="117">
        <f>(O208*$W208*$Y208)</f>
        <v>0.44160000000000005</v>
      </c>
      <c r="AE208" s="203">
        <v>1428</v>
      </c>
      <c r="AF208" s="89"/>
      <c r="AG208" s="89"/>
      <c r="AH208" s="89">
        <f>(T208*$W208*$Y208)</f>
        <v>0.7885714285714286</v>
      </c>
      <c r="AI208" s="91"/>
    </row>
    <row r="209" spans="1:35" ht="15.75">
      <c r="A209" s="6" t="s">
        <v>774</v>
      </c>
      <c r="B209" s="6">
        <v>1</v>
      </c>
      <c r="C209" s="203">
        <v>1429</v>
      </c>
      <c r="D209" s="11" t="s">
        <v>412</v>
      </c>
      <c r="F209" s="1">
        <v>450</v>
      </c>
      <c r="G209" s="1">
        <v>500</v>
      </c>
      <c r="I209" s="1" t="s">
        <v>759</v>
      </c>
      <c r="M209" s="89"/>
      <c r="N209" s="89">
        <f t="shared" si="23"/>
        <v>3.6</v>
      </c>
      <c r="O209" s="89">
        <f>G209/125</f>
        <v>4</v>
      </c>
      <c r="R209" s="89"/>
      <c r="S209" s="89">
        <f t="shared" si="26"/>
        <v>6.428571428571429</v>
      </c>
      <c r="T209" s="89">
        <f>(G209/70)</f>
        <v>7.142857142857143</v>
      </c>
      <c r="V209" s="203">
        <v>1429</v>
      </c>
      <c r="W209" s="1">
        <v>3.45</v>
      </c>
      <c r="Y209" s="220">
        <v>0.04</v>
      </c>
      <c r="Z209" s="1">
        <v>0.0036</v>
      </c>
      <c r="AB209" s="117"/>
      <c r="AC209" s="117">
        <f t="shared" si="27"/>
        <v>0.4968000000000001</v>
      </c>
      <c r="AD209" s="117">
        <f>(O209*$W209*$Y209)</f>
        <v>0.552</v>
      </c>
      <c r="AE209" s="203">
        <v>1429</v>
      </c>
      <c r="AF209" s="89"/>
      <c r="AG209" s="89">
        <f>(S209*$W209*$Y209)</f>
        <v>0.8871428571428572</v>
      </c>
      <c r="AH209" s="89">
        <f>(T209*$W209*$Y209)</f>
        <v>0.9857142857142859</v>
      </c>
      <c r="AI209" s="91"/>
    </row>
    <row r="210" spans="1:35" ht="15.75">
      <c r="A210" s="6" t="s">
        <v>770</v>
      </c>
      <c r="B210" s="6">
        <v>3</v>
      </c>
      <c r="C210" s="203">
        <v>1429</v>
      </c>
      <c r="D210" s="11" t="s">
        <v>412</v>
      </c>
      <c r="E210" s="1">
        <v>250</v>
      </c>
      <c r="I210" s="1" t="s">
        <v>808</v>
      </c>
      <c r="J210" s="1" t="s">
        <v>1013</v>
      </c>
      <c r="M210" s="89">
        <v>2</v>
      </c>
      <c r="N210" s="89"/>
      <c r="O210" s="89"/>
      <c r="R210" s="89">
        <v>3.5714285714285716</v>
      </c>
      <c r="S210" s="89"/>
      <c r="T210" s="89"/>
      <c r="V210" s="203">
        <v>1429</v>
      </c>
      <c r="W210" s="1">
        <v>3.45</v>
      </c>
      <c r="Y210" s="220">
        <v>0.04</v>
      </c>
      <c r="Z210" s="1">
        <v>0.0036</v>
      </c>
      <c r="AB210" s="117">
        <f t="shared" si="25"/>
        <v>0.276</v>
      </c>
      <c r="AC210" s="117"/>
      <c r="AD210" s="117"/>
      <c r="AE210" s="203">
        <v>1429</v>
      </c>
      <c r="AF210" s="89">
        <f>(R210*$W210*$Y210)</f>
        <v>0.49285714285714294</v>
      </c>
      <c r="AG210" s="89"/>
      <c r="AH210" s="89"/>
      <c r="AI210" s="91"/>
    </row>
    <row r="211" spans="1:35" ht="15.75">
      <c r="A211" s="6" t="s">
        <v>769</v>
      </c>
      <c r="B211" s="6">
        <v>4</v>
      </c>
      <c r="C211" s="203">
        <v>1429</v>
      </c>
      <c r="D211" s="11" t="s">
        <v>412</v>
      </c>
      <c r="F211" s="1">
        <v>230</v>
      </c>
      <c r="G211" s="1">
        <v>300</v>
      </c>
      <c r="I211" s="1" t="s">
        <v>600</v>
      </c>
      <c r="M211" s="89"/>
      <c r="N211" s="89">
        <f t="shared" si="23"/>
        <v>1.84</v>
      </c>
      <c r="O211" s="89">
        <f>G211/125</f>
        <v>2.4</v>
      </c>
      <c r="R211" s="89"/>
      <c r="S211" s="89">
        <f t="shared" si="26"/>
        <v>3.2857142857142856</v>
      </c>
      <c r="T211" s="89">
        <f>(G211/70)</f>
        <v>4.285714285714286</v>
      </c>
      <c r="V211" s="203">
        <v>1429</v>
      </c>
      <c r="W211" s="1">
        <v>3.45</v>
      </c>
      <c r="Y211" s="220">
        <v>0.04</v>
      </c>
      <c r="Z211" s="1">
        <v>0.0036</v>
      </c>
      <c r="AB211" s="117"/>
      <c r="AC211" s="117">
        <f t="shared" si="27"/>
        <v>0.25392000000000003</v>
      </c>
      <c r="AD211" s="117">
        <f>(O211*$W211*$Y211)</f>
        <v>0.3312</v>
      </c>
      <c r="AE211" s="203">
        <v>1429</v>
      </c>
      <c r="AF211" s="89"/>
      <c r="AG211" s="89">
        <f>(S211*$W211*$Y211)</f>
        <v>0.4534285714285714</v>
      </c>
      <c r="AH211" s="89">
        <f>(T211*$W211*$Y211)</f>
        <v>0.5914285714285715</v>
      </c>
      <c r="AI211" s="91"/>
    </row>
    <row r="212" spans="1:35" ht="15.75">
      <c r="A212" s="6" t="s">
        <v>667</v>
      </c>
      <c r="B212" s="6">
        <v>7</v>
      </c>
      <c r="C212" s="203">
        <v>1429</v>
      </c>
      <c r="D212" s="11" t="s">
        <v>412</v>
      </c>
      <c r="G212" s="1">
        <v>250</v>
      </c>
      <c r="I212" s="1" t="s">
        <v>1014</v>
      </c>
      <c r="M212" s="89"/>
      <c r="N212" s="89"/>
      <c r="O212" s="89">
        <f>G212/125</f>
        <v>2</v>
      </c>
      <c r="R212" s="89"/>
      <c r="S212" s="89"/>
      <c r="T212" s="89">
        <f>(G212/70)</f>
        <v>3.5714285714285716</v>
      </c>
      <c r="V212" s="203">
        <v>1429</v>
      </c>
      <c r="W212" s="1">
        <v>3.45</v>
      </c>
      <c r="Y212" s="220">
        <v>0.04</v>
      </c>
      <c r="Z212" s="1">
        <v>0.0036</v>
      </c>
      <c r="AB212" s="117"/>
      <c r="AC212" s="117"/>
      <c r="AD212" s="117">
        <f>(O212*$W212*$Y212)</f>
        <v>0.276</v>
      </c>
      <c r="AE212" s="203">
        <v>1429</v>
      </c>
      <c r="AF212" s="89"/>
      <c r="AG212" s="89"/>
      <c r="AH212" s="89">
        <f>(T212*$W212*$Y212)</f>
        <v>0.49285714285714294</v>
      </c>
      <c r="AI212" s="91"/>
    </row>
    <row r="213" spans="1:35" ht="15.75">
      <c r="A213" s="6" t="s">
        <v>613</v>
      </c>
      <c r="B213" s="6">
        <v>8</v>
      </c>
      <c r="C213" s="203">
        <v>1429</v>
      </c>
      <c r="D213" s="11" t="s">
        <v>412</v>
      </c>
      <c r="F213" s="1">
        <v>270</v>
      </c>
      <c r="G213" s="1">
        <v>300</v>
      </c>
      <c r="I213" s="1" t="s">
        <v>738</v>
      </c>
      <c r="J213" s="1" t="s">
        <v>737</v>
      </c>
      <c r="M213" s="89"/>
      <c r="N213" s="89">
        <f t="shared" si="23"/>
        <v>2.16</v>
      </c>
      <c r="O213" s="89">
        <f>G213/125</f>
        <v>2.4</v>
      </c>
      <c r="R213" s="89"/>
      <c r="S213" s="89">
        <f t="shared" si="26"/>
        <v>3.857142857142857</v>
      </c>
      <c r="T213" s="89">
        <f>(G213/70)</f>
        <v>4.285714285714286</v>
      </c>
      <c r="V213" s="203">
        <v>1429</v>
      </c>
      <c r="W213" s="1">
        <v>3.45</v>
      </c>
      <c r="Y213" s="220">
        <v>0.04</v>
      </c>
      <c r="Z213" s="1">
        <v>0.0036</v>
      </c>
      <c r="AB213" s="117"/>
      <c r="AC213" s="117">
        <f t="shared" si="27"/>
        <v>0.29808000000000007</v>
      </c>
      <c r="AD213" s="117">
        <f>(O213*$W213*$Y213)</f>
        <v>0.3312</v>
      </c>
      <c r="AE213" s="203">
        <v>1429</v>
      </c>
      <c r="AF213" s="89"/>
      <c r="AG213" s="89">
        <f>(S213*$W213*$Y213)</f>
        <v>0.5322857142857144</v>
      </c>
      <c r="AH213" s="89">
        <f>(T213*$W213*$Y213)</f>
        <v>0.5914285714285715</v>
      </c>
      <c r="AI213" s="91"/>
    </row>
    <row r="214" spans="1:35" ht="15.75">
      <c r="A214" s="6" t="s">
        <v>604</v>
      </c>
      <c r="B214" s="6">
        <v>12</v>
      </c>
      <c r="C214" s="203">
        <v>1429</v>
      </c>
      <c r="D214" s="11" t="s">
        <v>412</v>
      </c>
      <c r="F214" s="1">
        <v>360</v>
      </c>
      <c r="I214" s="1" t="s">
        <v>1015</v>
      </c>
      <c r="J214" s="1" t="s">
        <v>1016</v>
      </c>
      <c r="M214" s="89"/>
      <c r="N214" s="89">
        <f t="shared" si="23"/>
        <v>2.88</v>
      </c>
      <c r="O214" s="89"/>
      <c r="R214" s="89"/>
      <c r="S214" s="89">
        <f t="shared" si="26"/>
        <v>5.142857142857143</v>
      </c>
      <c r="T214" s="89"/>
      <c r="V214" s="203">
        <v>1429</v>
      </c>
      <c r="W214" s="1">
        <v>3.45</v>
      </c>
      <c r="Y214" s="220">
        <v>0.04</v>
      </c>
      <c r="Z214" s="1">
        <v>0.0036</v>
      </c>
      <c r="AB214" s="117"/>
      <c r="AC214" s="117">
        <f t="shared" si="27"/>
        <v>0.39744</v>
      </c>
      <c r="AD214" s="117"/>
      <c r="AE214" s="203">
        <v>1429</v>
      </c>
      <c r="AF214" s="89"/>
      <c r="AG214" s="89">
        <f>(S214*$W214*$Y214)</f>
        <v>0.7097142857142857</v>
      </c>
      <c r="AH214" s="89"/>
      <c r="AI214" s="91"/>
    </row>
    <row r="215" spans="1:35" ht="15.75">
      <c r="A215" s="6" t="s">
        <v>774</v>
      </c>
      <c r="B215" s="6">
        <v>1</v>
      </c>
      <c r="C215" s="203">
        <v>1430</v>
      </c>
      <c r="D215" s="11" t="s">
        <v>412</v>
      </c>
      <c r="E215" s="1">
        <v>250</v>
      </c>
      <c r="I215" s="1" t="s">
        <v>409</v>
      </c>
      <c r="M215" s="89">
        <v>2</v>
      </c>
      <c r="N215" s="89"/>
      <c r="O215" s="89"/>
      <c r="R215" s="89">
        <v>3.5714285714285716</v>
      </c>
      <c r="S215" s="89"/>
      <c r="T215" s="89"/>
      <c r="V215" s="203">
        <v>1430</v>
      </c>
      <c r="W215" s="1">
        <v>3.45</v>
      </c>
      <c r="Y215" s="220">
        <v>0.04</v>
      </c>
      <c r="Z215" s="1">
        <v>0.0039</v>
      </c>
      <c r="AB215" s="117">
        <f t="shared" si="25"/>
        <v>0.276</v>
      </c>
      <c r="AC215" s="117"/>
      <c r="AD215" s="117"/>
      <c r="AE215" s="203">
        <v>1430</v>
      </c>
      <c r="AF215" s="89">
        <f>(R215*$W215*$Y215)</f>
        <v>0.49285714285714294</v>
      </c>
      <c r="AG215" s="89"/>
      <c r="AH215" s="89"/>
      <c r="AI215" s="91"/>
    </row>
    <row r="216" spans="1:35" ht="15.75">
      <c r="A216" s="6" t="s">
        <v>964</v>
      </c>
      <c r="B216" s="6">
        <v>5</v>
      </c>
      <c r="C216" s="203">
        <v>1430</v>
      </c>
      <c r="D216" s="11" t="s">
        <v>739</v>
      </c>
      <c r="F216" s="1">
        <v>200</v>
      </c>
      <c r="G216" s="1">
        <v>250</v>
      </c>
      <c r="I216" s="1" t="s">
        <v>814</v>
      </c>
      <c r="M216" s="89"/>
      <c r="N216" s="89">
        <f t="shared" si="23"/>
        <v>1.6</v>
      </c>
      <c r="O216" s="89">
        <f>G216/125</f>
        <v>2</v>
      </c>
      <c r="R216" s="89"/>
      <c r="S216" s="89">
        <f t="shared" si="26"/>
        <v>2.857142857142857</v>
      </c>
      <c r="T216" s="89">
        <f>(G216/70)</f>
        <v>3.5714285714285716</v>
      </c>
      <c r="V216" s="203">
        <v>1430</v>
      </c>
      <c r="W216" s="1">
        <v>3.45</v>
      </c>
      <c r="Y216" s="220">
        <v>0.04</v>
      </c>
      <c r="Z216" s="1">
        <v>0.0039</v>
      </c>
      <c r="AB216" s="117"/>
      <c r="AC216" s="117">
        <f t="shared" si="27"/>
        <v>0.22080000000000002</v>
      </c>
      <c r="AD216" s="117">
        <f>(O216*$W216*$Y216)</f>
        <v>0.276</v>
      </c>
      <c r="AE216" s="203">
        <v>1430</v>
      </c>
      <c r="AF216" s="89"/>
      <c r="AG216" s="89">
        <f>(S216*$W216*$Y216)</f>
        <v>0.3942857142857143</v>
      </c>
      <c r="AH216" s="89">
        <f>(T216*$W216*$Y216)</f>
        <v>0.49285714285714294</v>
      </c>
      <c r="AI216" s="91"/>
    </row>
    <row r="217" spans="1:35" ht="15.75">
      <c r="A217" s="6" t="s">
        <v>620</v>
      </c>
      <c r="B217" s="6">
        <v>9</v>
      </c>
      <c r="C217" s="203">
        <v>1430</v>
      </c>
      <c r="D217" s="11" t="s">
        <v>965</v>
      </c>
      <c r="E217" s="1">
        <v>0.47</v>
      </c>
      <c r="I217" s="1" t="s">
        <v>881</v>
      </c>
      <c r="M217" s="89">
        <v>0.00376</v>
      </c>
      <c r="N217" s="89"/>
      <c r="O217" s="89"/>
      <c r="R217" s="89">
        <v>0.006714285714285714</v>
      </c>
      <c r="S217" s="89"/>
      <c r="T217" s="89"/>
      <c r="V217" s="203">
        <v>1430</v>
      </c>
      <c r="W217" s="1">
        <v>3.45</v>
      </c>
      <c r="Y217" s="220">
        <v>0.04</v>
      </c>
      <c r="Z217" s="1">
        <v>0.0039</v>
      </c>
      <c r="AB217" s="224">
        <f t="shared" si="25"/>
        <v>0.00051888</v>
      </c>
      <c r="AC217" s="117"/>
      <c r="AD217" s="117"/>
      <c r="AE217" s="203">
        <v>1430</v>
      </c>
      <c r="AF217" s="177">
        <f>(R217*$W217*$Y217)</f>
        <v>0.0009265714285714287</v>
      </c>
      <c r="AG217" s="89"/>
      <c r="AH217" s="89"/>
      <c r="AI217" s="91"/>
    </row>
    <row r="218" spans="1:35" ht="15.75">
      <c r="A218" s="6" t="s">
        <v>882</v>
      </c>
      <c r="B218" s="6" t="s">
        <v>703</v>
      </c>
      <c r="C218" s="203">
        <v>1430</v>
      </c>
      <c r="D218" s="11" t="s">
        <v>619</v>
      </c>
      <c r="E218" s="1">
        <v>130</v>
      </c>
      <c r="I218" s="1" t="s">
        <v>409</v>
      </c>
      <c r="M218" s="89">
        <v>1.04</v>
      </c>
      <c r="N218" s="89"/>
      <c r="O218" s="89"/>
      <c r="R218" s="89">
        <v>1.8571428571428572</v>
      </c>
      <c r="S218" s="89"/>
      <c r="T218" s="89"/>
      <c r="V218" s="203">
        <v>1430</v>
      </c>
      <c r="W218" s="1">
        <v>3.45</v>
      </c>
      <c r="Y218" s="220">
        <v>0.04</v>
      </c>
      <c r="Z218" s="1">
        <v>0.0039</v>
      </c>
      <c r="AB218" s="117">
        <f t="shared" si="25"/>
        <v>0.14352000000000004</v>
      </c>
      <c r="AC218" s="117"/>
      <c r="AD218" s="117"/>
      <c r="AE218" s="203">
        <v>1430</v>
      </c>
      <c r="AF218" s="89">
        <f>(R218*$W218*$Y218)</f>
        <v>0.2562857142857143</v>
      </c>
      <c r="AG218" s="89"/>
      <c r="AH218" s="89"/>
      <c r="AI218" s="91"/>
    </row>
    <row r="219" spans="1:35" ht="15.75">
      <c r="A219" s="6" t="s">
        <v>768</v>
      </c>
      <c r="B219" s="6">
        <v>6</v>
      </c>
      <c r="C219" s="203">
        <v>1432</v>
      </c>
      <c r="D219" s="11" t="s">
        <v>412</v>
      </c>
      <c r="E219" s="1">
        <v>130</v>
      </c>
      <c r="I219" s="1" t="s">
        <v>883</v>
      </c>
      <c r="M219" s="89">
        <v>1.04</v>
      </c>
      <c r="N219" s="89"/>
      <c r="O219" s="89"/>
      <c r="R219" s="89">
        <v>1.8571428571428572</v>
      </c>
      <c r="S219" s="89"/>
      <c r="T219" s="89"/>
      <c r="V219" s="203">
        <v>1432</v>
      </c>
      <c r="W219" s="1">
        <v>3.45</v>
      </c>
      <c r="Y219" s="220">
        <v>0.04</v>
      </c>
      <c r="Z219" s="1">
        <v>0.0038</v>
      </c>
      <c r="AB219" s="117">
        <f t="shared" si="25"/>
        <v>0.14352000000000004</v>
      </c>
      <c r="AC219" s="117"/>
      <c r="AD219" s="117"/>
      <c r="AE219" s="203">
        <v>1432</v>
      </c>
      <c r="AF219" s="89">
        <f>(R219*$W219*$Y219)</f>
        <v>0.2562857142857143</v>
      </c>
      <c r="AG219" s="89"/>
      <c r="AH219" s="89"/>
      <c r="AI219" s="91"/>
    </row>
    <row r="220" spans="1:35" ht="15.75">
      <c r="A220" s="6" t="s">
        <v>620</v>
      </c>
      <c r="B220" s="6">
        <v>9</v>
      </c>
      <c r="C220" s="203">
        <v>1432</v>
      </c>
      <c r="D220" s="11" t="s">
        <v>412</v>
      </c>
      <c r="E220" s="1">
        <v>130</v>
      </c>
      <c r="I220" s="26" t="s">
        <v>1253</v>
      </c>
      <c r="J220" s="26"/>
      <c r="M220" s="89">
        <v>1.04</v>
      </c>
      <c r="N220" s="89"/>
      <c r="O220" s="89"/>
      <c r="R220" s="89">
        <v>1.8571428571428572</v>
      </c>
      <c r="S220" s="89"/>
      <c r="T220" s="89"/>
      <c r="V220" s="203">
        <v>1432</v>
      </c>
      <c r="W220" s="1">
        <v>3.45</v>
      </c>
      <c r="Y220" s="220">
        <v>0.04</v>
      </c>
      <c r="Z220" s="1">
        <v>0.0038</v>
      </c>
      <c r="AB220" s="117">
        <f t="shared" si="25"/>
        <v>0.14352000000000004</v>
      </c>
      <c r="AC220" s="117"/>
      <c r="AD220" s="117"/>
      <c r="AE220" s="203">
        <v>1432</v>
      </c>
      <c r="AF220" s="89">
        <f>(R220*$W220*$Y220)</f>
        <v>0.2562857142857143</v>
      </c>
      <c r="AG220" s="89"/>
      <c r="AH220" s="89"/>
      <c r="AI220" s="91"/>
    </row>
    <row r="221" spans="1:35" ht="15.75">
      <c r="A221" s="6" t="s">
        <v>411</v>
      </c>
      <c r="B221" s="6"/>
      <c r="C221" s="203">
        <v>1433</v>
      </c>
      <c r="D221" s="11" t="s">
        <v>965</v>
      </c>
      <c r="E221" s="1">
        <v>0.66</v>
      </c>
      <c r="I221" s="1" t="s">
        <v>409</v>
      </c>
      <c r="M221" s="89">
        <v>0.00528</v>
      </c>
      <c r="N221" s="89"/>
      <c r="O221" s="89"/>
      <c r="R221" s="89">
        <v>0.009428571428571429</v>
      </c>
      <c r="S221" s="89"/>
      <c r="T221" s="89"/>
      <c r="V221" s="203">
        <v>1433</v>
      </c>
      <c r="W221" s="1">
        <v>3.45</v>
      </c>
      <c r="Y221" s="220">
        <v>0.04</v>
      </c>
      <c r="Z221" s="1">
        <v>0.0036</v>
      </c>
      <c r="AB221" s="223">
        <f t="shared" si="25"/>
        <v>0.00072864</v>
      </c>
      <c r="AC221" s="117"/>
      <c r="AD221" s="117"/>
      <c r="AE221" s="203">
        <v>1433</v>
      </c>
      <c r="AF221" s="92">
        <f>(R221*$W221*$Y221)</f>
        <v>0.001301142857142857</v>
      </c>
      <c r="AG221" s="89"/>
      <c r="AH221" s="89"/>
      <c r="AI221" s="91"/>
    </row>
    <row r="222" spans="1:35" ht="15.75">
      <c r="A222" s="6" t="s">
        <v>750</v>
      </c>
      <c r="B222" s="6" t="s">
        <v>973</v>
      </c>
      <c r="C222" s="203">
        <v>1433</v>
      </c>
      <c r="D222" s="11" t="s">
        <v>619</v>
      </c>
      <c r="F222" s="1">
        <v>100</v>
      </c>
      <c r="G222" s="1">
        <v>130</v>
      </c>
      <c r="I222" s="1" t="s">
        <v>658</v>
      </c>
      <c r="J222" s="1" t="s">
        <v>659</v>
      </c>
      <c r="M222" s="89"/>
      <c r="N222" s="89">
        <f t="shared" si="23"/>
        <v>0.8</v>
      </c>
      <c r="O222" s="89">
        <f>G222/125</f>
        <v>1.04</v>
      </c>
      <c r="R222" s="89"/>
      <c r="S222" s="89">
        <f t="shared" si="26"/>
        <v>1.4285714285714286</v>
      </c>
      <c r="T222" s="89">
        <f>(G222/70)</f>
        <v>1.8571428571428572</v>
      </c>
      <c r="V222" s="203">
        <v>1433</v>
      </c>
      <c r="W222" s="1">
        <v>3.45</v>
      </c>
      <c r="Y222" s="220">
        <v>0.04</v>
      </c>
      <c r="Z222" s="1">
        <v>0.0036</v>
      </c>
      <c r="AB222" s="117"/>
      <c r="AC222" s="117">
        <f>(N222*$W222*$Y222)</f>
        <v>0.11040000000000001</v>
      </c>
      <c r="AD222" s="117">
        <f>(O222*$W222*$Y222)</f>
        <v>0.14352000000000004</v>
      </c>
      <c r="AE222" s="203">
        <v>1433</v>
      </c>
      <c r="AF222" s="89"/>
      <c r="AG222" s="89">
        <f>(S222*$W222*$Y222)</f>
        <v>0.19714285714285715</v>
      </c>
      <c r="AH222" s="89">
        <f>(T222*$W222*$Y222)</f>
        <v>0.2562857142857143</v>
      </c>
      <c r="AI222" s="91"/>
    </row>
    <row r="223" spans="1:35" ht="15.75">
      <c r="A223" s="6" t="s">
        <v>660</v>
      </c>
      <c r="B223" s="6" t="s">
        <v>661</v>
      </c>
      <c r="C223" s="203">
        <v>1433</v>
      </c>
      <c r="D223" s="11" t="s">
        <v>412</v>
      </c>
      <c r="E223" s="1">
        <v>145</v>
      </c>
      <c r="I223" s="1" t="s">
        <v>662</v>
      </c>
      <c r="M223" s="89">
        <v>1.16</v>
      </c>
      <c r="N223" s="89"/>
      <c r="O223" s="89"/>
      <c r="R223" s="89">
        <v>2.0714285714285716</v>
      </c>
      <c r="S223" s="89"/>
      <c r="T223" s="89"/>
      <c r="V223" s="203">
        <v>1433</v>
      </c>
      <c r="W223" s="1">
        <v>3.45</v>
      </c>
      <c r="Y223" s="220">
        <v>0.04</v>
      </c>
      <c r="Z223" s="1">
        <v>0.0036</v>
      </c>
      <c r="AB223" s="117">
        <f t="shared" si="25"/>
        <v>0.16008</v>
      </c>
      <c r="AC223" s="117"/>
      <c r="AD223" s="117"/>
      <c r="AE223" s="203">
        <v>1433</v>
      </c>
      <c r="AF223" s="89">
        <f>(R223*$W223*$Y223)</f>
        <v>0.2858571428571429</v>
      </c>
      <c r="AG223" s="89"/>
      <c r="AH223" s="89"/>
      <c r="AI223" s="91"/>
    </row>
    <row r="224" spans="1:35" ht="15.75">
      <c r="A224" s="6" t="s">
        <v>969</v>
      </c>
      <c r="B224" s="6" t="s">
        <v>779</v>
      </c>
      <c r="C224" s="203">
        <v>1433</v>
      </c>
      <c r="D224" s="11" t="s">
        <v>412</v>
      </c>
      <c r="G224" s="1">
        <v>140</v>
      </c>
      <c r="I224" s="1" t="s">
        <v>407</v>
      </c>
      <c r="M224" s="89"/>
      <c r="N224" s="89"/>
      <c r="O224" s="89">
        <f>G224/125</f>
        <v>1.12</v>
      </c>
      <c r="R224" s="89"/>
      <c r="S224" s="89"/>
      <c r="T224" s="89">
        <f>(G224/70)</f>
        <v>2</v>
      </c>
      <c r="V224" s="203">
        <v>1433</v>
      </c>
      <c r="W224" s="1">
        <v>3.45</v>
      </c>
      <c r="Y224" s="220">
        <v>0.04</v>
      </c>
      <c r="Z224" s="1">
        <v>0.0036</v>
      </c>
      <c r="AB224" s="89"/>
      <c r="AC224" s="117"/>
      <c r="AD224" s="117">
        <f>(O224*$W224*$Y224)</f>
        <v>0.15456000000000003</v>
      </c>
      <c r="AE224" s="203">
        <v>1433</v>
      </c>
      <c r="AF224" s="89"/>
      <c r="AG224" s="89"/>
      <c r="AH224" s="89">
        <f>(T224*$W224*$Y224)</f>
        <v>0.276</v>
      </c>
      <c r="AI224" s="91"/>
    </row>
    <row r="225" spans="1:35" ht="15.75">
      <c r="A225" s="6" t="s">
        <v>663</v>
      </c>
      <c r="B225" s="6" t="s">
        <v>749</v>
      </c>
      <c r="C225" s="203">
        <v>1433</v>
      </c>
      <c r="D225" s="11" t="s">
        <v>412</v>
      </c>
      <c r="F225" s="1">
        <v>180</v>
      </c>
      <c r="M225" s="89"/>
      <c r="N225" s="89">
        <f t="shared" si="23"/>
        <v>1.44</v>
      </c>
      <c r="O225" s="89"/>
      <c r="R225" s="89"/>
      <c r="S225" s="89">
        <f t="shared" si="26"/>
        <v>2.5714285714285716</v>
      </c>
      <c r="T225" s="89"/>
      <c r="V225" s="203">
        <v>1433</v>
      </c>
      <c r="W225" s="1">
        <v>3.45</v>
      </c>
      <c r="Y225" s="220">
        <v>0.04</v>
      </c>
      <c r="Z225" s="1">
        <v>0.0036</v>
      </c>
      <c r="AB225" s="89"/>
      <c r="AC225" s="117">
        <f>(N225*$W225*$Y225)</f>
        <v>0.19872</v>
      </c>
      <c r="AD225" s="117"/>
      <c r="AE225" s="203">
        <v>1433</v>
      </c>
      <c r="AF225" s="89"/>
      <c r="AG225" s="89">
        <f>(S225*$W225*$Y225)</f>
        <v>0.35485714285714287</v>
      </c>
      <c r="AH225" s="89"/>
      <c r="AI225" s="91"/>
    </row>
    <row r="226" spans="1:35" ht="15.75">
      <c r="A226" s="6" t="s">
        <v>964</v>
      </c>
      <c r="B226" s="6">
        <v>5</v>
      </c>
      <c r="C226" s="203">
        <v>1434</v>
      </c>
      <c r="D226" s="11" t="s">
        <v>412</v>
      </c>
      <c r="F226" s="1">
        <v>150</v>
      </c>
      <c r="G226" s="1">
        <v>170</v>
      </c>
      <c r="I226" s="1" t="s">
        <v>664</v>
      </c>
      <c r="J226" s="1" t="s">
        <v>665</v>
      </c>
      <c r="M226" s="89"/>
      <c r="N226" s="89">
        <f t="shared" si="23"/>
        <v>1.2</v>
      </c>
      <c r="O226" s="89">
        <f>G226/125</f>
        <v>1.36</v>
      </c>
      <c r="R226" s="89"/>
      <c r="S226" s="89">
        <f t="shared" si="26"/>
        <v>2.142857142857143</v>
      </c>
      <c r="T226" s="89">
        <f>(G226/70)</f>
        <v>2.4285714285714284</v>
      </c>
      <c r="V226" s="203">
        <v>1434</v>
      </c>
      <c r="W226" s="1">
        <v>3.45</v>
      </c>
      <c r="Y226" s="220">
        <v>0.04</v>
      </c>
      <c r="Z226" s="1">
        <v>0.0036</v>
      </c>
      <c r="AB226" s="89"/>
      <c r="AC226" s="117">
        <f>(N226*$W226*$Y226)</f>
        <v>0.1656</v>
      </c>
      <c r="AD226" s="117">
        <f>(O226*$W226*$Y226)</f>
        <v>0.18768</v>
      </c>
      <c r="AE226" s="203">
        <v>1434</v>
      </c>
      <c r="AF226" s="89"/>
      <c r="AG226" s="89">
        <f>(S226*$W226*$Y226)</f>
        <v>0.29571428571428576</v>
      </c>
      <c r="AH226" s="89">
        <f>(T226*$W226*$Y226)</f>
        <v>0.33514285714285713</v>
      </c>
      <c r="AI226" s="91"/>
    </row>
    <row r="227" spans="1:35" ht="15.75">
      <c r="A227" s="6" t="s">
        <v>666</v>
      </c>
      <c r="B227" s="6">
        <v>7</v>
      </c>
      <c r="C227" s="203">
        <v>1434</v>
      </c>
      <c r="D227" s="11" t="s">
        <v>412</v>
      </c>
      <c r="F227" s="1">
        <v>200</v>
      </c>
      <c r="M227" s="89"/>
      <c r="N227" s="89">
        <f aca="true" t="shared" si="28" ref="N227:N290">(F227/125)</f>
        <v>1.6</v>
      </c>
      <c r="O227" s="89"/>
      <c r="R227" s="89"/>
      <c r="S227" s="89">
        <f t="shared" si="26"/>
        <v>2.857142857142857</v>
      </c>
      <c r="T227" s="89"/>
      <c r="V227" s="203">
        <v>1434</v>
      </c>
      <c r="W227" s="1">
        <v>3.45</v>
      </c>
      <c r="Y227" s="220">
        <v>0.04</v>
      </c>
      <c r="Z227" s="1">
        <v>0.0036</v>
      </c>
      <c r="AB227" s="89"/>
      <c r="AC227" s="117">
        <f>(N227*$W227*$Y227)</f>
        <v>0.22080000000000002</v>
      </c>
      <c r="AD227" s="117"/>
      <c r="AE227" s="203">
        <v>1434</v>
      </c>
      <c r="AF227" s="89"/>
      <c r="AG227" s="89">
        <f>(S227*$W227*$Y227)</f>
        <v>0.3942857142857143</v>
      </c>
      <c r="AH227" s="89"/>
      <c r="AI227" s="91"/>
    </row>
    <row r="228" spans="1:35" ht="15.75">
      <c r="A228" s="6" t="s">
        <v>668</v>
      </c>
      <c r="B228" s="6"/>
      <c r="C228" s="203">
        <v>1434</v>
      </c>
      <c r="D228" s="11" t="s">
        <v>412</v>
      </c>
      <c r="F228" s="1">
        <v>250</v>
      </c>
      <c r="M228" s="89"/>
      <c r="N228" s="89">
        <f t="shared" si="28"/>
        <v>2</v>
      </c>
      <c r="O228" s="89"/>
      <c r="R228" s="89"/>
      <c r="S228" s="89">
        <f t="shared" si="26"/>
        <v>3.5714285714285716</v>
      </c>
      <c r="T228" s="89"/>
      <c r="V228" s="203">
        <v>1434</v>
      </c>
      <c r="W228" s="1">
        <v>3.45</v>
      </c>
      <c r="Y228" s="220">
        <v>0.04</v>
      </c>
      <c r="Z228" s="1">
        <v>0.0036</v>
      </c>
      <c r="AB228" s="89"/>
      <c r="AC228" s="117">
        <f>(N228*$W228*$Y228)</f>
        <v>0.276</v>
      </c>
      <c r="AD228" s="117"/>
      <c r="AE228" s="203">
        <v>1434</v>
      </c>
      <c r="AF228" s="89"/>
      <c r="AG228" s="89">
        <f>(S228*$W228*$Y228)</f>
        <v>0.49285714285714294</v>
      </c>
      <c r="AH228" s="89"/>
      <c r="AI228" s="91"/>
    </row>
    <row r="229" spans="1:35" ht="15.75">
      <c r="A229" s="6" t="s">
        <v>608</v>
      </c>
      <c r="B229" s="6">
        <v>10</v>
      </c>
      <c r="C229" s="203">
        <v>1435</v>
      </c>
      <c r="D229" s="11" t="s">
        <v>965</v>
      </c>
      <c r="E229" s="1">
        <v>1</v>
      </c>
      <c r="I229" s="26" t="s">
        <v>669</v>
      </c>
      <c r="J229" s="26" t="s">
        <v>119</v>
      </c>
      <c r="K229" s="26"/>
      <c r="M229" s="89">
        <v>0.008</v>
      </c>
      <c r="N229" s="89"/>
      <c r="O229" s="89"/>
      <c r="R229" s="89">
        <v>0.014285714285714285</v>
      </c>
      <c r="S229" s="89"/>
      <c r="T229" s="89"/>
      <c r="V229" s="203">
        <v>1435</v>
      </c>
      <c r="W229" s="1">
        <v>3.45</v>
      </c>
      <c r="Y229" s="220">
        <v>0.04</v>
      </c>
      <c r="Z229" s="1">
        <v>0.0036</v>
      </c>
      <c r="AB229" s="117">
        <f>(M229*$W229*$Y229)</f>
        <v>0.0011040000000000002</v>
      </c>
      <c r="AC229" s="117"/>
      <c r="AD229" s="117"/>
      <c r="AE229" s="203">
        <v>1435</v>
      </c>
      <c r="AF229" s="92">
        <f>(R229*$W229*$Y229)</f>
        <v>0.0019714285714285715</v>
      </c>
      <c r="AG229" s="89"/>
      <c r="AH229" s="89"/>
      <c r="AI229" s="91"/>
    </row>
    <row r="230" spans="1:35" ht="15.75">
      <c r="A230" s="6" t="s">
        <v>670</v>
      </c>
      <c r="B230" s="6"/>
      <c r="C230" s="203">
        <v>1435</v>
      </c>
      <c r="D230" s="11" t="s">
        <v>619</v>
      </c>
      <c r="G230" s="1">
        <v>400</v>
      </c>
      <c r="I230" s="1" t="s">
        <v>407</v>
      </c>
      <c r="M230" s="89"/>
      <c r="N230" s="89"/>
      <c r="O230" s="89">
        <f>G230/125</f>
        <v>3.2</v>
      </c>
      <c r="R230" s="89"/>
      <c r="S230" s="89"/>
      <c r="T230" s="89">
        <f>(G230/70)</f>
        <v>5.714285714285714</v>
      </c>
      <c r="V230" s="203">
        <v>1435</v>
      </c>
      <c r="W230" s="1">
        <v>3.45</v>
      </c>
      <c r="Y230" s="220">
        <v>0.04</v>
      </c>
      <c r="Z230" s="1">
        <v>0.0036</v>
      </c>
      <c r="AB230" s="89"/>
      <c r="AC230" s="117"/>
      <c r="AD230" s="117">
        <f>(O230*$W230*$Y230)</f>
        <v>0.44160000000000005</v>
      </c>
      <c r="AE230" s="203">
        <v>1435</v>
      </c>
      <c r="AF230" s="89"/>
      <c r="AG230" s="89"/>
      <c r="AH230" s="89">
        <f>(T230*$W230*$Y230)</f>
        <v>0.7885714285714286</v>
      </c>
      <c r="AI230" s="91"/>
    </row>
    <row r="231" spans="1:35" ht="15.75">
      <c r="A231" s="6" t="s">
        <v>604</v>
      </c>
      <c r="B231" s="6">
        <v>12</v>
      </c>
      <c r="C231" s="203">
        <v>1436</v>
      </c>
      <c r="D231" s="11" t="s">
        <v>412</v>
      </c>
      <c r="E231" s="1">
        <v>120</v>
      </c>
      <c r="I231" s="1" t="s">
        <v>409</v>
      </c>
      <c r="M231" s="89">
        <v>0.96</v>
      </c>
      <c r="N231" s="89"/>
      <c r="O231" s="89"/>
      <c r="R231" s="89">
        <v>1.7142857142857142</v>
      </c>
      <c r="S231" s="89"/>
      <c r="T231" s="89"/>
      <c r="V231" s="203">
        <v>1436</v>
      </c>
      <c r="W231" s="1">
        <v>3.45</v>
      </c>
      <c r="Y231" s="220">
        <v>0.04</v>
      </c>
      <c r="Z231" s="1">
        <v>0.0036</v>
      </c>
      <c r="AB231" s="117">
        <f>(M231*$W231*$Y231)</f>
        <v>0.13248</v>
      </c>
      <c r="AC231" s="117"/>
      <c r="AD231" s="117"/>
      <c r="AE231" s="203">
        <v>1436</v>
      </c>
      <c r="AF231" s="89">
        <f>(R231*$W231*$Y231)</f>
        <v>0.2365714285714286</v>
      </c>
      <c r="AG231" s="89"/>
      <c r="AH231" s="89"/>
      <c r="AI231" s="91"/>
    </row>
    <row r="232" spans="1:35" ht="15.75">
      <c r="A232" s="6" t="s">
        <v>671</v>
      </c>
      <c r="B232" s="6" t="s">
        <v>950</v>
      </c>
      <c r="C232" s="203">
        <v>1439</v>
      </c>
      <c r="D232" s="11" t="s">
        <v>412</v>
      </c>
      <c r="F232" s="1">
        <v>140</v>
      </c>
      <c r="G232" s="1">
        <v>290</v>
      </c>
      <c r="I232" s="1" t="s">
        <v>672</v>
      </c>
      <c r="M232" s="89"/>
      <c r="N232" s="89">
        <f t="shared" si="28"/>
        <v>1.12</v>
      </c>
      <c r="O232" s="89">
        <f>G232/125</f>
        <v>2.32</v>
      </c>
      <c r="R232" s="89"/>
      <c r="S232" s="89">
        <f t="shared" si="26"/>
        <v>2</v>
      </c>
      <c r="T232" s="89">
        <f>(G232/70)</f>
        <v>4.142857142857143</v>
      </c>
      <c r="V232" s="203">
        <v>1439</v>
      </c>
      <c r="W232" s="1">
        <v>3.45</v>
      </c>
      <c r="Y232" s="220">
        <v>0.04</v>
      </c>
      <c r="Z232" s="1">
        <v>0.0036</v>
      </c>
      <c r="AB232" s="89"/>
      <c r="AC232" s="117">
        <f aca="true" t="shared" si="29" ref="AC232:AC247">(N232*$W232*$Y232)</f>
        <v>0.15456000000000003</v>
      </c>
      <c r="AD232" s="117">
        <f>(O232*$W232*$Y232)</f>
        <v>0.32016</v>
      </c>
      <c r="AE232" s="203">
        <v>1439</v>
      </c>
      <c r="AF232" s="89"/>
      <c r="AG232" s="89">
        <f>(S232*$W232*$Y232)</f>
        <v>0.276</v>
      </c>
      <c r="AH232" s="89">
        <f>(T232*$W232*$Y232)</f>
        <v>0.5717142857142858</v>
      </c>
      <c r="AI232" s="91"/>
    </row>
    <row r="233" spans="1:35" ht="15.75">
      <c r="A233" s="6" t="s">
        <v>774</v>
      </c>
      <c r="B233" s="6">
        <v>1</v>
      </c>
      <c r="C233" s="203">
        <v>1440</v>
      </c>
      <c r="D233" s="11" t="s">
        <v>412</v>
      </c>
      <c r="F233" s="1">
        <v>300</v>
      </c>
      <c r="I233" s="1" t="s">
        <v>1313</v>
      </c>
      <c r="M233" s="89"/>
      <c r="N233" s="89">
        <f t="shared" si="28"/>
        <v>2.4</v>
      </c>
      <c r="O233" s="89"/>
      <c r="R233" s="89"/>
      <c r="S233" s="89">
        <f t="shared" si="26"/>
        <v>4.285714285714286</v>
      </c>
      <c r="T233" s="89"/>
      <c r="V233" s="203">
        <v>1440</v>
      </c>
      <c r="W233" s="1">
        <v>3.45</v>
      </c>
      <c r="Y233" s="220">
        <v>0.04</v>
      </c>
      <c r="Z233" s="1">
        <v>0.0039</v>
      </c>
      <c r="AB233" s="89"/>
      <c r="AC233" s="117">
        <f t="shared" si="29"/>
        <v>0.3312</v>
      </c>
      <c r="AD233" s="117"/>
      <c r="AE233" s="203">
        <v>1440</v>
      </c>
      <c r="AF233" s="89"/>
      <c r="AG233" s="89">
        <f>(S233*$W233*$Y233)</f>
        <v>0.5914285714285715</v>
      </c>
      <c r="AH233" s="89"/>
      <c r="AI233" s="91"/>
    </row>
    <row r="234" spans="1:35" ht="15.75">
      <c r="A234" s="6" t="s">
        <v>607</v>
      </c>
      <c r="B234" s="6">
        <v>2</v>
      </c>
      <c r="C234" s="203">
        <v>1440</v>
      </c>
      <c r="D234" s="11" t="s">
        <v>412</v>
      </c>
      <c r="F234" s="1">
        <v>330</v>
      </c>
      <c r="I234" s="1" t="s">
        <v>1313</v>
      </c>
      <c r="M234" s="89"/>
      <c r="N234" s="89">
        <f t="shared" si="28"/>
        <v>2.64</v>
      </c>
      <c r="O234" s="89"/>
      <c r="R234" s="89"/>
      <c r="S234" s="89">
        <f t="shared" si="26"/>
        <v>4.714285714285714</v>
      </c>
      <c r="T234" s="89"/>
      <c r="V234" s="203">
        <v>1440</v>
      </c>
      <c r="W234" s="1">
        <v>3.45</v>
      </c>
      <c r="Y234" s="220">
        <v>0.04</v>
      </c>
      <c r="Z234" s="1">
        <v>0.0039</v>
      </c>
      <c r="AB234" s="89"/>
      <c r="AC234" s="117">
        <f t="shared" si="29"/>
        <v>0.36432000000000003</v>
      </c>
      <c r="AD234" s="117"/>
      <c r="AE234" s="203">
        <v>1440</v>
      </c>
      <c r="AF234" s="89"/>
      <c r="AG234" s="89">
        <f>(S234*$W234*$Y234)</f>
        <v>0.6505714285714287</v>
      </c>
      <c r="AH234" s="89"/>
      <c r="AI234" s="91"/>
    </row>
    <row r="235" spans="1:35" ht="15.75">
      <c r="A235" s="6" t="s">
        <v>770</v>
      </c>
      <c r="B235" s="6">
        <v>3</v>
      </c>
      <c r="C235" s="203">
        <v>1440</v>
      </c>
      <c r="D235" s="11" t="s">
        <v>412</v>
      </c>
      <c r="F235" s="1">
        <v>200</v>
      </c>
      <c r="G235" s="1">
        <v>250</v>
      </c>
      <c r="I235" s="1" t="s">
        <v>1323</v>
      </c>
      <c r="J235" s="1" t="s">
        <v>673</v>
      </c>
      <c r="M235" s="89"/>
      <c r="N235" s="89">
        <f t="shared" si="28"/>
        <v>1.6</v>
      </c>
      <c r="O235" s="89">
        <f>G235/125</f>
        <v>2</v>
      </c>
      <c r="R235" s="89"/>
      <c r="S235" s="89">
        <f t="shared" si="26"/>
        <v>2.857142857142857</v>
      </c>
      <c r="T235" s="89">
        <f>(G235/70)</f>
        <v>3.5714285714285716</v>
      </c>
      <c r="V235" s="203">
        <v>1440</v>
      </c>
      <c r="W235" s="1">
        <v>3.45</v>
      </c>
      <c r="Y235" s="220">
        <v>0.04</v>
      </c>
      <c r="Z235" s="1">
        <v>0.0039</v>
      </c>
      <c r="AB235" s="89"/>
      <c r="AC235" s="117">
        <f t="shared" si="29"/>
        <v>0.22080000000000002</v>
      </c>
      <c r="AD235" s="117">
        <f>(O235*$W235*$Y235)</f>
        <v>0.276</v>
      </c>
      <c r="AE235" s="203">
        <v>1440</v>
      </c>
      <c r="AF235" s="89"/>
      <c r="AG235" s="89">
        <f>(S235*$W235*$Y235)</f>
        <v>0.3942857142857143</v>
      </c>
      <c r="AH235" s="89">
        <f>(T235*$W235*$Y235)</f>
        <v>0.49285714285714294</v>
      </c>
      <c r="AI235" s="91"/>
    </row>
    <row r="236" spans="1:35" ht="15.75">
      <c r="A236" s="6" t="s">
        <v>770</v>
      </c>
      <c r="B236" s="6">
        <v>3</v>
      </c>
      <c r="C236" s="203">
        <v>1440</v>
      </c>
      <c r="D236" s="11" t="s">
        <v>412</v>
      </c>
      <c r="E236" s="1">
        <v>150</v>
      </c>
      <c r="G236" s="1">
        <v>300</v>
      </c>
      <c r="I236" s="1" t="s">
        <v>809</v>
      </c>
      <c r="M236" s="89">
        <v>1.2</v>
      </c>
      <c r="N236" s="89"/>
      <c r="O236" s="89">
        <f>G236/125</f>
        <v>2.4</v>
      </c>
      <c r="R236" s="89">
        <v>2.142857142857143</v>
      </c>
      <c r="S236" s="89"/>
      <c r="T236" s="89">
        <f>(G236/70)</f>
        <v>4.285714285714286</v>
      </c>
      <c r="V236" s="203">
        <v>1440</v>
      </c>
      <c r="W236" s="1">
        <v>3.45</v>
      </c>
      <c r="Y236" s="220">
        <v>0.04</v>
      </c>
      <c r="Z236" s="1">
        <v>0.0039</v>
      </c>
      <c r="AB236" s="117">
        <f>(M236*$W236*$Y236)</f>
        <v>0.1656</v>
      </c>
      <c r="AC236" s="117"/>
      <c r="AD236" s="117">
        <f>(O236*$W236*$Y236)</f>
        <v>0.3312</v>
      </c>
      <c r="AE236" s="203">
        <v>1440</v>
      </c>
      <c r="AF236" s="89">
        <f>(R236*$W236*$Y236)</f>
        <v>0.29571428571428576</v>
      </c>
      <c r="AG236" s="89"/>
      <c r="AH236" s="89">
        <f>(T236*$W236*$Y236)</f>
        <v>0.5914285714285715</v>
      </c>
      <c r="AI236" s="91"/>
    </row>
    <row r="237" spans="1:35" ht="15.75">
      <c r="A237" s="6" t="s">
        <v>575</v>
      </c>
      <c r="B237" s="6"/>
      <c r="C237" s="203">
        <v>1443</v>
      </c>
      <c r="D237" s="11" t="s">
        <v>412</v>
      </c>
      <c r="F237" s="1">
        <v>200</v>
      </c>
      <c r="G237" s="1">
        <v>300</v>
      </c>
      <c r="I237" s="1" t="s">
        <v>810</v>
      </c>
      <c r="M237" s="89"/>
      <c r="N237" s="89">
        <f t="shared" si="28"/>
        <v>1.6</v>
      </c>
      <c r="O237" s="89">
        <f>G237/125</f>
        <v>2.4</v>
      </c>
      <c r="R237" s="89"/>
      <c r="S237" s="89">
        <f t="shared" si="26"/>
        <v>2.857142857142857</v>
      </c>
      <c r="T237" s="89">
        <f>(G237/70)</f>
        <v>4.285714285714286</v>
      </c>
      <c r="V237" s="203">
        <v>1443</v>
      </c>
      <c r="W237" s="1">
        <v>3.45</v>
      </c>
      <c r="Y237" s="220">
        <v>0.04</v>
      </c>
      <c r="Z237" s="1">
        <v>0.0039</v>
      </c>
      <c r="AB237" s="89"/>
      <c r="AC237" s="117">
        <f t="shared" si="29"/>
        <v>0.22080000000000002</v>
      </c>
      <c r="AD237" s="117">
        <f>(O237*$W237*$Y237)</f>
        <v>0.3312</v>
      </c>
      <c r="AE237" s="203">
        <v>1443</v>
      </c>
      <c r="AF237" s="89"/>
      <c r="AG237" s="89">
        <f>(S237*$W237*$Y237)</f>
        <v>0.3942857142857143</v>
      </c>
      <c r="AH237" s="89">
        <f>(T237*$W237*$Y237)</f>
        <v>0.5914285714285715</v>
      </c>
      <c r="AI237" s="91"/>
    </row>
    <row r="238" spans="1:35" ht="15.75">
      <c r="A238" s="6" t="s">
        <v>769</v>
      </c>
      <c r="B238" s="6">
        <v>4</v>
      </c>
      <c r="C238" s="203">
        <v>1444</v>
      </c>
      <c r="D238" s="11" t="s">
        <v>412</v>
      </c>
      <c r="G238" s="1">
        <v>200</v>
      </c>
      <c r="I238" s="1" t="s">
        <v>811</v>
      </c>
      <c r="M238" s="89"/>
      <c r="N238" s="89">
        <f t="shared" si="28"/>
        <v>0</v>
      </c>
      <c r="O238" s="89">
        <f>G238/125</f>
        <v>1.6</v>
      </c>
      <c r="R238" s="89"/>
      <c r="S238" s="89"/>
      <c r="T238" s="89">
        <f>(G238/70)</f>
        <v>2.857142857142857</v>
      </c>
      <c r="V238" s="203">
        <v>1444</v>
      </c>
      <c r="W238" s="1">
        <v>3.45</v>
      </c>
      <c r="Y238" s="220">
        <v>0.04</v>
      </c>
      <c r="Z238" s="1">
        <v>0.0039</v>
      </c>
      <c r="AB238" s="89"/>
      <c r="AC238" s="117"/>
      <c r="AD238" s="117">
        <f>(O238*$W238*$Y238)</f>
        <v>0.22080000000000002</v>
      </c>
      <c r="AE238" s="203">
        <v>1444</v>
      </c>
      <c r="AF238" s="89"/>
      <c r="AG238" s="89"/>
      <c r="AH238" s="89">
        <f>(T238*$W238*$Y238)</f>
        <v>0.3942857142857143</v>
      </c>
      <c r="AI238" s="91"/>
    </row>
    <row r="239" spans="1:35" ht="15.75">
      <c r="A239" s="6">
        <v>1445</v>
      </c>
      <c r="B239" s="6"/>
      <c r="C239" s="203">
        <v>1445</v>
      </c>
      <c r="D239" s="11" t="s">
        <v>412</v>
      </c>
      <c r="F239" s="1">
        <v>115</v>
      </c>
      <c r="I239" s="1" t="s">
        <v>920</v>
      </c>
      <c r="M239" s="89"/>
      <c r="N239" s="89">
        <f t="shared" si="28"/>
        <v>0.92</v>
      </c>
      <c r="O239" s="89"/>
      <c r="R239" s="89"/>
      <c r="S239" s="89">
        <f t="shared" si="26"/>
        <v>1.6428571428571428</v>
      </c>
      <c r="T239" s="89"/>
      <c r="V239" s="203">
        <v>1445</v>
      </c>
      <c r="W239" s="1">
        <v>3.45</v>
      </c>
      <c r="Y239" s="220">
        <v>0.04</v>
      </c>
      <c r="Z239" s="1">
        <v>0.0039</v>
      </c>
      <c r="AB239" s="89"/>
      <c r="AC239" s="117">
        <f t="shared" si="29"/>
        <v>0.12696000000000002</v>
      </c>
      <c r="AD239" s="117"/>
      <c r="AE239" s="203">
        <v>1445</v>
      </c>
      <c r="AF239" s="89"/>
      <c r="AG239" s="89">
        <f>(S239*$W239*$Y239)</f>
        <v>0.2267142857142857</v>
      </c>
      <c r="AH239" s="89"/>
      <c r="AI239" s="91"/>
    </row>
    <row r="240" spans="1:35" ht="15.75">
      <c r="A240" s="6" t="s">
        <v>792</v>
      </c>
      <c r="B240" s="6"/>
      <c r="C240" s="203">
        <v>1446</v>
      </c>
      <c r="D240" s="11" t="s">
        <v>412</v>
      </c>
      <c r="F240" s="1">
        <v>175</v>
      </c>
      <c r="M240" s="89"/>
      <c r="N240" s="89">
        <f t="shared" si="28"/>
        <v>1.4</v>
      </c>
      <c r="O240" s="89"/>
      <c r="R240" s="89"/>
      <c r="S240" s="89">
        <f t="shared" si="26"/>
        <v>2.5</v>
      </c>
      <c r="T240" s="89"/>
      <c r="V240" s="203">
        <v>1446</v>
      </c>
      <c r="W240" s="1">
        <v>3.45</v>
      </c>
      <c r="Y240" s="220">
        <v>0.04</v>
      </c>
      <c r="Z240" s="1">
        <v>0.0039</v>
      </c>
      <c r="AB240" s="89"/>
      <c r="AC240" s="117">
        <f t="shared" si="29"/>
        <v>0.1932</v>
      </c>
      <c r="AD240" s="117"/>
      <c r="AE240" s="203">
        <v>1446</v>
      </c>
      <c r="AF240" s="89"/>
      <c r="AG240" s="89">
        <f>(S240*$W240*$Y240)</f>
        <v>0.34500000000000003</v>
      </c>
      <c r="AH240" s="89"/>
      <c r="AI240" s="91"/>
    </row>
    <row r="241" spans="1:35" ht="15.75">
      <c r="A241" s="6" t="s">
        <v>768</v>
      </c>
      <c r="B241" s="6">
        <v>6</v>
      </c>
      <c r="C241" s="203">
        <v>1449</v>
      </c>
      <c r="D241" s="11" t="s">
        <v>412</v>
      </c>
      <c r="F241" s="1">
        <v>300</v>
      </c>
      <c r="M241" s="89"/>
      <c r="N241" s="89">
        <f t="shared" si="28"/>
        <v>2.4</v>
      </c>
      <c r="O241" s="89"/>
      <c r="R241" s="89"/>
      <c r="S241" s="89">
        <f t="shared" si="26"/>
        <v>4.285714285714286</v>
      </c>
      <c r="T241" s="89"/>
      <c r="V241" s="203">
        <v>1449</v>
      </c>
      <c r="W241" s="1">
        <v>3.45</v>
      </c>
      <c r="Y241" s="220">
        <v>0.04</v>
      </c>
      <c r="Z241" s="1">
        <v>0.0039</v>
      </c>
      <c r="AB241" s="89"/>
      <c r="AC241" s="117">
        <f t="shared" si="29"/>
        <v>0.3312</v>
      </c>
      <c r="AD241" s="117"/>
      <c r="AE241" s="203">
        <v>1449</v>
      </c>
      <c r="AF241" s="89"/>
      <c r="AG241" s="89">
        <f>(S241*$W241*$Y241)</f>
        <v>0.5914285714285715</v>
      </c>
      <c r="AH241" s="89"/>
      <c r="AI241" s="91"/>
    </row>
    <row r="242" spans="1:35" s="26" customFormat="1" ht="15.75">
      <c r="A242" s="98" t="s">
        <v>666</v>
      </c>
      <c r="B242" s="98">
        <v>7</v>
      </c>
      <c r="C242" s="203">
        <v>1449</v>
      </c>
      <c r="D242" s="49" t="s">
        <v>412</v>
      </c>
      <c r="F242" s="26">
        <v>290</v>
      </c>
      <c r="M242" s="91"/>
      <c r="N242" s="89">
        <f t="shared" si="28"/>
        <v>2.32</v>
      </c>
      <c r="O242" s="91"/>
      <c r="R242" s="89"/>
      <c r="S242" s="89">
        <f t="shared" si="26"/>
        <v>4.142857142857143</v>
      </c>
      <c r="T242" s="89"/>
      <c r="V242" s="203">
        <v>1449</v>
      </c>
      <c r="W242" s="26">
        <v>3.45</v>
      </c>
      <c r="Y242" s="220">
        <v>0.04</v>
      </c>
      <c r="Z242" s="26">
        <v>0.0039</v>
      </c>
      <c r="AB242" s="91"/>
      <c r="AC242" s="117">
        <f t="shared" si="29"/>
        <v>0.32016</v>
      </c>
      <c r="AD242" s="117"/>
      <c r="AE242" s="203">
        <v>1449</v>
      </c>
      <c r="AF242" s="89"/>
      <c r="AG242" s="89">
        <f>(S242*$W242*$Y242)</f>
        <v>0.5717142857142858</v>
      </c>
      <c r="AH242" s="89"/>
      <c r="AI242" s="91"/>
    </row>
    <row r="243" spans="1:35" s="26" customFormat="1" ht="15.75">
      <c r="A243" s="98" t="s">
        <v>613</v>
      </c>
      <c r="B243" s="98">
        <v>8</v>
      </c>
      <c r="C243" s="203">
        <v>1449</v>
      </c>
      <c r="D243" s="49" t="s">
        <v>412</v>
      </c>
      <c r="G243" s="26">
        <v>400</v>
      </c>
      <c r="I243" s="26" t="s">
        <v>407</v>
      </c>
      <c r="M243" s="91"/>
      <c r="N243" s="89"/>
      <c r="O243" s="89">
        <f>G243/125</f>
        <v>3.2</v>
      </c>
      <c r="R243" s="89"/>
      <c r="S243" s="89"/>
      <c r="T243" s="89">
        <f>(G243/70)</f>
        <v>5.714285714285714</v>
      </c>
      <c r="V243" s="203">
        <v>1449</v>
      </c>
      <c r="W243" s="26">
        <v>3.45</v>
      </c>
      <c r="Y243" s="220">
        <v>0.04</v>
      </c>
      <c r="Z243" s="26">
        <v>0.0039</v>
      </c>
      <c r="AB243" s="91"/>
      <c r="AC243" s="117"/>
      <c r="AD243" s="117">
        <f>(O243*$W243*$Y243)</f>
        <v>0.44160000000000005</v>
      </c>
      <c r="AE243" s="203">
        <v>1449</v>
      </c>
      <c r="AF243" s="89"/>
      <c r="AG243" s="89"/>
      <c r="AH243" s="89">
        <f>(T243*$W243*$Y243)</f>
        <v>0.7885714285714286</v>
      </c>
      <c r="AI243" s="91"/>
    </row>
    <row r="244" spans="1:35" s="26" customFormat="1" ht="15.75">
      <c r="A244" s="98" t="s">
        <v>608</v>
      </c>
      <c r="B244" s="98">
        <v>10</v>
      </c>
      <c r="C244" s="203">
        <v>1449</v>
      </c>
      <c r="D244" s="49" t="s">
        <v>412</v>
      </c>
      <c r="F244" s="26">
        <v>600</v>
      </c>
      <c r="M244" s="91"/>
      <c r="N244" s="89">
        <f t="shared" si="28"/>
        <v>4.8</v>
      </c>
      <c r="O244" s="91"/>
      <c r="R244" s="89"/>
      <c r="S244" s="89">
        <f t="shared" si="26"/>
        <v>8.571428571428571</v>
      </c>
      <c r="T244" s="89"/>
      <c r="V244" s="203">
        <v>1449</v>
      </c>
      <c r="W244" s="26">
        <v>3.45</v>
      </c>
      <c r="Y244" s="220">
        <v>0.04</v>
      </c>
      <c r="Z244" s="26">
        <v>0.0039</v>
      </c>
      <c r="AB244" s="91"/>
      <c r="AC244" s="117">
        <f t="shared" si="29"/>
        <v>0.6624</v>
      </c>
      <c r="AD244" s="117"/>
      <c r="AE244" s="203">
        <v>1449</v>
      </c>
      <c r="AF244" s="89"/>
      <c r="AG244" s="89">
        <f>(S244*$W244*$Y244)</f>
        <v>1.182857142857143</v>
      </c>
      <c r="AH244" s="89"/>
      <c r="AI244" s="91"/>
    </row>
    <row r="245" spans="1:35" s="26" customFormat="1" ht="15.75">
      <c r="A245" s="98" t="s">
        <v>607</v>
      </c>
      <c r="B245" s="98">
        <v>2</v>
      </c>
      <c r="C245" s="203">
        <v>1450</v>
      </c>
      <c r="D245" s="49" t="s">
        <v>412</v>
      </c>
      <c r="G245" s="26">
        <v>800</v>
      </c>
      <c r="I245" s="26" t="s">
        <v>812</v>
      </c>
      <c r="M245" s="91"/>
      <c r="N245" s="89"/>
      <c r="O245" s="89">
        <f>G245/125</f>
        <v>6.4</v>
      </c>
      <c r="R245" s="89"/>
      <c r="S245" s="89"/>
      <c r="T245" s="89">
        <f>(G245/70)</f>
        <v>11.428571428571429</v>
      </c>
      <c r="V245" s="203">
        <v>1450</v>
      </c>
      <c r="W245" s="26">
        <v>3.45</v>
      </c>
      <c r="Y245" s="220">
        <v>0.04</v>
      </c>
      <c r="Z245" s="26">
        <v>0.0039</v>
      </c>
      <c r="AB245" s="91"/>
      <c r="AC245" s="117"/>
      <c r="AD245" s="117">
        <f>(O245*$W245*$Y245)</f>
        <v>0.8832000000000001</v>
      </c>
      <c r="AE245" s="203">
        <v>1450</v>
      </c>
      <c r="AF245" s="89"/>
      <c r="AG245" s="89"/>
      <c r="AH245" s="89">
        <f>(T245*$W245*$Y245)</f>
        <v>1.5771428571428572</v>
      </c>
      <c r="AI245" s="91"/>
    </row>
    <row r="246" spans="1:35" s="26" customFormat="1" ht="15.75">
      <c r="A246" s="98" t="s">
        <v>768</v>
      </c>
      <c r="B246" s="98">
        <v>6</v>
      </c>
      <c r="C246" s="203">
        <v>1450</v>
      </c>
      <c r="D246" s="49" t="s">
        <v>412</v>
      </c>
      <c r="F246" s="26">
        <v>500</v>
      </c>
      <c r="M246" s="91"/>
      <c r="N246" s="89">
        <f t="shared" si="28"/>
        <v>4</v>
      </c>
      <c r="O246" s="91"/>
      <c r="R246" s="89"/>
      <c r="S246" s="89">
        <f t="shared" si="26"/>
        <v>7.142857142857143</v>
      </c>
      <c r="T246" s="89"/>
      <c r="V246" s="203">
        <v>1450</v>
      </c>
      <c r="W246" s="26">
        <v>3.45</v>
      </c>
      <c r="Y246" s="220">
        <v>0.04</v>
      </c>
      <c r="Z246" s="26">
        <v>0.0039</v>
      </c>
      <c r="AB246" s="91"/>
      <c r="AC246" s="117">
        <f t="shared" si="29"/>
        <v>0.552</v>
      </c>
      <c r="AD246" s="117"/>
      <c r="AE246" s="203">
        <v>1450</v>
      </c>
      <c r="AF246" s="89"/>
      <c r="AG246" s="89">
        <f>(S246*$W246*$Y246)</f>
        <v>0.9857142857142859</v>
      </c>
      <c r="AH246" s="89"/>
      <c r="AI246" s="91"/>
    </row>
    <row r="247" spans="1:35" s="26" customFormat="1" ht="15.75">
      <c r="A247" s="98" t="s">
        <v>613</v>
      </c>
      <c r="B247" s="98">
        <v>8</v>
      </c>
      <c r="C247" s="203">
        <v>1450</v>
      </c>
      <c r="D247" s="49" t="s">
        <v>412</v>
      </c>
      <c r="F247" s="26">
        <v>600</v>
      </c>
      <c r="G247" s="26">
        <v>700</v>
      </c>
      <c r="I247" s="26" t="s">
        <v>805</v>
      </c>
      <c r="J247" s="26" t="s">
        <v>813</v>
      </c>
      <c r="M247" s="91"/>
      <c r="N247" s="89">
        <f t="shared" si="28"/>
        <v>4.8</v>
      </c>
      <c r="O247" s="89">
        <f>G247/125</f>
        <v>5.6</v>
      </c>
      <c r="R247" s="89"/>
      <c r="S247" s="89">
        <f t="shared" si="26"/>
        <v>8.571428571428571</v>
      </c>
      <c r="T247" s="89">
        <f>(G247/70)</f>
        <v>10</v>
      </c>
      <c r="V247" s="203">
        <v>1450</v>
      </c>
      <c r="W247" s="26">
        <v>3.45</v>
      </c>
      <c r="Y247" s="220">
        <v>0.04</v>
      </c>
      <c r="Z247" s="26">
        <v>0.0039</v>
      </c>
      <c r="AB247" s="91"/>
      <c r="AC247" s="117">
        <f t="shared" si="29"/>
        <v>0.6624</v>
      </c>
      <c r="AD247" s="117">
        <f>(O247*$W247*$Y247)</f>
        <v>0.7728</v>
      </c>
      <c r="AE247" s="203">
        <v>1450</v>
      </c>
      <c r="AF247" s="89"/>
      <c r="AG247" s="89">
        <f>(S247*$W247*$Y247)</f>
        <v>1.182857142857143</v>
      </c>
      <c r="AH247" s="89">
        <f>(T247*$W247*$Y247)</f>
        <v>1.3800000000000001</v>
      </c>
      <c r="AI247" s="91"/>
    </row>
    <row r="248" spans="1:35" s="26" customFormat="1" ht="15.75">
      <c r="A248" s="98" t="s">
        <v>620</v>
      </c>
      <c r="B248" s="98">
        <v>9</v>
      </c>
      <c r="C248" s="203">
        <v>1450</v>
      </c>
      <c r="D248" s="49" t="s">
        <v>412</v>
      </c>
      <c r="G248" s="26">
        <v>1000</v>
      </c>
      <c r="I248" s="26" t="s">
        <v>806</v>
      </c>
      <c r="J248" s="26" t="s">
        <v>109</v>
      </c>
      <c r="M248" s="91"/>
      <c r="N248" s="89"/>
      <c r="O248" s="89">
        <f>G248/125</f>
        <v>8</v>
      </c>
      <c r="R248" s="89"/>
      <c r="S248" s="89"/>
      <c r="T248" s="89">
        <f>(G248/70)</f>
        <v>14.285714285714286</v>
      </c>
      <c r="V248" s="203">
        <v>1450</v>
      </c>
      <c r="W248" s="26">
        <v>3.45</v>
      </c>
      <c r="Y248" s="220">
        <v>0.04</v>
      </c>
      <c r="Z248" s="26">
        <v>0.0039</v>
      </c>
      <c r="AB248" s="91"/>
      <c r="AC248" s="119"/>
      <c r="AD248" s="117">
        <f>(O248*$W248*$Y248)</f>
        <v>1.104</v>
      </c>
      <c r="AE248" s="203">
        <v>1450</v>
      </c>
      <c r="AF248" s="89"/>
      <c r="AG248" s="89"/>
      <c r="AH248" s="89">
        <f>(T248*$W248*$Y248)</f>
        <v>1.9714285714285718</v>
      </c>
      <c r="AI248" s="91"/>
    </row>
    <row r="249" spans="1:35" s="26" customFormat="1" ht="15.75">
      <c r="A249" s="98" t="s">
        <v>620</v>
      </c>
      <c r="B249" s="98">
        <v>9</v>
      </c>
      <c r="C249" s="203">
        <v>1450</v>
      </c>
      <c r="D249" s="49" t="s">
        <v>679</v>
      </c>
      <c r="F249" s="26">
        <v>3</v>
      </c>
      <c r="I249" s="26" t="s">
        <v>1168</v>
      </c>
      <c r="M249" s="91"/>
      <c r="N249" s="89">
        <f t="shared" si="28"/>
        <v>0.024</v>
      </c>
      <c r="O249" s="91"/>
      <c r="R249" s="89"/>
      <c r="S249" s="89">
        <f t="shared" si="26"/>
        <v>0.04285714285714286</v>
      </c>
      <c r="T249" s="89"/>
      <c r="V249" s="203">
        <v>1450</v>
      </c>
      <c r="W249" s="26">
        <v>3.45</v>
      </c>
      <c r="Y249" s="220">
        <v>0.04</v>
      </c>
      <c r="Z249" s="26">
        <v>0.0039</v>
      </c>
      <c r="AB249" s="91"/>
      <c r="AC249" s="119"/>
      <c r="AD249" s="117"/>
      <c r="AE249" s="203">
        <v>1450</v>
      </c>
      <c r="AF249" s="89"/>
      <c r="AG249" s="89">
        <f>(S249*$W249*$Y249)</f>
        <v>0.005914285714285714</v>
      </c>
      <c r="AH249" s="89"/>
      <c r="AI249" s="91"/>
    </row>
    <row r="250" spans="1:35" s="26" customFormat="1" ht="15.75">
      <c r="A250" s="98" t="s">
        <v>620</v>
      </c>
      <c r="B250" s="98">
        <v>9</v>
      </c>
      <c r="C250" s="203">
        <v>1450</v>
      </c>
      <c r="D250" s="49" t="s">
        <v>772</v>
      </c>
      <c r="F250" s="26">
        <v>6</v>
      </c>
      <c r="M250" s="91"/>
      <c r="N250" s="89">
        <f t="shared" si="28"/>
        <v>0.048</v>
      </c>
      <c r="O250" s="91"/>
      <c r="R250" s="89"/>
      <c r="S250" s="89">
        <f t="shared" si="26"/>
        <v>0.08571428571428572</v>
      </c>
      <c r="T250" s="89"/>
      <c r="V250" s="203">
        <v>1450</v>
      </c>
      <c r="W250" s="26">
        <v>3.45</v>
      </c>
      <c r="Y250" s="220">
        <v>0.04</v>
      </c>
      <c r="Z250" s="26">
        <v>0.0039</v>
      </c>
      <c r="AB250" s="91"/>
      <c r="AC250" s="117">
        <f>(N250*$W250*$Y250)</f>
        <v>0.006624000000000001</v>
      </c>
      <c r="AD250" s="117"/>
      <c r="AE250" s="203">
        <v>1450</v>
      </c>
      <c r="AF250" s="89"/>
      <c r="AG250" s="89">
        <f>(S250*$W250*$Y250)</f>
        <v>0.011828571428571428</v>
      </c>
      <c r="AH250" s="89"/>
      <c r="AI250" s="91"/>
    </row>
    <row r="251" spans="1:35" s="26" customFormat="1" ht="15.75">
      <c r="A251" s="98" t="s">
        <v>608</v>
      </c>
      <c r="B251" s="98">
        <v>10</v>
      </c>
      <c r="C251" s="203">
        <v>1450</v>
      </c>
      <c r="D251" s="49" t="s">
        <v>807</v>
      </c>
      <c r="F251" s="26">
        <v>1200</v>
      </c>
      <c r="M251" s="91"/>
      <c r="N251" s="89">
        <f t="shared" si="28"/>
        <v>9.6</v>
      </c>
      <c r="O251" s="91"/>
      <c r="R251" s="89"/>
      <c r="S251" s="89">
        <f t="shared" si="26"/>
        <v>17.142857142857142</v>
      </c>
      <c r="T251" s="89"/>
      <c r="V251" s="203">
        <v>1450</v>
      </c>
      <c r="W251" s="26">
        <v>3.45</v>
      </c>
      <c r="Y251" s="220">
        <v>0.04</v>
      </c>
      <c r="Z251" s="26">
        <v>0.0039</v>
      </c>
      <c r="AB251" s="91"/>
      <c r="AC251" s="117">
        <f>(N251*$W251*$Y251)</f>
        <v>1.3248</v>
      </c>
      <c r="AD251" s="117"/>
      <c r="AE251" s="203">
        <v>1450</v>
      </c>
      <c r="AF251" s="89"/>
      <c r="AG251" s="89">
        <f>(S251*$W251*$Y251)</f>
        <v>2.365714285714286</v>
      </c>
      <c r="AH251" s="89"/>
      <c r="AI251" s="91"/>
    </row>
    <row r="252" spans="1:35" s="26" customFormat="1" ht="15.75">
      <c r="A252" s="98" t="s">
        <v>607</v>
      </c>
      <c r="B252" s="98">
        <v>2</v>
      </c>
      <c r="C252" s="203">
        <v>1451</v>
      </c>
      <c r="D252" s="49" t="s">
        <v>412</v>
      </c>
      <c r="F252" s="26">
        <v>1750</v>
      </c>
      <c r="M252" s="91"/>
      <c r="N252" s="89">
        <f t="shared" si="28"/>
        <v>14</v>
      </c>
      <c r="O252" s="91"/>
      <c r="R252" s="89"/>
      <c r="S252" s="89">
        <f t="shared" si="26"/>
        <v>25</v>
      </c>
      <c r="T252" s="89"/>
      <c r="V252" s="203">
        <v>1451</v>
      </c>
      <c r="W252" s="26">
        <v>3.45</v>
      </c>
      <c r="Y252" s="220">
        <v>0.04</v>
      </c>
      <c r="Z252" s="26">
        <v>0.0039</v>
      </c>
      <c r="AB252" s="91"/>
      <c r="AC252" s="117">
        <f>(N252*$W252*$Y252)</f>
        <v>1.9320000000000002</v>
      </c>
      <c r="AD252" s="117"/>
      <c r="AE252" s="203">
        <v>1451</v>
      </c>
      <c r="AF252" s="89"/>
      <c r="AG252" s="89">
        <f>(S252*$W252*$Y252)</f>
        <v>3.45</v>
      </c>
      <c r="AH252" s="89"/>
      <c r="AI252" s="91"/>
    </row>
    <row r="253" spans="1:35" s="26" customFormat="1" ht="15.75">
      <c r="A253" s="98" t="s">
        <v>769</v>
      </c>
      <c r="B253" s="98">
        <v>4</v>
      </c>
      <c r="C253" s="203">
        <v>1451</v>
      </c>
      <c r="D253" s="49" t="s">
        <v>412</v>
      </c>
      <c r="F253" s="26">
        <v>900</v>
      </c>
      <c r="M253" s="91"/>
      <c r="N253" s="89">
        <f t="shared" si="28"/>
        <v>7.2</v>
      </c>
      <c r="O253" s="91"/>
      <c r="R253" s="89"/>
      <c r="S253" s="89">
        <f t="shared" si="26"/>
        <v>12.857142857142858</v>
      </c>
      <c r="T253" s="89"/>
      <c r="V253" s="203">
        <v>1451</v>
      </c>
      <c r="W253" s="26">
        <v>3.45</v>
      </c>
      <c r="Y253" s="220">
        <v>0.04</v>
      </c>
      <c r="Z253" s="26">
        <v>0.0039</v>
      </c>
      <c r="AB253" s="91"/>
      <c r="AC253" s="117">
        <f>(N253*$W253*$Y253)</f>
        <v>0.9936000000000001</v>
      </c>
      <c r="AD253" s="117"/>
      <c r="AE253" s="203">
        <v>1451</v>
      </c>
      <c r="AF253" s="89"/>
      <c r="AG253" s="89">
        <f>(S253*$W253*$Y253)</f>
        <v>1.7742857142857145</v>
      </c>
      <c r="AH253" s="89"/>
      <c r="AI253" s="91"/>
    </row>
    <row r="254" spans="1:35" s="26" customFormat="1" ht="15.75">
      <c r="A254" s="98" t="s">
        <v>613</v>
      </c>
      <c r="B254" s="98">
        <v>8</v>
      </c>
      <c r="C254" s="203">
        <v>1451</v>
      </c>
      <c r="D254" s="49" t="s">
        <v>619</v>
      </c>
      <c r="E254" s="26">
        <v>900</v>
      </c>
      <c r="I254" s="26" t="s">
        <v>662</v>
      </c>
      <c r="M254" s="91">
        <v>7.2</v>
      </c>
      <c r="N254" s="89"/>
      <c r="O254" s="91"/>
      <c r="R254" s="89">
        <v>12.857142857142858</v>
      </c>
      <c r="S254" s="89"/>
      <c r="T254" s="89"/>
      <c r="V254" s="203">
        <v>1451</v>
      </c>
      <c r="W254" s="26">
        <v>3.45</v>
      </c>
      <c r="Y254" s="220">
        <v>0.04</v>
      </c>
      <c r="Z254" s="26">
        <v>0.0039</v>
      </c>
      <c r="AB254" s="117">
        <f>(M254*$W254*$Y254)</f>
        <v>0.9936000000000001</v>
      </c>
      <c r="AC254" s="117"/>
      <c r="AD254" s="117"/>
      <c r="AE254" s="203">
        <v>1451</v>
      </c>
      <c r="AF254" s="89">
        <f>(R254*$W254*$Y254)</f>
        <v>1.7742857142857145</v>
      </c>
      <c r="AG254" s="89"/>
      <c r="AH254" s="89"/>
      <c r="AI254" s="91"/>
    </row>
    <row r="255" spans="1:35" s="26" customFormat="1" ht="15.75">
      <c r="A255" s="98" t="s">
        <v>620</v>
      </c>
      <c r="B255" s="98">
        <v>9</v>
      </c>
      <c r="C255" s="203">
        <v>1451</v>
      </c>
      <c r="D255" s="49" t="s">
        <v>412</v>
      </c>
      <c r="F255" s="26">
        <v>900</v>
      </c>
      <c r="M255" s="91"/>
      <c r="N255" s="89">
        <f t="shared" si="28"/>
        <v>7.2</v>
      </c>
      <c r="O255" s="91"/>
      <c r="R255" s="89"/>
      <c r="S255" s="89">
        <f t="shared" si="26"/>
        <v>12.857142857142858</v>
      </c>
      <c r="T255" s="89"/>
      <c r="V255" s="203">
        <v>1451</v>
      </c>
      <c r="W255" s="26">
        <v>3.45</v>
      </c>
      <c r="Y255" s="220">
        <v>0.04</v>
      </c>
      <c r="Z255" s="26">
        <v>0.0039</v>
      </c>
      <c r="AB255" s="91"/>
      <c r="AC255" s="117">
        <f>(N255*$W255*$Y255)</f>
        <v>0.9936000000000001</v>
      </c>
      <c r="AD255" s="117"/>
      <c r="AE255" s="203">
        <v>1451</v>
      </c>
      <c r="AF255" s="89"/>
      <c r="AG255" s="89">
        <f>(S255*$W255*$Y255)</f>
        <v>1.7742857142857145</v>
      </c>
      <c r="AH255" s="89"/>
      <c r="AI255" s="91"/>
    </row>
    <row r="256" spans="1:35" s="26" customFormat="1" ht="15.75">
      <c r="A256" s="98" t="s">
        <v>607</v>
      </c>
      <c r="B256" s="98">
        <v>2</v>
      </c>
      <c r="C256" s="203">
        <v>1452</v>
      </c>
      <c r="D256" s="49" t="s">
        <v>412</v>
      </c>
      <c r="G256" s="26">
        <v>800</v>
      </c>
      <c r="I256" s="26" t="s">
        <v>812</v>
      </c>
      <c r="M256" s="91"/>
      <c r="N256" s="89"/>
      <c r="O256" s="89">
        <f>G256/125</f>
        <v>6.4</v>
      </c>
      <c r="R256" s="89"/>
      <c r="S256" s="89"/>
      <c r="T256" s="89">
        <f>(G256/70)</f>
        <v>11.428571428571429</v>
      </c>
      <c r="V256" s="203">
        <v>1452</v>
      </c>
      <c r="W256" s="26">
        <v>3.45</v>
      </c>
      <c r="Y256" s="220">
        <v>0.04</v>
      </c>
      <c r="Z256" s="26">
        <v>0.0033</v>
      </c>
      <c r="AB256" s="91"/>
      <c r="AC256" s="117"/>
      <c r="AD256" s="117">
        <f>(O256*$W256*$Y256)</f>
        <v>0.8832000000000001</v>
      </c>
      <c r="AE256" s="203">
        <v>1452</v>
      </c>
      <c r="AF256" s="89"/>
      <c r="AG256" s="89"/>
      <c r="AH256" s="89">
        <f>(T256*$W256*$Y256)</f>
        <v>1.5771428571428572</v>
      </c>
      <c r="AI256" s="91"/>
    </row>
    <row r="257" spans="1:35" s="26" customFormat="1" ht="15.75">
      <c r="A257" s="98" t="s">
        <v>964</v>
      </c>
      <c r="B257" s="98">
        <v>5</v>
      </c>
      <c r="C257" s="203">
        <v>1452</v>
      </c>
      <c r="D257" s="49" t="s">
        <v>412</v>
      </c>
      <c r="F257" s="26">
        <v>400</v>
      </c>
      <c r="M257" s="91"/>
      <c r="N257" s="89">
        <f t="shared" si="28"/>
        <v>3.2</v>
      </c>
      <c r="O257" s="91"/>
      <c r="R257" s="89"/>
      <c r="S257" s="89">
        <f t="shared" si="26"/>
        <v>5.714285714285714</v>
      </c>
      <c r="T257" s="89"/>
      <c r="V257" s="203">
        <v>1452</v>
      </c>
      <c r="W257" s="26">
        <v>3.45</v>
      </c>
      <c r="Y257" s="220">
        <v>0.04</v>
      </c>
      <c r="Z257" s="26">
        <v>0.0033</v>
      </c>
      <c r="AB257" s="91"/>
      <c r="AC257" s="117">
        <f>(N257*$W257*$Y257)</f>
        <v>0.44160000000000005</v>
      </c>
      <c r="AD257" s="117"/>
      <c r="AE257" s="203">
        <v>1452</v>
      </c>
      <c r="AF257" s="89"/>
      <c r="AG257" s="89">
        <f>(S257*$W257*$Y257)</f>
        <v>0.7885714285714286</v>
      </c>
      <c r="AH257" s="89"/>
      <c r="AI257" s="91"/>
    </row>
    <row r="258" spans="1:35" s="26" customFormat="1" ht="15.75">
      <c r="A258" s="98" t="s">
        <v>603</v>
      </c>
      <c r="B258" s="98">
        <v>11</v>
      </c>
      <c r="C258" s="203">
        <v>1452</v>
      </c>
      <c r="D258" s="49" t="s">
        <v>412</v>
      </c>
      <c r="F258" s="26">
        <v>320</v>
      </c>
      <c r="M258" s="91"/>
      <c r="N258" s="89">
        <f t="shared" si="28"/>
        <v>2.56</v>
      </c>
      <c r="O258" s="91"/>
      <c r="R258" s="89"/>
      <c r="S258" s="89">
        <f t="shared" si="26"/>
        <v>4.571428571428571</v>
      </c>
      <c r="T258" s="89"/>
      <c r="V258" s="203">
        <v>1452</v>
      </c>
      <c r="W258" s="26">
        <v>3.45</v>
      </c>
      <c r="Y258" s="220">
        <v>0.04</v>
      </c>
      <c r="Z258" s="26">
        <v>0.0033</v>
      </c>
      <c r="AB258" s="91"/>
      <c r="AC258" s="117">
        <f>(N258*$W258*$Y258)</f>
        <v>0.35328000000000004</v>
      </c>
      <c r="AD258" s="117"/>
      <c r="AE258" s="203">
        <v>1452</v>
      </c>
      <c r="AF258" s="89"/>
      <c r="AG258" s="89">
        <f>(S258*$W258*$Y258)</f>
        <v>0.6308571428571429</v>
      </c>
      <c r="AH258" s="89"/>
      <c r="AI258" s="91"/>
    </row>
    <row r="259" spans="1:35" s="26" customFormat="1" ht="15.75">
      <c r="A259" s="98" t="s">
        <v>604</v>
      </c>
      <c r="B259" s="98">
        <v>12</v>
      </c>
      <c r="C259" s="203">
        <v>1452</v>
      </c>
      <c r="D259" s="49" t="s">
        <v>412</v>
      </c>
      <c r="E259" s="26">
        <v>300</v>
      </c>
      <c r="I259" s="26" t="s">
        <v>662</v>
      </c>
      <c r="M259" s="91">
        <v>2.4</v>
      </c>
      <c r="N259" s="89"/>
      <c r="O259" s="91"/>
      <c r="R259" s="89">
        <v>4.285714285714286</v>
      </c>
      <c r="S259" s="89"/>
      <c r="T259" s="89"/>
      <c r="V259" s="203">
        <v>1452</v>
      </c>
      <c r="W259" s="26">
        <v>3.45</v>
      </c>
      <c r="Y259" s="220">
        <v>0.04</v>
      </c>
      <c r="Z259" s="26">
        <v>0.0033</v>
      </c>
      <c r="AB259" s="117">
        <f>(M259*$W259*$Y259)</f>
        <v>0.3312</v>
      </c>
      <c r="AC259" s="117"/>
      <c r="AD259" s="117"/>
      <c r="AE259" s="203">
        <v>1452</v>
      </c>
      <c r="AF259" s="89">
        <f>(R259*$W259*$Y259)</f>
        <v>0.5914285714285715</v>
      </c>
      <c r="AG259" s="89"/>
      <c r="AH259" s="89"/>
      <c r="AI259" s="91"/>
    </row>
    <row r="260" spans="1:35" s="26" customFormat="1" ht="15.75">
      <c r="A260" s="98" t="s">
        <v>666</v>
      </c>
      <c r="B260" s="98">
        <v>7</v>
      </c>
      <c r="C260" s="203">
        <v>1453</v>
      </c>
      <c r="D260" s="49" t="s">
        <v>412</v>
      </c>
      <c r="G260" s="26">
        <v>140</v>
      </c>
      <c r="I260" s="26" t="s">
        <v>812</v>
      </c>
      <c r="M260" s="91"/>
      <c r="N260" s="89"/>
      <c r="O260" s="89">
        <f>G260/125</f>
        <v>1.12</v>
      </c>
      <c r="R260" s="89"/>
      <c r="S260" s="89"/>
      <c r="T260" s="89">
        <f>(G260/70)</f>
        <v>2</v>
      </c>
      <c r="V260" s="203">
        <v>1453</v>
      </c>
      <c r="W260" s="26">
        <v>3.45</v>
      </c>
      <c r="Y260" s="220">
        <v>0.04</v>
      </c>
      <c r="Z260" s="26">
        <v>0.0032</v>
      </c>
      <c r="AB260" s="91"/>
      <c r="AC260" s="117"/>
      <c r="AD260" s="117">
        <f>(O260*$W260*$Y260)</f>
        <v>0.15456000000000003</v>
      </c>
      <c r="AE260" s="203">
        <v>1453</v>
      </c>
      <c r="AF260" s="89"/>
      <c r="AG260" s="89"/>
      <c r="AH260" s="89">
        <f>(T260*$W260*$Y260)</f>
        <v>0.276</v>
      </c>
      <c r="AI260" s="91"/>
    </row>
    <row r="261" spans="1:35" s="26" customFormat="1" ht="15.75">
      <c r="A261" s="98" t="s">
        <v>613</v>
      </c>
      <c r="B261" s="98">
        <v>8</v>
      </c>
      <c r="C261" s="203">
        <v>1455</v>
      </c>
      <c r="D261" s="49" t="s">
        <v>412</v>
      </c>
      <c r="F261" s="26">
        <v>140</v>
      </c>
      <c r="G261" s="26">
        <v>175</v>
      </c>
      <c r="I261" s="26" t="s">
        <v>816</v>
      </c>
      <c r="M261" s="91"/>
      <c r="N261" s="89">
        <f t="shared" si="28"/>
        <v>1.12</v>
      </c>
      <c r="O261" s="89">
        <f>G261/125</f>
        <v>1.4</v>
      </c>
      <c r="R261" s="89"/>
      <c r="S261" s="89">
        <f t="shared" si="26"/>
        <v>2</v>
      </c>
      <c r="T261" s="89">
        <f>(G261/70)</f>
        <v>2.5</v>
      </c>
      <c r="V261" s="203">
        <v>1455</v>
      </c>
      <c r="W261" s="26">
        <v>3.45</v>
      </c>
      <c r="Y261" s="220">
        <v>0.04</v>
      </c>
      <c r="Z261" s="26">
        <v>0.00299</v>
      </c>
      <c r="AB261" s="91"/>
      <c r="AC261" s="117">
        <f>(N261*$W261*$Y261)</f>
        <v>0.15456000000000003</v>
      </c>
      <c r="AD261" s="117">
        <f aca="true" t="shared" si="30" ref="AD261:AD286">(O261*$W261*$Y261)</f>
        <v>0.1932</v>
      </c>
      <c r="AE261" s="203">
        <v>1455</v>
      </c>
      <c r="AF261" s="89"/>
      <c r="AG261" s="89">
        <f>(S261*$W261*$Y261)</f>
        <v>0.276</v>
      </c>
      <c r="AH261" s="89">
        <f>(T261*$W261*$Y261)</f>
        <v>0.34500000000000003</v>
      </c>
      <c r="AI261" s="91"/>
    </row>
    <row r="262" spans="1:35" s="26" customFormat="1" ht="15.75">
      <c r="A262" s="98" t="s">
        <v>817</v>
      </c>
      <c r="B262" s="98"/>
      <c r="C262" s="203">
        <v>1455</v>
      </c>
      <c r="D262" s="49" t="s">
        <v>412</v>
      </c>
      <c r="F262" s="26">
        <v>120</v>
      </c>
      <c r="M262" s="91"/>
      <c r="N262" s="89">
        <f t="shared" si="28"/>
        <v>0.96</v>
      </c>
      <c r="O262" s="91"/>
      <c r="R262" s="89"/>
      <c r="S262" s="89">
        <f t="shared" si="26"/>
        <v>1.7142857142857142</v>
      </c>
      <c r="T262" s="89"/>
      <c r="V262" s="203">
        <v>1455</v>
      </c>
      <c r="W262" s="26">
        <v>3.45</v>
      </c>
      <c r="Y262" s="220">
        <v>0.04</v>
      </c>
      <c r="Z262" s="26">
        <v>0.00299</v>
      </c>
      <c r="AB262" s="91"/>
      <c r="AC262" s="117">
        <f>(N262*$W262*$Y262)</f>
        <v>0.13248</v>
      </c>
      <c r="AD262" s="117"/>
      <c r="AE262" s="203">
        <v>1455</v>
      </c>
      <c r="AF262" s="89"/>
      <c r="AG262" s="89">
        <f>(S262*$W262*$Y262)</f>
        <v>0.2365714285714286</v>
      </c>
      <c r="AH262" s="89"/>
      <c r="AI262" s="91"/>
    </row>
    <row r="263" spans="1:35" s="26" customFormat="1" ht="15.75">
      <c r="A263" s="98" t="s">
        <v>607</v>
      </c>
      <c r="B263" s="98">
        <v>2</v>
      </c>
      <c r="C263" s="203">
        <v>1456</v>
      </c>
      <c r="D263" s="49" t="s">
        <v>412</v>
      </c>
      <c r="F263" s="26">
        <v>270</v>
      </c>
      <c r="M263" s="91"/>
      <c r="N263" s="89">
        <f t="shared" si="28"/>
        <v>2.16</v>
      </c>
      <c r="O263" s="91"/>
      <c r="R263" s="89"/>
      <c r="S263" s="89">
        <f t="shared" si="26"/>
        <v>3.857142857142857</v>
      </c>
      <c r="T263" s="89"/>
      <c r="V263" s="203">
        <v>1456</v>
      </c>
      <c r="W263" s="26">
        <v>3.45</v>
      </c>
      <c r="Y263" s="220">
        <v>0.04</v>
      </c>
      <c r="Z263" s="26">
        <v>0.00303</v>
      </c>
      <c r="AB263" s="91"/>
      <c r="AC263" s="117">
        <f>(N263*$W263*$Y263)</f>
        <v>0.29808000000000007</v>
      </c>
      <c r="AD263" s="117"/>
      <c r="AE263" s="203">
        <v>1456</v>
      </c>
      <c r="AF263" s="89"/>
      <c r="AG263" s="89">
        <f>(S263*$W263*$Y263)</f>
        <v>0.5322857142857144</v>
      </c>
      <c r="AH263" s="89"/>
      <c r="AI263" s="91"/>
    </row>
    <row r="264" spans="1:35" s="26" customFormat="1" ht="15.75">
      <c r="A264" s="98" t="s">
        <v>770</v>
      </c>
      <c r="B264" s="98">
        <v>3</v>
      </c>
      <c r="C264" s="203">
        <v>1456</v>
      </c>
      <c r="D264" s="49" t="s">
        <v>412</v>
      </c>
      <c r="G264" s="26">
        <v>200</v>
      </c>
      <c r="I264" s="26" t="s">
        <v>812</v>
      </c>
      <c r="M264" s="91"/>
      <c r="N264" s="89"/>
      <c r="O264" s="89">
        <f>G264/125</f>
        <v>1.6</v>
      </c>
      <c r="R264" s="89"/>
      <c r="S264" s="89"/>
      <c r="T264" s="89">
        <f>(G264/70)</f>
        <v>2.857142857142857</v>
      </c>
      <c r="V264" s="203">
        <v>1456</v>
      </c>
      <c r="W264" s="26">
        <v>3.45</v>
      </c>
      <c r="Y264" s="220">
        <v>0.04</v>
      </c>
      <c r="Z264" s="26">
        <v>0.00303</v>
      </c>
      <c r="AB264" s="91"/>
      <c r="AC264" s="117"/>
      <c r="AD264" s="117">
        <f t="shared" si="30"/>
        <v>0.22080000000000002</v>
      </c>
      <c r="AE264" s="203">
        <v>1456</v>
      </c>
      <c r="AF264" s="89"/>
      <c r="AG264" s="89"/>
      <c r="AH264" s="89">
        <f>(T264*$W264*$Y264)</f>
        <v>0.3942857142857143</v>
      </c>
      <c r="AI264" s="91"/>
    </row>
    <row r="265" spans="1:35" s="26" customFormat="1" ht="15.75">
      <c r="A265" s="98" t="s">
        <v>613</v>
      </c>
      <c r="B265" s="98">
        <v>8</v>
      </c>
      <c r="C265" s="203">
        <v>1456</v>
      </c>
      <c r="D265" s="49" t="s">
        <v>412</v>
      </c>
      <c r="G265" s="26">
        <v>260</v>
      </c>
      <c r="I265" s="26" t="s">
        <v>812</v>
      </c>
      <c r="M265" s="91"/>
      <c r="N265" s="89"/>
      <c r="O265" s="89">
        <f>G265/125</f>
        <v>2.08</v>
      </c>
      <c r="R265" s="89"/>
      <c r="S265" s="89"/>
      <c r="T265" s="89">
        <f>(G265/70)</f>
        <v>3.7142857142857144</v>
      </c>
      <c r="V265" s="203">
        <v>1456</v>
      </c>
      <c r="W265" s="26">
        <v>3.45</v>
      </c>
      <c r="Y265" s="220">
        <v>0.04</v>
      </c>
      <c r="Z265" s="26">
        <v>0.00303</v>
      </c>
      <c r="AB265" s="91"/>
      <c r="AC265" s="117"/>
      <c r="AD265" s="117">
        <f t="shared" si="30"/>
        <v>0.2870400000000001</v>
      </c>
      <c r="AE265" s="203">
        <v>1456</v>
      </c>
      <c r="AF265" s="89"/>
      <c r="AG265" s="89"/>
      <c r="AH265" s="89">
        <f>(T265*$W265*$Y265)</f>
        <v>0.5125714285714286</v>
      </c>
      <c r="AI265" s="91"/>
    </row>
    <row r="266" spans="1:35" s="26" customFormat="1" ht="15.75">
      <c r="A266" s="98" t="s">
        <v>604</v>
      </c>
      <c r="B266" s="98">
        <v>12</v>
      </c>
      <c r="C266" s="203">
        <v>1456</v>
      </c>
      <c r="D266" s="49" t="s">
        <v>412</v>
      </c>
      <c r="F266" s="26">
        <v>470</v>
      </c>
      <c r="M266" s="91"/>
      <c r="N266" s="89">
        <f t="shared" si="28"/>
        <v>3.76</v>
      </c>
      <c r="O266" s="91"/>
      <c r="R266" s="89"/>
      <c r="S266" s="89">
        <f t="shared" si="26"/>
        <v>6.714285714285714</v>
      </c>
      <c r="T266" s="89"/>
      <c r="V266" s="203">
        <v>1456</v>
      </c>
      <c r="W266" s="26">
        <v>3.45</v>
      </c>
      <c r="Y266" s="220">
        <v>0.04</v>
      </c>
      <c r="Z266" s="26">
        <v>0.00303</v>
      </c>
      <c r="AB266" s="91"/>
      <c r="AC266" s="117">
        <f aca="true" t="shared" si="31" ref="AC266:AC271">(N266*$W266*$Y266)</f>
        <v>0.51888</v>
      </c>
      <c r="AD266" s="117"/>
      <c r="AE266" s="203">
        <v>1456</v>
      </c>
      <c r="AF266" s="89"/>
      <c r="AG266" s="89">
        <f aca="true" t="shared" si="32" ref="AG266:AG271">(S266*$W266*$Y266)</f>
        <v>0.9265714285714286</v>
      </c>
      <c r="AH266" s="89"/>
      <c r="AI266" s="91"/>
    </row>
    <row r="267" spans="1:35" s="26" customFormat="1" ht="15.75">
      <c r="A267" s="98" t="s">
        <v>603</v>
      </c>
      <c r="B267" s="98">
        <v>11</v>
      </c>
      <c r="C267" s="203">
        <v>1459</v>
      </c>
      <c r="D267" s="49" t="s">
        <v>412</v>
      </c>
      <c r="F267" s="26">
        <v>300</v>
      </c>
      <c r="M267" s="91"/>
      <c r="N267" s="89">
        <f t="shared" si="28"/>
        <v>2.4</v>
      </c>
      <c r="O267" s="91"/>
      <c r="R267" s="89"/>
      <c r="S267" s="89">
        <f t="shared" si="26"/>
        <v>4.285714285714286</v>
      </c>
      <c r="T267" s="89"/>
      <c r="V267" s="203">
        <v>1459</v>
      </c>
      <c r="W267" s="26">
        <v>3.45</v>
      </c>
      <c r="Y267" s="220">
        <v>0.04</v>
      </c>
      <c r="Z267" s="26">
        <v>0.00263</v>
      </c>
      <c r="AB267" s="91"/>
      <c r="AC267" s="117">
        <f t="shared" si="31"/>
        <v>0.3312</v>
      </c>
      <c r="AD267" s="117"/>
      <c r="AE267" s="203">
        <v>1459</v>
      </c>
      <c r="AF267" s="89"/>
      <c r="AG267" s="89">
        <f t="shared" si="32"/>
        <v>0.5914285714285715</v>
      </c>
      <c r="AH267" s="89"/>
      <c r="AI267" s="91"/>
    </row>
    <row r="268" spans="1:35" s="26" customFormat="1" ht="15.75">
      <c r="A268" s="98" t="s">
        <v>769</v>
      </c>
      <c r="B268" s="98">
        <v>4</v>
      </c>
      <c r="C268" s="203">
        <v>1460</v>
      </c>
      <c r="D268" s="49" t="s">
        <v>412</v>
      </c>
      <c r="F268" s="26">
        <v>600</v>
      </c>
      <c r="M268" s="91"/>
      <c r="N268" s="89">
        <f t="shared" si="28"/>
        <v>4.8</v>
      </c>
      <c r="O268" s="91"/>
      <c r="R268" s="89"/>
      <c r="S268" s="89">
        <f aca="true" t="shared" si="33" ref="S268:S313">(F268/70)</f>
        <v>8.571428571428571</v>
      </c>
      <c r="T268" s="89"/>
      <c r="V268" s="203">
        <v>1460</v>
      </c>
      <c r="W268" s="26">
        <v>3.45</v>
      </c>
      <c r="Y268" s="220">
        <v>0.04</v>
      </c>
      <c r="Z268" s="26">
        <v>0.00263</v>
      </c>
      <c r="AB268" s="91"/>
      <c r="AC268" s="117">
        <f t="shared" si="31"/>
        <v>0.6624</v>
      </c>
      <c r="AD268" s="117"/>
      <c r="AE268" s="203">
        <v>1460</v>
      </c>
      <c r="AF268" s="89"/>
      <c r="AG268" s="89">
        <f t="shared" si="32"/>
        <v>1.182857142857143</v>
      </c>
      <c r="AH268" s="89"/>
      <c r="AI268" s="91"/>
    </row>
    <row r="269" spans="1:35" s="26" customFormat="1" ht="15.75">
      <c r="A269" s="98" t="s">
        <v>818</v>
      </c>
      <c r="B269" s="98">
        <v>7</v>
      </c>
      <c r="C269" s="203">
        <v>1462</v>
      </c>
      <c r="D269" s="49" t="s">
        <v>412</v>
      </c>
      <c r="F269" s="26">
        <v>270</v>
      </c>
      <c r="I269" s="26" t="s">
        <v>819</v>
      </c>
      <c r="J269" s="26" t="s">
        <v>109</v>
      </c>
      <c r="M269" s="91"/>
      <c r="N269" s="89">
        <f t="shared" si="28"/>
        <v>2.16</v>
      </c>
      <c r="O269" s="91"/>
      <c r="R269" s="89"/>
      <c r="S269" s="89">
        <f t="shared" si="33"/>
        <v>3.857142857142857</v>
      </c>
      <c r="T269" s="89"/>
      <c r="V269" s="203">
        <v>1462</v>
      </c>
      <c r="W269" s="26">
        <v>3.45</v>
      </c>
      <c r="Y269" s="220">
        <v>0.04</v>
      </c>
      <c r="Z269" s="26">
        <v>0.0033</v>
      </c>
      <c r="AB269" s="91"/>
      <c r="AC269" s="117">
        <f t="shared" si="31"/>
        <v>0.29808000000000007</v>
      </c>
      <c r="AD269" s="117"/>
      <c r="AE269" s="203">
        <v>1462</v>
      </c>
      <c r="AF269" s="89"/>
      <c r="AG269" s="89">
        <f t="shared" si="32"/>
        <v>0.5322857142857144</v>
      </c>
      <c r="AH269" s="89"/>
      <c r="AI269" s="91"/>
    </row>
    <row r="270" spans="1:35" s="26" customFormat="1" ht="15.75">
      <c r="A270" s="98" t="s">
        <v>666</v>
      </c>
      <c r="B270" s="98">
        <v>7</v>
      </c>
      <c r="C270" s="203">
        <v>1462</v>
      </c>
      <c r="D270" s="49" t="s">
        <v>412</v>
      </c>
      <c r="F270" s="26">
        <v>450</v>
      </c>
      <c r="M270" s="91"/>
      <c r="N270" s="89">
        <f t="shared" si="28"/>
        <v>3.6</v>
      </c>
      <c r="O270" s="91"/>
      <c r="R270" s="89"/>
      <c r="S270" s="89">
        <f t="shared" si="33"/>
        <v>6.428571428571429</v>
      </c>
      <c r="T270" s="89"/>
      <c r="V270" s="203">
        <v>1462</v>
      </c>
      <c r="W270" s="26">
        <v>3.45</v>
      </c>
      <c r="Y270" s="220">
        <v>0.04</v>
      </c>
      <c r="Z270" s="26">
        <v>0.0033</v>
      </c>
      <c r="AB270" s="91"/>
      <c r="AC270" s="117">
        <f t="shared" si="31"/>
        <v>0.4968000000000001</v>
      </c>
      <c r="AD270" s="117"/>
      <c r="AE270" s="203">
        <v>1462</v>
      </c>
      <c r="AF270" s="89"/>
      <c r="AG270" s="89">
        <f t="shared" si="32"/>
        <v>0.8871428571428572</v>
      </c>
      <c r="AH270" s="89"/>
      <c r="AI270" s="91"/>
    </row>
    <row r="271" spans="1:35" s="26" customFormat="1" ht="15.75">
      <c r="A271" s="98" t="s">
        <v>666</v>
      </c>
      <c r="B271" s="98">
        <v>7</v>
      </c>
      <c r="C271" s="203">
        <v>1462</v>
      </c>
      <c r="D271" s="49" t="s">
        <v>820</v>
      </c>
      <c r="E271" s="26">
        <v>1</v>
      </c>
      <c r="F271" s="26">
        <v>1.5</v>
      </c>
      <c r="G271" s="26">
        <v>1000</v>
      </c>
      <c r="I271" s="26" t="s">
        <v>57</v>
      </c>
      <c r="M271" s="91">
        <v>0.008</v>
      </c>
      <c r="N271" s="89">
        <f t="shared" si="28"/>
        <v>0.012</v>
      </c>
      <c r="O271" s="89">
        <f>G271/125</f>
        <v>8</v>
      </c>
      <c r="R271" s="89">
        <v>0.014285714285714285</v>
      </c>
      <c r="S271" s="89">
        <f t="shared" si="33"/>
        <v>0.02142857142857143</v>
      </c>
      <c r="T271" s="89">
        <f>(G271/70)</f>
        <v>14.285714285714286</v>
      </c>
      <c r="V271" s="203">
        <v>1462</v>
      </c>
      <c r="W271" s="26">
        <v>3.45</v>
      </c>
      <c r="Y271" s="220">
        <v>0.04</v>
      </c>
      <c r="Z271" s="26">
        <v>0.0033</v>
      </c>
      <c r="AB271" s="117">
        <f>(M271*$W271*$Y271)</f>
        <v>0.0011040000000000002</v>
      </c>
      <c r="AC271" s="117">
        <f t="shared" si="31"/>
        <v>0.0016560000000000004</v>
      </c>
      <c r="AD271" s="117">
        <f t="shared" si="30"/>
        <v>1.104</v>
      </c>
      <c r="AE271" s="203">
        <v>1462</v>
      </c>
      <c r="AF271" s="89">
        <f>(R271*$W271*$Y271)</f>
        <v>0.0019714285714285715</v>
      </c>
      <c r="AG271" s="89">
        <f t="shared" si="32"/>
        <v>0.002957142857142857</v>
      </c>
      <c r="AH271" s="89">
        <f>(T271*$W271*$Y271)</f>
        <v>1.9714285714285718</v>
      </c>
      <c r="AI271" s="91"/>
    </row>
    <row r="272" spans="1:35" s="26" customFormat="1" ht="15.75">
      <c r="A272" s="98" t="s">
        <v>925</v>
      </c>
      <c r="B272" s="98">
        <v>7</v>
      </c>
      <c r="C272" s="203">
        <v>1462</v>
      </c>
      <c r="D272" s="49" t="s">
        <v>772</v>
      </c>
      <c r="G272" s="26">
        <v>1</v>
      </c>
      <c r="I272" s="219" t="s">
        <v>821</v>
      </c>
      <c r="M272" s="91"/>
      <c r="N272" s="89"/>
      <c r="O272" s="89">
        <f>G272/125</f>
        <v>0.008</v>
      </c>
      <c r="R272" s="89"/>
      <c r="S272" s="89"/>
      <c r="T272" s="89">
        <f>(G272/70)</f>
        <v>0.014285714285714285</v>
      </c>
      <c r="V272" s="203">
        <v>1462</v>
      </c>
      <c r="W272" s="26">
        <v>3.45</v>
      </c>
      <c r="Y272" s="220">
        <v>0.04</v>
      </c>
      <c r="Z272" s="26">
        <v>0.0033</v>
      </c>
      <c r="AB272" s="91"/>
      <c r="AC272" s="117"/>
      <c r="AD272" s="117">
        <f t="shared" si="30"/>
        <v>0.0011040000000000002</v>
      </c>
      <c r="AE272" s="203">
        <v>1462</v>
      </c>
      <c r="AF272" s="89"/>
      <c r="AG272" s="89"/>
      <c r="AH272" s="89">
        <f>(T272*$W272*$Y272)</f>
        <v>0.0019714285714285715</v>
      </c>
      <c r="AI272" s="91"/>
    </row>
    <row r="273" spans="1:35" s="26" customFormat="1" ht="15.75">
      <c r="A273" s="98" t="s">
        <v>613</v>
      </c>
      <c r="B273" s="98">
        <v>8</v>
      </c>
      <c r="C273" s="203">
        <v>1462</v>
      </c>
      <c r="D273" s="49" t="s">
        <v>619</v>
      </c>
      <c r="F273" s="26">
        <v>350</v>
      </c>
      <c r="M273" s="91"/>
      <c r="N273" s="89">
        <f t="shared" si="28"/>
        <v>2.8</v>
      </c>
      <c r="O273" s="91"/>
      <c r="R273" s="89"/>
      <c r="S273" s="89">
        <f t="shared" si="33"/>
        <v>5</v>
      </c>
      <c r="T273" s="89"/>
      <c r="V273" s="203">
        <v>1462</v>
      </c>
      <c r="W273" s="26">
        <v>3.45</v>
      </c>
      <c r="Y273" s="220">
        <v>0.04</v>
      </c>
      <c r="Z273" s="26">
        <v>0.0033</v>
      </c>
      <c r="AB273" s="91"/>
      <c r="AC273" s="117">
        <f>(N273*$W273*$Y273)</f>
        <v>0.3864</v>
      </c>
      <c r="AD273" s="117"/>
      <c r="AE273" s="203">
        <v>1462</v>
      </c>
      <c r="AF273" s="89"/>
      <c r="AG273" s="89">
        <f>(S273*$W273*$Y273)</f>
        <v>0.6900000000000001</v>
      </c>
      <c r="AH273" s="89"/>
      <c r="AI273" s="91"/>
    </row>
    <row r="274" spans="1:35" s="26" customFormat="1" ht="15.75">
      <c r="A274" s="98" t="s">
        <v>770</v>
      </c>
      <c r="B274" s="98">
        <v>3</v>
      </c>
      <c r="C274" s="203">
        <v>1464</v>
      </c>
      <c r="D274" s="49" t="s">
        <v>619</v>
      </c>
      <c r="G274" s="26">
        <v>360</v>
      </c>
      <c r="I274" s="26" t="s">
        <v>706</v>
      </c>
      <c r="M274" s="91"/>
      <c r="N274" s="89"/>
      <c r="O274" s="89">
        <f>G274/125</f>
        <v>2.88</v>
      </c>
      <c r="R274" s="89"/>
      <c r="S274" s="89"/>
      <c r="T274" s="89">
        <f>(G274/70)</f>
        <v>5.142857142857143</v>
      </c>
      <c r="V274" s="203">
        <v>1464</v>
      </c>
      <c r="W274" s="26">
        <v>3.45</v>
      </c>
      <c r="Y274" s="220">
        <v>0.04</v>
      </c>
      <c r="Z274" s="26">
        <v>0.0039</v>
      </c>
      <c r="AB274" s="91"/>
      <c r="AC274" s="117"/>
      <c r="AD274" s="117">
        <f t="shared" si="30"/>
        <v>0.39744</v>
      </c>
      <c r="AE274" s="203">
        <v>1464</v>
      </c>
      <c r="AF274" s="89"/>
      <c r="AG274" s="89"/>
      <c r="AH274" s="89">
        <f>(T274*$W274*$Y274)</f>
        <v>0.7097142857142857</v>
      </c>
      <c r="AI274" s="91"/>
    </row>
    <row r="275" spans="1:35" s="26" customFormat="1" ht="15.75">
      <c r="A275" s="98" t="s">
        <v>768</v>
      </c>
      <c r="B275" s="98">
        <v>6</v>
      </c>
      <c r="C275" s="203">
        <v>1465</v>
      </c>
      <c r="D275" s="49" t="s">
        <v>965</v>
      </c>
      <c r="G275" s="26">
        <v>1</v>
      </c>
      <c r="I275" s="219" t="s">
        <v>44</v>
      </c>
      <c r="M275" s="91"/>
      <c r="N275" s="89"/>
      <c r="O275" s="89">
        <f>G275/125</f>
        <v>0.008</v>
      </c>
      <c r="R275" s="89"/>
      <c r="S275" s="89"/>
      <c r="T275" s="89">
        <f>(G275/70)</f>
        <v>0.014285714285714285</v>
      </c>
      <c r="V275" s="203">
        <v>1465</v>
      </c>
      <c r="W275" s="26">
        <v>3.45</v>
      </c>
      <c r="Y275" s="220">
        <v>0.04</v>
      </c>
      <c r="Z275" s="26">
        <v>0.0039</v>
      </c>
      <c r="AB275" s="91"/>
      <c r="AC275" s="117"/>
      <c r="AD275" s="117">
        <f t="shared" si="30"/>
        <v>0.0011040000000000002</v>
      </c>
      <c r="AE275" s="203">
        <v>1465</v>
      </c>
      <c r="AF275" s="89"/>
      <c r="AG275" s="89"/>
      <c r="AH275" s="89">
        <f>(T275*$W275*$Y275)</f>
        <v>0.0019714285714285715</v>
      </c>
      <c r="AI275" s="91"/>
    </row>
    <row r="276" spans="1:35" s="26" customFormat="1" ht="15.75">
      <c r="A276" s="98" t="s">
        <v>680</v>
      </c>
      <c r="B276" s="98">
        <v>1</v>
      </c>
      <c r="C276" s="203">
        <v>1466</v>
      </c>
      <c r="D276" s="49" t="s">
        <v>619</v>
      </c>
      <c r="G276" s="26">
        <v>420</v>
      </c>
      <c r="I276" s="26" t="s">
        <v>407</v>
      </c>
      <c r="M276" s="91"/>
      <c r="N276" s="89"/>
      <c r="O276" s="89">
        <f>G276/125</f>
        <v>3.36</v>
      </c>
      <c r="R276" s="89"/>
      <c r="S276" s="89"/>
      <c r="T276" s="89">
        <f>(G276/70)</f>
        <v>6</v>
      </c>
      <c r="V276" s="203">
        <v>1466</v>
      </c>
      <c r="W276" s="26">
        <v>3.45</v>
      </c>
      <c r="Y276" s="220">
        <v>0.04</v>
      </c>
      <c r="Z276" s="26">
        <v>0.0039</v>
      </c>
      <c r="AB276" s="91"/>
      <c r="AC276" s="117"/>
      <c r="AD276" s="117">
        <f t="shared" si="30"/>
        <v>0.46368000000000004</v>
      </c>
      <c r="AE276" s="203">
        <v>1466</v>
      </c>
      <c r="AF276" s="89"/>
      <c r="AG276" s="89"/>
      <c r="AH276" s="89">
        <f>(T276*$W276*$Y276)</f>
        <v>0.8280000000000002</v>
      </c>
      <c r="AI276" s="91"/>
    </row>
    <row r="277" spans="1:35" s="26" customFormat="1" ht="15.75">
      <c r="A277" s="98" t="s">
        <v>607</v>
      </c>
      <c r="B277" s="98">
        <v>2</v>
      </c>
      <c r="C277" s="203">
        <v>1466</v>
      </c>
      <c r="D277" s="49" t="s">
        <v>412</v>
      </c>
      <c r="F277" s="26">
        <v>600</v>
      </c>
      <c r="M277" s="91"/>
      <c r="N277" s="89">
        <f t="shared" si="28"/>
        <v>4.8</v>
      </c>
      <c r="O277" s="91"/>
      <c r="R277" s="89"/>
      <c r="S277" s="89">
        <f t="shared" si="33"/>
        <v>8.571428571428571</v>
      </c>
      <c r="T277" s="89"/>
      <c r="V277" s="203">
        <v>1466</v>
      </c>
      <c r="W277" s="26">
        <v>3.45</v>
      </c>
      <c r="Y277" s="220">
        <v>0.04</v>
      </c>
      <c r="Z277" s="26">
        <v>0.0039</v>
      </c>
      <c r="AB277" s="91"/>
      <c r="AC277" s="117">
        <f>(N277*$W277*$Y277)</f>
        <v>0.6624</v>
      </c>
      <c r="AD277" s="117"/>
      <c r="AE277" s="203">
        <v>1466</v>
      </c>
      <c r="AF277" s="89"/>
      <c r="AG277" s="89">
        <f>(S277*$W277*$Y277)</f>
        <v>1.182857142857143</v>
      </c>
      <c r="AH277" s="89"/>
      <c r="AI277" s="91"/>
    </row>
    <row r="278" spans="1:35" s="26" customFormat="1" ht="15.75">
      <c r="A278" s="98" t="s">
        <v>968</v>
      </c>
      <c r="B278" s="98" t="s">
        <v>970</v>
      </c>
      <c r="C278" s="203">
        <v>1466</v>
      </c>
      <c r="D278" s="49" t="s">
        <v>412</v>
      </c>
      <c r="F278" s="26">
        <v>540</v>
      </c>
      <c r="G278" s="26">
        <v>600</v>
      </c>
      <c r="I278" s="26" t="s">
        <v>681</v>
      </c>
      <c r="M278" s="91"/>
      <c r="N278" s="89">
        <f t="shared" si="28"/>
        <v>4.32</v>
      </c>
      <c r="O278" s="89">
        <f>G278/125</f>
        <v>4.8</v>
      </c>
      <c r="R278" s="89"/>
      <c r="S278" s="89">
        <f t="shared" si="33"/>
        <v>7.714285714285714</v>
      </c>
      <c r="T278" s="89">
        <f>(G278/70)</f>
        <v>8.571428571428571</v>
      </c>
      <c r="V278" s="203">
        <v>1466</v>
      </c>
      <c r="W278" s="26">
        <v>3.45</v>
      </c>
      <c r="Y278" s="220">
        <v>0.04</v>
      </c>
      <c r="Z278" s="26">
        <v>0.0039</v>
      </c>
      <c r="AB278" s="91"/>
      <c r="AC278" s="117">
        <f>(N278*$W278*$Y278)</f>
        <v>0.5961600000000001</v>
      </c>
      <c r="AD278" s="117">
        <f t="shared" si="30"/>
        <v>0.6624</v>
      </c>
      <c r="AE278" s="203">
        <v>1466</v>
      </c>
      <c r="AF278" s="89"/>
      <c r="AG278" s="89">
        <f>(S278*$W278*$Y278)</f>
        <v>1.0645714285714287</v>
      </c>
      <c r="AH278" s="89">
        <f>(T278*$W278*$Y278)</f>
        <v>1.182857142857143</v>
      </c>
      <c r="AI278" s="91"/>
    </row>
    <row r="279" spans="1:35" s="26" customFormat="1" ht="15.75">
      <c r="A279" s="98" t="s">
        <v>769</v>
      </c>
      <c r="B279" s="98">
        <v>4</v>
      </c>
      <c r="C279" s="203">
        <v>1466</v>
      </c>
      <c r="D279" s="49"/>
      <c r="F279" s="26">
        <v>1000</v>
      </c>
      <c r="I279" s="26" t="s">
        <v>45</v>
      </c>
      <c r="M279" s="91"/>
      <c r="N279" s="89">
        <f t="shared" si="28"/>
        <v>8</v>
      </c>
      <c r="O279" s="91"/>
      <c r="R279" s="89"/>
      <c r="S279" s="89">
        <f t="shared" si="33"/>
        <v>14.285714285714286</v>
      </c>
      <c r="T279" s="89"/>
      <c r="V279" s="203">
        <v>1466</v>
      </c>
      <c r="W279" s="26">
        <v>3.45</v>
      </c>
      <c r="Y279" s="220">
        <v>0.04</v>
      </c>
      <c r="Z279" s="26">
        <v>0.0039</v>
      </c>
      <c r="AB279" s="91"/>
      <c r="AC279" s="117">
        <f>(N279*$W279*$Y279)</f>
        <v>1.104</v>
      </c>
      <c r="AD279" s="117"/>
      <c r="AE279" s="203">
        <v>1466</v>
      </c>
      <c r="AF279" s="89"/>
      <c r="AG279" s="89">
        <f>(S279*$W279*$Y279)</f>
        <v>1.9714285714285718</v>
      </c>
      <c r="AH279" s="89"/>
      <c r="AI279" s="91"/>
    </row>
    <row r="280" spans="1:35" s="26" customFormat="1" ht="15.75">
      <c r="A280" s="98" t="s">
        <v>964</v>
      </c>
      <c r="B280" s="98">
        <v>5</v>
      </c>
      <c r="C280" s="203">
        <v>1466</v>
      </c>
      <c r="D280" s="49" t="s">
        <v>412</v>
      </c>
      <c r="F280" s="26">
        <v>350</v>
      </c>
      <c r="M280" s="91"/>
      <c r="N280" s="89">
        <f t="shared" si="28"/>
        <v>2.8</v>
      </c>
      <c r="O280" s="91"/>
      <c r="R280" s="89"/>
      <c r="S280" s="89">
        <f t="shared" si="33"/>
        <v>5</v>
      </c>
      <c r="T280" s="89"/>
      <c r="V280" s="203">
        <v>1466</v>
      </c>
      <c r="W280" s="26">
        <v>3.45</v>
      </c>
      <c r="Y280" s="220">
        <v>0.04</v>
      </c>
      <c r="Z280" s="26">
        <v>0.0039</v>
      </c>
      <c r="AB280" s="91"/>
      <c r="AC280" s="117">
        <f>(N280*$W280*$Y280)</f>
        <v>0.3864</v>
      </c>
      <c r="AD280" s="117"/>
      <c r="AE280" s="203">
        <v>1466</v>
      </c>
      <c r="AF280" s="89"/>
      <c r="AG280" s="89">
        <f>(S280*$W280*$Y280)</f>
        <v>0.6900000000000001</v>
      </c>
      <c r="AH280" s="89"/>
      <c r="AI280" s="91"/>
    </row>
    <row r="281" spans="1:35" s="26" customFormat="1" ht="15.75">
      <c r="A281" s="98" t="s">
        <v>774</v>
      </c>
      <c r="B281" s="98">
        <v>1</v>
      </c>
      <c r="C281" s="203">
        <v>1468</v>
      </c>
      <c r="D281" s="49" t="s">
        <v>619</v>
      </c>
      <c r="F281" s="26">
        <v>300</v>
      </c>
      <c r="G281" s="26">
        <v>500</v>
      </c>
      <c r="I281" s="26" t="s">
        <v>822</v>
      </c>
      <c r="M281" s="91"/>
      <c r="N281" s="89">
        <f t="shared" si="28"/>
        <v>2.4</v>
      </c>
      <c r="O281" s="89">
        <f aca="true" t="shared" si="34" ref="O281:O286">G281/125</f>
        <v>4</v>
      </c>
      <c r="R281" s="89"/>
      <c r="S281" s="89">
        <f t="shared" si="33"/>
        <v>4.285714285714286</v>
      </c>
      <c r="T281" s="89">
        <f aca="true" t="shared" si="35" ref="T281:T286">(G281/70)</f>
        <v>7.142857142857143</v>
      </c>
      <c r="V281" s="203">
        <v>1468</v>
      </c>
      <c r="W281" s="26">
        <v>3.45</v>
      </c>
      <c r="Y281" s="220">
        <v>0.04</v>
      </c>
      <c r="Z281" s="26">
        <v>0.0039</v>
      </c>
      <c r="AB281" s="91"/>
      <c r="AC281" s="117">
        <f>(N281*$W281*$Y281)</f>
        <v>0.3312</v>
      </c>
      <c r="AD281" s="117">
        <f t="shared" si="30"/>
        <v>0.552</v>
      </c>
      <c r="AE281" s="203">
        <v>1468</v>
      </c>
      <c r="AF281" s="89"/>
      <c r="AG281" s="89">
        <f>(S281*$W281*$Y281)</f>
        <v>0.5914285714285715</v>
      </c>
      <c r="AH281" s="89">
        <f>(T281*$W281*$Y281)</f>
        <v>0.9857142857142859</v>
      </c>
      <c r="AI281" s="91"/>
    </row>
    <row r="282" spans="1:35" s="26" customFormat="1" ht="15.75">
      <c r="A282" s="98" t="s">
        <v>964</v>
      </c>
      <c r="B282" s="98">
        <v>5</v>
      </c>
      <c r="C282" s="203">
        <v>1468</v>
      </c>
      <c r="D282" s="49" t="s">
        <v>412</v>
      </c>
      <c r="G282" s="26">
        <v>600</v>
      </c>
      <c r="I282" s="26" t="s">
        <v>682</v>
      </c>
      <c r="M282" s="91"/>
      <c r="N282" s="89"/>
      <c r="O282" s="89">
        <f t="shared" si="34"/>
        <v>4.8</v>
      </c>
      <c r="R282" s="89"/>
      <c r="S282" s="89"/>
      <c r="T282" s="89">
        <f t="shared" si="35"/>
        <v>8.571428571428571</v>
      </c>
      <c r="V282" s="203">
        <v>1468</v>
      </c>
      <c r="W282" s="26">
        <v>3.45</v>
      </c>
      <c r="Y282" s="220">
        <v>0.04</v>
      </c>
      <c r="Z282" s="26">
        <v>0.0039</v>
      </c>
      <c r="AB282" s="91"/>
      <c r="AC282" s="117"/>
      <c r="AD282" s="117">
        <f t="shared" si="30"/>
        <v>0.6624</v>
      </c>
      <c r="AE282" s="203">
        <v>1468</v>
      </c>
      <c r="AF282" s="89"/>
      <c r="AG282" s="89"/>
      <c r="AH282" s="89">
        <f>(T282*$W282*$Y282)</f>
        <v>1.182857142857143</v>
      </c>
      <c r="AI282" s="91"/>
    </row>
    <row r="283" spans="1:35" s="26" customFormat="1" ht="15.75">
      <c r="A283" s="98" t="s">
        <v>617</v>
      </c>
      <c r="B283" s="98">
        <v>6</v>
      </c>
      <c r="C283" s="203">
        <v>1468</v>
      </c>
      <c r="D283" s="49" t="s">
        <v>412</v>
      </c>
      <c r="G283" s="26">
        <v>700</v>
      </c>
      <c r="I283" s="26" t="s">
        <v>683</v>
      </c>
      <c r="J283" s="26" t="s">
        <v>109</v>
      </c>
      <c r="M283" s="91"/>
      <c r="N283" s="89"/>
      <c r="O283" s="89">
        <f t="shared" si="34"/>
        <v>5.6</v>
      </c>
      <c r="R283" s="89"/>
      <c r="S283" s="89"/>
      <c r="T283" s="89">
        <f t="shared" si="35"/>
        <v>10</v>
      </c>
      <c r="V283" s="203">
        <v>1468</v>
      </c>
      <c r="W283" s="26">
        <v>3.45</v>
      </c>
      <c r="Y283" s="220">
        <v>0.04</v>
      </c>
      <c r="Z283" s="26">
        <v>0.0039</v>
      </c>
      <c r="AB283" s="91"/>
      <c r="AC283" s="117"/>
      <c r="AD283" s="117">
        <f t="shared" si="30"/>
        <v>0.7728</v>
      </c>
      <c r="AE283" s="203">
        <v>1468</v>
      </c>
      <c r="AF283" s="89"/>
      <c r="AG283" s="89"/>
      <c r="AH283" s="89">
        <f>(T283*$W283*$Y283)</f>
        <v>1.3800000000000001</v>
      </c>
      <c r="AI283" s="91"/>
    </row>
    <row r="284" spans="1:35" s="26" customFormat="1" ht="15.75">
      <c r="A284" s="98" t="s">
        <v>849</v>
      </c>
      <c r="B284" s="98">
        <v>8</v>
      </c>
      <c r="C284" s="203">
        <v>1468</v>
      </c>
      <c r="D284" s="49" t="s">
        <v>412</v>
      </c>
      <c r="E284" s="26">
        <v>400</v>
      </c>
      <c r="F284" s="26">
        <v>600</v>
      </c>
      <c r="G284" s="26">
        <v>750</v>
      </c>
      <c r="I284" s="26" t="s">
        <v>850</v>
      </c>
      <c r="M284" s="91">
        <v>3.2</v>
      </c>
      <c r="N284" s="89">
        <f t="shared" si="28"/>
        <v>4.8</v>
      </c>
      <c r="O284" s="89">
        <f t="shared" si="34"/>
        <v>6</v>
      </c>
      <c r="R284" s="89">
        <v>5.714285714285714</v>
      </c>
      <c r="S284" s="89">
        <f t="shared" si="33"/>
        <v>8.571428571428571</v>
      </c>
      <c r="T284" s="89">
        <f t="shared" si="35"/>
        <v>10.714285714285714</v>
      </c>
      <c r="V284" s="203">
        <v>1468</v>
      </c>
      <c r="W284" s="26">
        <v>3.45</v>
      </c>
      <c r="Y284" s="220">
        <v>0.04</v>
      </c>
      <c r="Z284" s="26">
        <v>0.0039</v>
      </c>
      <c r="AB284" s="117">
        <f>(M284*$W284*$Y284)</f>
        <v>0.44160000000000005</v>
      </c>
      <c r="AC284" s="117">
        <f>(N284*$W284*$Y284)</f>
        <v>0.6624</v>
      </c>
      <c r="AD284" s="117">
        <f t="shared" si="30"/>
        <v>0.8280000000000002</v>
      </c>
      <c r="AE284" s="203">
        <v>1468</v>
      </c>
      <c r="AF284" s="89">
        <f>(R284*$W284*$Y284)</f>
        <v>0.7885714285714286</v>
      </c>
      <c r="AG284" s="89">
        <f>(S284*$W284*$Y284)</f>
        <v>1.182857142857143</v>
      </c>
      <c r="AH284" s="89">
        <f>(T284*$W284*$Y284)</f>
        <v>1.4785714285714286</v>
      </c>
      <c r="AI284" s="91"/>
    </row>
    <row r="285" spans="1:35" s="26" customFormat="1" ht="15.75">
      <c r="A285" s="98" t="s">
        <v>620</v>
      </c>
      <c r="B285" s="98">
        <v>9</v>
      </c>
      <c r="C285" s="203">
        <v>1468</v>
      </c>
      <c r="D285" s="49" t="s">
        <v>412</v>
      </c>
      <c r="F285" s="26">
        <v>900</v>
      </c>
      <c r="M285" s="91"/>
      <c r="N285" s="89">
        <f t="shared" si="28"/>
        <v>7.2</v>
      </c>
      <c r="O285" s="91"/>
      <c r="R285" s="89"/>
      <c r="S285" s="89">
        <f t="shared" si="33"/>
        <v>12.857142857142858</v>
      </c>
      <c r="T285" s="89"/>
      <c r="V285" s="203">
        <v>1468</v>
      </c>
      <c r="W285" s="26">
        <v>3.45</v>
      </c>
      <c r="Y285" s="220">
        <v>0.04</v>
      </c>
      <c r="Z285" s="26">
        <v>0.0039</v>
      </c>
      <c r="AB285" s="91"/>
      <c r="AC285" s="117">
        <f aca="true" t="shared" si="36" ref="AC285:AC295">(N285*$W285*$Y285)</f>
        <v>0.9936000000000001</v>
      </c>
      <c r="AD285" s="117"/>
      <c r="AE285" s="203">
        <v>1468</v>
      </c>
      <c r="AF285" s="89"/>
      <c r="AG285" s="89">
        <f aca="true" t="shared" si="37" ref="AG285:AG295">(S285*$W285*$Y285)</f>
        <v>1.7742857142857145</v>
      </c>
      <c r="AH285" s="89"/>
      <c r="AI285" s="91"/>
    </row>
    <row r="286" spans="1:35" s="26" customFormat="1" ht="15.75">
      <c r="A286" s="98" t="s">
        <v>851</v>
      </c>
      <c r="B286" s="98">
        <v>10</v>
      </c>
      <c r="C286" s="203">
        <v>1468</v>
      </c>
      <c r="D286" s="49" t="s">
        <v>412</v>
      </c>
      <c r="F286" s="26">
        <v>400</v>
      </c>
      <c r="G286" s="26">
        <v>800</v>
      </c>
      <c r="I286" s="26" t="s">
        <v>735</v>
      </c>
      <c r="M286" s="91"/>
      <c r="N286" s="89">
        <f t="shared" si="28"/>
        <v>3.2</v>
      </c>
      <c r="O286" s="89">
        <f t="shared" si="34"/>
        <v>6.4</v>
      </c>
      <c r="R286" s="89"/>
      <c r="S286" s="89">
        <f t="shared" si="33"/>
        <v>5.714285714285714</v>
      </c>
      <c r="T286" s="89">
        <f t="shared" si="35"/>
        <v>11.428571428571429</v>
      </c>
      <c r="V286" s="203">
        <v>1468</v>
      </c>
      <c r="W286" s="26">
        <v>3.45</v>
      </c>
      <c r="Y286" s="220">
        <v>0.04</v>
      </c>
      <c r="Z286" s="26">
        <v>0.0039</v>
      </c>
      <c r="AB286" s="91"/>
      <c r="AC286" s="117">
        <f t="shared" si="36"/>
        <v>0.44160000000000005</v>
      </c>
      <c r="AD286" s="117">
        <f t="shared" si="30"/>
        <v>0.8832000000000001</v>
      </c>
      <c r="AE286" s="203">
        <v>1468</v>
      </c>
      <c r="AF286" s="89"/>
      <c r="AG286" s="89">
        <f t="shared" si="37"/>
        <v>0.7885714285714286</v>
      </c>
      <c r="AH286" s="89">
        <f>(T286*$W286*$Y286)</f>
        <v>1.5771428571428572</v>
      </c>
      <c r="AI286" s="91"/>
    </row>
    <row r="287" spans="1:35" s="26" customFormat="1" ht="15.75">
      <c r="A287" s="98" t="s">
        <v>559</v>
      </c>
      <c r="B287" s="98">
        <v>10</v>
      </c>
      <c r="C287" s="203">
        <v>1468</v>
      </c>
      <c r="D287" s="49" t="s">
        <v>412</v>
      </c>
      <c r="F287" s="26">
        <v>900</v>
      </c>
      <c r="M287" s="91"/>
      <c r="N287" s="89">
        <f t="shared" si="28"/>
        <v>7.2</v>
      </c>
      <c r="O287" s="91"/>
      <c r="R287" s="89"/>
      <c r="S287" s="89">
        <f t="shared" si="33"/>
        <v>12.857142857142858</v>
      </c>
      <c r="T287" s="89"/>
      <c r="V287" s="203">
        <v>1468</v>
      </c>
      <c r="W287" s="26">
        <v>3.45</v>
      </c>
      <c r="Y287" s="220">
        <v>0.04</v>
      </c>
      <c r="Z287" s="26">
        <v>0.0039</v>
      </c>
      <c r="AB287" s="91"/>
      <c r="AC287" s="117">
        <f t="shared" si="36"/>
        <v>0.9936000000000001</v>
      </c>
      <c r="AD287" s="91"/>
      <c r="AE287" s="203">
        <v>1468</v>
      </c>
      <c r="AF287" s="89"/>
      <c r="AG287" s="89">
        <f t="shared" si="37"/>
        <v>1.7742857142857145</v>
      </c>
      <c r="AH287" s="89"/>
      <c r="AI287" s="91"/>
    </row>
    <row r="288" spans="1:35" s="26" customFormat="1" ht="15.75">
      <c r="A288" s="98" t="s">
        <v>603</v>
      </c>
      <c r="B288" s="98">
        <v>11</v>
      </c>
      <c r="C288" s="203">
        <v>1468</v>
      </c>
      <c r="D288" s="49" t="s">
        <v>412</v>
      </c>
      <c r="F288" s="26">
        <v>900</v>
      </c>
      <c r="M288" s="91"/>
      <c r="N288" s="89">
        <f t="shared" si="28"/>
        <v>7.2</v>
      </c>
      <c r="O288" s="91"/>
      <c r="R288" s="89"/>
      <c r="S288" s="89">
        <f t="shared" si="33"/>
        <v>12.857142857142858</v>
      </c>
      <c r="T288" s="89"/>
      <c r="V288" s="203">
        <v>1468</v>
      </c>
      <c r="W288" s="26">
        <v>3.45</v>
      </c>
      <c r="Y288" s="220">
        <v>0.04</v>
      </c>
      <c r="Z288" s="26">
        <v>0.0039</v>
      </c>
      <c r="AB288" s="91"/>
      <c r="AC288" s="117">
        <f t="shared" si="36"/>
        <v>0.9936000000000001</v>
      </c>
      <c r="AD288" s="91"/>
      <c r="AE288" s="203">
        <v>1468</v>
      </c>
      <c r="AF288" s="89"/>
      <c r="AG288" s="89">
        <f t="shared" si="37"/>
        <v>1.7742857142857145</v>
      </c>
      <c r="AH288" s="89"/>
      <c r="AI288" s="91"/>
    </row>
    <row r="289" spans="1:35" s="26" customFormat="1" ht="15.75">
      <c r="A289" s="98" t="s">
        <v>604</v>
      </c>
      <c r="B289" s="98">
        <v>12</v>
      </c>
      <c r="C289" s="203">
        <v>1468</v>
      </c>
      <c r="D289" s="49" t="s">
        <v>412</v>
      </c>
      <c r="F289" s="26">
        <v>900</v>
      </c>
      <c r="M289" s="91"/>
      <c r="N289" s="89">
        <f t="shared" si="28"/>
        <v>7.2</v>
      </c>
      <c r="O289" s="91"/>
      <c r="R289" s="89"/>
      <c r="S289" s="89">
        <f t="shared" si="33"/>
        <v>12.857142857142858</v>
      </c>
      <c r="T289" s="89"/>
      <c r="V289" s="203">
        <v>1468</v>
      </c>
      <c r="W289" s="26">
        <v>3.45</v>
      </c>
      <c r="Y289" s="220">
        <v>0.04</v>
      </c>
      <c r="Z289" s="26">
        <v>0.0039</v>
      </c>
      <c r="AB289" s="91"/>
      <c r="AC289" s="117">
        <f t="shared" si="36"/>
        <v>0.9936000000000001</v>
      </c>
      <c r="AD289" s="91"/>
      <c r="AE289" s="203">
        <v>1468</v>
      </c>
      <c r="AF289" s="89"/>
      <c r="AG289" s="89">
        <f t="shared" si="37"/>
        <v>1.7742857142857145</v>
      </c>
      <c r="AH289" s="89"/>
      <c r="AI289" s="91"/>
    </row>
    <row r="290" spans="1:35" s="26" customFormat="1" ht="15.75">
      <c r="A290" s="98" t="s">
        <v>770</v>
      </c>
      <c r="B290" s="98">
        <v>3</v>
      </c>
      <c r="C290" s="203">
        <v>1469</v>
      </c>
      <c r="D290" s="49" t="s">
        <v>412</v>
      </c>
      <c r="F290" s="26">
        <v>600</v>
      </c>
      <c r="M290" s="91"/>
      <c r="N290" s="89">
        <f t="shared" si="28"/>
        <v>4.8</v>
      </c>
      <c r="O290" s="91"/>
      <c r="R290" s="89"/>
      <c r="S290" s="89">
        <f t="shared" si="33"/>
        <v>8.571428571428571</v>
      </c>
      <c r="T290" s="89"/>
      <c r="V290" s="203">
        <v>1469</v>
      </c>
      <c r="W290" s="26">
        <v>3.45</v>
      </c>
      <c r="Y290" s="220">
        <v>0.04</v>
      </c>
      <c r="Z290" s="26">
        <v>0.0039</v>
      </c>
      <c r="AB290" s="91"/>
      <c r="AC290" s="117">
        <f t="shared" si="36"/>
        <v>0.6624</v>
      </c>
      <c r="AD290" s="91"/>
      <c r="AE290" s="203">
        <v>1469</v>
      </c>
      <c r="AF290" s="89"/>
      <c r="AG290" s="89">
        <f t="shared" si="37"/>
        <v>1.182857142857143</v>
      </c>
      <c r="AH290" s="89"/>
      <c r="AI290" s="91"/>
    </row>
    <row r="291" spans="1:35" s="26" customFormat="1" ht="15.75">
      <c r="A291" s="98" t="s">
        <v>769</v>
      </c>
      <c r="B291" s="98">
        <v>4</v>
      </c>
      <c r="C291" s="203">
        <v>1469</v>
      </c>
      <c r="D291" s="49" t="s">
        <v>412</v>
      </c>
      <c r="F291" s="26">
        <v>600</v>
      </c>
      <c r="M291" s="91"/>
      <c r="N291" s="89">
        <f aca="true" t="shared" si="38" ref="N291:N312">(F291/125)</f>
        <v>4.8</v>
      </c>
      <c r="O291" s="91"/>
      <c r="R291" s="89"/>
      <c r="S291" s="89">
        <f t="shared" si="33"/>
        <v>8.571428571428571</v>
      </c>
      <c r="T291" s="89"/>
      <c r="V291" s="203">
        <v>1469</v>
      </c>
      <c r="W291" s="26">
        <v>3.45</v>
      </c>
      <c r="Y291" s="220">
        <v>0.04</v>
      </c>
      <c r="Z291" s="26">
        <v>0.0039</v>
      </c>
      <c r="AB291" s="91"/>
      <c r="AC291" s="117">
        <f t="shared" si="36"/>
        <v>0.6624</v>
      </c>
      <c r="AD291" s="91"/>
      <c r="AE291" s="203">
        <v>1469</v>
      </c>
      <c r="AF291" s="89"/>
      <c r="AG291" s="89">
        <f t="shared" si="37"/>
        <v>1.182857142857143</v>
      </c>
      <c r="AH291" s="89"/>
      <c r="AI291" s="91"/>
    </row>
    <row r="292" spans="1:35" s="26" customFormat="1" ht="15.75">
      <c r="A292" s="98" t="s">
        <v>768</v>
      </c>
      <c r="B292" s="98">
        <v>6</v>
      </c>
      <c r="C292" s="203">
        <v>1469</v>
      </c>
      <c r="D292" s="49" t="s">
        <v>412</v>
      </c>
      <c r="F292" s="26">
        <v>1000</v>
      </c>
      <c r="M292" s="91"/>
      <c r="N292" s="89">
        <f t="shared" si="38"/>
        <v>8</v>
      </c>
      <c r="O292" s="91"/>
      <c r="R292" s="89"/>
      <c r="S292" s="89">
        <f t="shared" si="33"/>
        <v>14.285714285714286</v>
      </c>
      <c r="T292" s="89"/>
      <c r="V292" s="203">
        <v>1469</v>
      </c>
      <c r="W292" s="26">
        <v>3.45</v>
      </c>
      <c r="Y292" s="220">
        <v>0.04</v>
      </c>
      <c r="Z292" s="26">
        <v>0.0039</v>
      </c>
      <c r="AB292" s="91"/>
      <c r="AC292" s="117">
        <f t="shared" si="36"/>
        <v>1.104</v>
      </c>
      <c r="AD292" s="91"/>
      <c r="AE292" s="203">
        <v>1469</v>
      </c>
      <c r="AF292" s="89"/>
      <c r="AG292" s="89">
        <f t="shared" si="37"/>
        <v>1.9714285714285718</v>
      </c>
      <c r="AH292" s="89"/>
      <c r="AI292" s="91"/>
    </row>
    <row r="293" spans="1:35" s="26" customFormat="1" ht="15.75">
      <c r="A293" s="98" t="s">
        <v>613</v>
      </c>
      <c r="B293" s="98">
        <v>8</v>
      </c>
      <c r="C293" s="203">
        <v>1469</v>
      </c>
      <c r="D293" s="49" t="s">
        <v>412</v>
      </c>
      <c r="F293" s="26">
        <v>1350</v>
      </c>
      <c r="M293" s="91"/>
      <c r="N293" s="89">
        <f t="shared" si="38"/>
        <v>10.8</v>
      </c>
      <c r="O293" s="91"/>
      <c r="R293" s="89"/>
      <c r="S293" s="89">
        <f t="shared" si="33"/>
        <v>19.285714285714285</v>
      </c>
      <c r="T293" s="89"/>
      <c r="V293" s="203">
        <v>1469</v>
      </c>
      <c r="W293" s="26">
        <v>3.45</v>
      </c>
      <c r="Y293" s="220">
        <v>0.04</v>
      </c>
      <c r="Z293" s="26">
        <v>0.0039</v>
      </c>
      <c r="AB293" s="91"/>
      <c r="AC293" s="117">
        <f t="shared" si="36"/>
        <v>1.4904000000000002</v>
      </c>
      <c r="AD293" s="91"/>
      <c r="AE293" s="203">
        <v>1469</v>
      </c>
      <c r="AF293" s="89"/>
      <c r="AG293" s="89">
        <f t="shared" si="37"/>
        <v>2.661428571428572</v>
      </c>
      <c r="AH293" s="89"/>
      <c r="AI293" s="91"/>
    </row>
    <row r="294" spans="1:35" s="26" customFormat="1" ht="15.75">
      <c r="A294" s="98" t="s">
        <v>603</v>
      </c>
      <c r="B294" s="98">
        <v>11</v>
      </c>
      <c r="C294" s="203">
        <v>1469</v>
      </c>
      <c r="D294" s="49" t="s">
        <v>965</v>
      </c>
      <c r="F294" s="26">
        <v>4</v>
      </c>
      <c r="M294" s="91"/>
      <c r="N294" s="89">
        <f t="shared" si="38"/>
        <v>0.032</v>
      </c>
      <c r="O294" s="91"/>
      <c r="R294" s="89"/>
      <c r="S294" s="89">
        <f t="shared" si="33"/>
        <v>0.05714285714285714</v>
      </c>
      <c r="T294" s="89"/>
      <c r="V294" s="203">
        <v>1469</v>
      </c>
      <c r="W294" s="26">
        <v>3.45</v>
      </c>
      <c r="Y294" s="220">
        <v>0.04</v>
      </c>
      <c r="Z294" s="26">
        <v>0.0039</v>
      </c>
      <c r="AB294" s="91"/>
      <c r="AC294" s="223">
        <f t="shared" si="36"/>
        <v>0.004416000000000001</v>
      </c>
      <c r="AD294" s="91"/>
      <c r="AE294" s="203">
        <v>1469</v>
      </c>
      <c r="AF294" s="89"/>
      <c r="AG294" s="89">
        <f t="shared" si="37"/>
        <v>0.007885714285714286</v>
      </c>
      <c r="AH294" s="89"/>
      <c r="AI294" s="91"/>
    </row>
    <row r="295" spans="1:35" s="26" customFormat="1" ht="15.75">
      <c r="A295" s="98" t="s">
        <v>770</v>
      </c>
      <c r="B295" s="98">
        <v>3</v>
      </c>
      <c r="C295" s="203">
        <v>1470</v>
      </c>
      <c r="D295" s="49" t="s">
        <v>619</v>
      </c>
      <c r="F295" s="26">
        <v>1000</v>
      </c>
      <c r="I295" s="26" t="s">
        <v>823</v>
      </c>
      <c r="M295" s="91"/>
      <c r="N295" s="89">
        <f t="shared" si="38"/>
        <v>8</v>
      </c>
      <c r="O295" s="91"/>
      <c r="R295" s="89"/>
      <c r="S295" s="89">
        <f t="shared" si="33"/>
        <v>14.285714285714286</v>
      </c>
      <c r="T295" s="89"/>
      <c r="V295" s="203">
        <v>1470</v>
      </c>
      <c r="W295" s="26">
        <v>3.45</v>
      </c>
      <c r="Y295" s="220">
        <v>0.04</v>
      </c>
      <c r="Z295" s="26">
        <v>0.0033</v>
      </c>
      <c r="AB295" s="91"/>
      <c r="AC295" s="117">
        <f t="shared" si="36"/>
        <v>1.104</v>
      </c>
      <c r="AD295" s="91"/>
      <c r="AE295" s="203">
        <v>1470</v>
      </c>
      <c r="AF295" s="89"/>
      <c r="AG295" s="89">
        <f t="shared" si="37"/>
        <v>1.9714285714285718</v>
      </c>
      <c r="AH295" s="89"/>
      <c r="AI295" s="91"/>
    </row>
    <row r="296" spans="1:35" s="26" customFormat="1" ht="15.75">
      <c r="A296" s="98" t="s">
        <v>666</v>
      </c>
      <c r="B296" s="98">
        <v>7</v>
      </c>
      <c r="C296" s="203">
        <v>1470</v>
      </c>
      <c r="D296" s="49" t="s">
        <v>772</v>
      </c>
      <c r="G296" s="26">
        <v>7</v>
      </c>
      <c r="I296" s="26" t="s">
        <v>560</v>
      </c>
      <c r="M296" s="91"/>
      <c r="N296" s="89"/>
      <c r="O296" s="89">
        <f>G296/125</f>
        <v>0.056</v>
      </c>
      <c r="R296" s="89"/>
      <c r="S296" s="89"/>
      <c r="T296" s="89">
        <f>(G296/70)</f>
        <v>0.1</v>
      </c>
      <c r="V296" s="203">
        <v>1470</v>
      </c>
      <c r="W296" s="26">
        <v>3.45</v>
      </c>
      <c r="Y296" s="220">
        <v>0.04</v>
      </c>
      <c r="Z296" s="26">
        <v>0.0033</v>
      </c>
      <c r="AB296" s="91"/>
      <c r="AC296" s="117"/>
      <c r="AD296" s="117">
        <f>(O296*$W296*$Y296)</f>
        <v>0.0077280000000000005</v>
      </c>
      <c r="AE296" s="203">
        <v>1470</v>
      </c>
      <c r="AF296" s="89"/>
      <c r="AG296" s="89"/>
      <c r="AH296" s="89">
        <f>(T296*$W296*$Y296)</f>
        <v>0.013800000000000002</v>
      </c>
      <c r="AI296" s="91"/>
    </row>
    <row r="297" spans="1:35" s="26" customFormat="1" ht="15.75">
      <c r="A297" s="98" t="s">
        <v>769</v>
      </c>
      <c r="B297" s="98">
        <v>4</v>
      </c>
      <c r="C297" s="203">
        <v>1472</v>
      </c>
      <c r="D297" s="49" t="s">
        <v>619</v>
      </c>
      <c r="F297" s="26">
        <v>350</v>
      </c>
      <c r="M297" s="91"/>
      <c r="N297" s="89">
        <f t="shared" si="38"/>
        <v>2.8</v>
      </c>
      <c r="O297" s="91"/>
      <c r="R297" s="89"/>
      <c r="S297" s="89">
        <f t="shared" si="33"/>
        <v>5</v>
      </c>
      <c r="T297" s="89"/>
      <c r="V297" s="203">
        <v>1472</v>
      </c>
      <c r="W297" s="26">
        <v>3.45</v>
      </c>
      <c r="Y297" s="220">
        <v>0.04</v>
      </c>
      <c r="Z297" s="26">
        <v>0.0033</v>
      </c>
      <c r="AB297" s="91"/>
      <c r="AC297" s="117">
        <f>(N297*$W297*$Y297)</f>
        <v>0.3864</v>
      </c>
      <c r="AD297" s="91"/>
      <c r="AE297" s="203">
        <v>1472</v>
      </c>
      <c r="AF297" s="89"/>
      <c r="AG297" s="89">
        <f aca="true" t="shared" si="39" ref="AG297:AG312">(S297*$W297*$Y297)</f>
        <v>0.6900000000000001</v>
      </c>
      <c r="AH297" s="89"/>
      <c r="AI297" s="91"/>
    </row>
    <row r="298" spans="1:35" s="26" customFormat="1" ht="15.75">
      <c r="A298" s="98" t="s">
        <v>768</v>
      </c>
      <c r="B298" s="98">
        <v>6</v>
      </c>
      <c r="C298" s="203">
        <v>1484</v>
      </c>
      <c r="D298" s="49" t="s">
        <v>772</v>
      </c>
      <c r="E298" s="26">
        <v>0.5</v>
      </c>
      <c r="I298" s="26" t="s">
        <v>561</v>
      </c>
      <c r="M298" s="91">
        <v>0.004</v>
      </c>
      <c r="N298" s="89"/>
      <c r="O298" s="91"/>
      <c r="R298" s="92">
        <v>0.007142857142857143</v>
      </c>
      <c r="S298" s="89"/>
      <c r="T298" s="89"/>
      <c r="V298" s="203">
        <v>1484</v>
      </c>
      <c r="W298" s="26">
        <v>3.45</v>
      </c>
      <c r="Y298" s="220">
        <v>0.04</v>
      </c>
      <c r="Z298" s="95">
        <v>0.002222</v>
      </c>
      <c r="AA298" s="95"/>
      <c r="AB298" s="117">
        <f>(M298*$W298*$Y298)</f>
        <v>0.0005520000000000001</v>
      </c>
      <c r="AC298" s="117"/>
      <c r="AD298" s="91"/>
      <c r="AE298" s="203">
        <v>1484</v>
      </c>
      <c r="AF298" s="92">
        <f>(R298*$W298*$Y298)</f>
        <v>0.0009857142857142857</v>
      </c>
      <c r="AG298" s="89"/>
      <c r="AH298" s="89"/>
      <c r="AI298" s="91"/>
    </row>
    <row r="299" spans="1:35" s="26" customFormat="1" ht="15.75">
      <c r="A299" s="98" t="s">
        <v>613</v>
      </c>
      <c r="B299" s="98">
        <v>8</v>
      </c>
      <c r="C299" s="203">
        <v>1484</v>
      </c>
      <c r="D299" s="49" t="s">
        <v>619</v>
      </c>
      <c r="F299" s="26">
        <v>400</v>
      </c>
      <c r="M299" s="91"/>
      <c r="N299" s="89">
        <f t="shared" si="38"/>
        <v>3.2</v>
      </c>
      <c r="O299" s="91"/>
      <c r="R299" s="89"/>
      <c r="S299" s="89">
        <f t="shared" si="33"/>
        <v>5.714285714285714</v>
      </c>
      <c r="T299" s="89"/>
      <c r="V299" s="203">
        <v>1484</v>
      </c>
      <c r="W299" s="26">
        <v>3.45</v>
      </c>
      <c r="Y299" s="220">
        <v>0.04</v>
      </c>
      <c r="Z299" s="95">
        <v>0.002222</v>
      </c>
      <c r="AA299" s="95"/>
      <c r="AB299" s="91"/>
      <c r="AC299" s="117">
        <f aca="true" t="shared" si="40" ref="AC299:AC307">(N299*$W299*$Y299)</f>
        <v>0.44160000000000005</v>
      </c>
      <c r="AD299" s="91"/>
      <c r="AE299" s="203">
        <v>1484</v>
      </c>
      <c r="AF299" s="89"/>
      <c r="AG299" s="89">
        <f t="shared" si="39"/>
        <v>0.7885714285714286</v>
      </c>
      <c r="AH299" s="89"/>
      <c r="AI299" s="91"/>
    </row>
    <row r="300" spans="1:35" s="26" customFormat="1" ht="15.75">
      <c r="A300" s="98" t="s">
        <v>608</v>
      </c>
      <c r="B300" s="98">
        <v>10</v>
      </c>
      <c r="C300" s="203">
        <v>1486</v>
      </c>
      <c r="D300" s="49" t="s">
        <v>412</v>
      </c>
      <c r="F300" s="26">
        <v>1000</v>
      </c>
      <c r="M300" s="91"/>
      <c r="N300" s="89">
        <f t="shared" si="38"/>
        <v>8</v>
      </c>
      <c r="O300" s="91"/>
      <c r="R300" s="89"/>
      <c r="S300" s="89">
        <f t="shared" si="33"/>
        <v>14.285714285714286</v>
      </c>
      <c r="T300" s="89"/>
      <c r="V300" s="203">
        <v>1486</v>
      </c>
      <c r="W300" s="26">
        <v>3.45</v>
      </c>
      <c r="Y300" s="220">
        <v>0.04</v>
      </c>
      <c r="AB300" s="91"/>
      <c r="AC300" s="117">
        <f t="shared" si="40"/>
        <v>1.104</v>
      </c>
      <c r="AD300" s="91"/>
      <c r="AE300" s="203">
        <v>1486</v>
      </c>
      <c r="AF300" s="89"/>
      <c r="AG300" s="89">
        <f t="shared" si="39"/>
        <v>1.9714285714285718</v>
      </c>
      <c r="AH300" s="89"/>
      <c r="AI300" s="91"/>
    </row>
    <row r="301" spans="1:35" s="26" customFormat="1" ht="15.75">
      <c r="A301" s="98" t="s">
        <v>603</v>
      </c>
      <c r="B301" s="98">
        <v>11</v>
      </c>
      <c r="C301" s="203">
        <v>1486</v>
      </c>
      <c r="D301" s="49" t="s">
        <v>412</v>
      </c>
      <c r="F301" s="26">
        <v>1100</v>
      </c>
      <c r="M301" s="91"/>
      <c r="N301" s="89">
        <f t="shared" si="38"/>
        <v>8.8</v>
      </c>
      <c r="O301" s="91"/>
      <c r="R301" s="89"/>
      <c r="S301" s="89">
        <f t="shared" si="33"/>
        <v>15.714285714285714</v>
      </c>
      <c r="T301" s="89"/>
      <c r="V301" s="203">
        <v>1486</v>
      </c>
      <c r="W301" s="26">
        <v>3.45</v>
      </c>
      <c r="Y301" s="220">
        <v>0.04</v>
      </c>
      <c r="AB301" s="91"/>
      <c r="AC301" s="117">
        <f t="shared" si="40"/>
        <v>1.2144000000000001</v>
      </c>
      <c r="AD301" s="91"/>
      <c r="AE301" s="203">
        <v>1486</v>
      </c>
      <c r="AF301" s="89"/>
      <c r="AG301" s="89">
        <f t="shared" si="39"/>
        <v>2.1685714285714286</v>
      </c>
      <c r="AH301" s="89"/>
      <c r="AI301" s="91"/>
    </row>
    <row r="302" spans="1:35" s="26" customFormat="1" ht="15.75">
      <c r="A302" s="98" t="s">
        <v>774</v>
      </c>
      <c r="B302" s="98">
        <v>1</v>
      </c>
      <c r="C302" s="203">
        <v>1487</v>
      </c>
      <c r="D302" s="49" t="s">
        <v>772</v>
      </c>
      <c r="F302" s="26">
        <v>4</v>
      </c>
      <c r="G302" s="26">
        <v>6</v>
      </c>
      <c r="I302" s="26" t="s">
        <v>450</v>
      </c>
      <c r="M302" s="91"/>
      <c r="N302" s="89">
        <f t="shared" si="38"/>
        <v>0.032</v>
      </c>
      <c r="O302" s="89">
        <f>G302/125</f>
        <v>0.048</v>
      </c>
      <c r="R302" s="89"/>
      <c r="S302" s="89">
        <f t="shared" si="33"/>
        <v>0.05714285714285714</v>
      </c>
      <c r="T302" s="89">
        <f>(G302/70)</f>
        <v>0.08571428571428572</v>
      </c>
      <c r="V302" s="203">
        <v>1487</v>
      </c>
      <c r="W302" s="26">
        <v>3.45</v>
      </c>
      <c r="Y302" s="220">
        <v>0.04</v>
      </c>
      <c r="AB302" s="91"/>
      <c r="AC302" s="223">
        <f t="shared" si="40"/>
        <v>0.004416000000000001</v>
      </c>
      <c r="AD302" s="117">
        <f>(O302*$W302*$Y302)</f>
        <v>0.006624000000000001</v>
      </c>
      <c r="AE302" s="203">
        <v>1487</v>
      </c>
      <c r="AF302" s="89"/>
      <c r="AG302" s="89">
        <f t="shared" si="39"/>
        <v>0.007885714285714286</v>
      </c>
      <c r="AH302" s="89">
        <f>(T302*$W302*$Y302)</f>
        <v>0.011828571428571428</v>
      </c>
      <c r="AI302" s="91"/>
    </row>
    <row r="303" spans="1:35" s="26" customFormat="1" ht="15.75">
      <c r="A303" s="98" t="s">
        <v>613</v>
      </c>
      <c r="B303" s="98">
        <v>8</v>
      </c>
      <c r="C303" s="203">
        <v>1487</v>
      </c>
      <c r="D303" s="49" t="s">
        <v>619</v>
      </c>
      <c r="F303" s="26">
        <v>1200</v>
      </c>
      <c r="I303" s="26" t="s">
        <v>1324</v>
      </c>
      <c r="M303" s="91"/>
      <c r="N303" s="89">
        <f t="shared" si="38"/>
        <v>9.6</v>
      </c>
      <c r="O303" s="91"/>
      <c r="R303" s="89"/>
      <c r="S303" s="89">
        <f t="shared" si="33"/>
        <v>17.142857142857142</v>
      </c>
      <c r="T303" s="89"/>
      <c r="V303" s="203">
        <v>1487</v>
      </c>
      <c r="W303" s="26">
        <v>3.45</v>
      </c>
      <c r="Y303" s="220">
        <v>0.04</v>
      </c>
      <c r="AB303" s="91"/>
      <c r="AC303" s="117">
        <f t="shared" si="40"/>
        <v>1.3248</v>
      </c>
      <c r="AD303" s="91"/>
      <c r="AE303" s="203">
        <v>1487</v>
      </c>
      <c r="AF303" s="89"/>
      <c r="AG303" s="89">
        <f t="shared" si="39"/>
        <v>2.365714285714286</v>
      </c>
      <c r="AH303" s="89"/>
      <c r="AI303" s="91"/>
    </row>
    <row r="304" spans="1:35" s="26" customFormat="1" ht="15.75">
      <c r="A304" s="98" t="s">
        <v>668</v>
      </c>
      <c r="B304" s="98"/>
      <c r="C304" s="203">
        <v>1491</v>
      </c>
      <c r="D304" s="49" t="s">
        <v>772</v>
      </c>
      <c r="F304" s="26">
        <v>0.33</v>
      </c>
      <c r="M304" s="91"/>
      <c r="N304" s="89">
        <f t="shared" si="38"/>
        <v>0.00264</v>
      </c>
      <c r="O304" s="91"/>
      <c r="R304" s="89"/>
      <c r="S304" s="89">
        <f t="shared" si="33"/>
        <v>0.004714285714285714</v>
      </c>
      <c r="T304" s="89"/>
      <c r="V304" s="203">
        <v>1491</v>
      </c>
      <c r="W304" s="26">
        <v>3.45</v>
      </c>
      <c r="Y304" s="220">
        <v>0.04</v>
      </c>
      <c r="AB304" s="91"/>
      <c r="AC304" s="223">
        <f t="shared" si="40"/>
        <v>0.00036432</v>
      </c>
      <c r="AD304" s="91"/>
      <c r="AE304" s="203">
        <v>1491</v>
      </c>
      <c r="AF304" s="89"/>
      <c r="AG304" s="89">
        <f t="shared" si="39"/>
        <v>0.0006505714285714285</v>
      </c>
      <c r="AH304" s="89"/>
      <c r="AI304" s="91"/>
    </row>
    <row r="305" spans="1:35" s="26" customFormat="1" ht="15.75">
      <c r="A305" s="98" t="s">
        <v>769</v>
      </c>
      <c r="B305" s="98">
        <v>4</v>
      </c>
      <c r="C305" s="203">
        <v>1495</v>
      </c>
      <c r="D305" s="49" t="s">
        <v>412</v>
      </c>
      <c r="F305" s="26">
        <v>0.3</v>
      </c>
      <c r="M305" s="91"/>
      <c r="N305" s="89">
        <f t="shared" si="38"/>
        <v>0.0024</v>
      </c>
      <c r="O305" s="91"/>
      <c r="R305" s="89"/>
      <c r="S305" s="89">
        <f t="shared" si="33"/>
        <v>0.004285714285714286</v>
      </c>
      <c r="T305" s="89"/>
      <c r="V305" s="203">
        <v>1495</v>
      </c>
      <c r="W305" s="26">
        <v>3.45</v>
      </c>
      <c r="Y305" s="220">
        <v>0.04</v>
      </c>
      <c r="AB305" s="91"/>
      <c r="AC305" s="223">
        <f t="shared" si="40"/>
        <v>0.0003312</v>
      </c>
      <c r="AD305" s="91"/>
      <c r="AE305" s="203">
        <v>1495</v>
      </c>
      <c r="AF305" s="89"/>
      <c r="AG305" s="89">
        <f t="shared" si="39"/>
        <v>0.0005914285714285715</v>
      </c>
      <c r="AH305" s="89"/>
      <c r="AI305" s="91"/>
    </row>
    <row r="306" spans="1:35" s="26" customFormat="1" ht="15.75">
      <c r="A306" s="98" t="s">
        <v>792</v>
      </c>
      <c r="B306" s="98"/>
      <c r="C306" s="203">
        <v>1496</v>
      </c>
      <c r="D306" s="49" t="s">
        <v>412</v>
      </c>
      <c r="F306" s="26">
        <v>0.2</v>
      </c>
      <c r="M306" s="91"/>
      <c r="N306" s="89">
        <f t="shared" si="38"/>
        <v>0.0016</v>
      </c>
      <c r="O306" s="91"/>
      <c r="R306" s="89"/>
      <c r="S306" s="89">
        <f t="shared" si="33"/>
        <v>0.002857142857142857</v>
      </c>
      <c r="T306" s="89"/>
      <c r="V306" s="203">
        <v>1496</v>
      </c>
      <c r="W306" s="26">
        <v>3.45</v>
      </c>
      <c r="Y306" s="220">
        <v>0.04</v>
      </c>
      <c r="AB306" s="91"/>
      <c r="AC306" s="223">
        <f t="shared" si="40"/>
        <v>0.00022080000000000003</v>
      </c>
      <c r="AD306" s="91"/>
      <c r="AE306" s="203">
        <v>1496</v>
      </c>
      <c r="AF306" s="89"/>
      <c r="AG306" s="92">
        <f t="shared" si="39"/>
        <v>0.0003942857142857143</v>
      </c>
      <c r="AH306" s="89"/>
      <c r="AI306" s="91"/>
    </row>
    <row r="307" spans="1:35" s="26" customFormat="1" ht="15.75">
      <c r="A307" s="98" t="s">
        <v>666</v>
      </c>
      <c r="B307" s="98">
        <v>7</v>
      </c>
      <c r="C307" s="203">
        <v>1497</v>
      </c>
      <c r="D307" s="49" t="s">
        <v>679</v>
      </c>
      <c r="F307" s="26">
        <v>2</v>
      </c>
      <c r="M307" s="91"/>
      <c r="N307" s="89">
        <f t="shared" si="38"/>
        <v>0.016</v>
      </c>
      <c r="O307" s="91"/>
      <c r="R307" s="89"/>
      <c r="S307" s="89">
        <f t="shared" si="33"/>
        <v>0.02857142857142857</v>
      </c>
      <c r="T307" s="89"/>
      <c r="V307" s="203">
        <v>1497</v>
      </c>
      <c r="W307" s="26">
        <v>3.45</v>
      </c>
      <c r="Y307" s="220">
        <v>0.04</v>
      </c>
      <c r="Z307" s="26">
        <v>0.002357</v>
      </c>
      <c r="AB307" s="91"/>
      <c r="AC307" s="117">
        <f t="shared" si="40"/>
        <v>0.0022080000000000003</v>
      </c>
      <c r="AD307" s="91"/>
      <c r="AE307" s="203">
        <v>1497</v>
      </c>
      <c r="AF307" s="89"/>
      <c r="AG307" s="89">
        <f t="shared" si="39"/>
        <v>0.003942857142857143</v>
      </c>
      <c r="AH307" s="89"/>
      <c r="AI307" s="91"/>
    </row>
    <row r="308" spans="1:35" s="26" customFormat="1" ht="15.75">
      <c r="A308" s="98" t="s">
        <v>613</v>
      </c>
      <c r="B308" s="98">
        <v>8</v>
      </c>
      <c r="C308" s="203">
        <v>1497</v>
      </c>
      <c r="D308" s="49" t="s">
        <v>619</v>
      </c>
      <c r="G308" s="26">
        <v>1000</v>
      </c>
      <c r="I308" s="219" t="s">
        <v>451</v>
      </c>
      <c r="J308" s="26" t="s">
        <v>824</v>
      </c>
      <c r="M308" s="91"/>
      <c r="N308" s="89"/>
      <c r="O308" s="89">
        <f>G308/125</f>
        <v>8</v>
      </c>
      <c r="R308" s="89"/>
      <c r="S308" s="89"/>
      <c r="T308" s="89">
        <f>(G308/70)</f>
        <v>14.285714285714286</v>
      </c>
      <c r="V308" s="203">
        <v>1497</v>
      </c>
      <c r="W308" s="26">
        <v>3.45</v>
      </c>
      <c r="Y308" s="220">
        <v>0.04</v>
      </c>
      <c r="Z308" s="26">
        <v>0.002357</v>
      </c>
      <c r="AB308" s="91"/>
      <c r="AC308" s="119"/>
      <c r="AD308" s="117">
        <f>(O308*$W308*$Y308)</f>
        <v>1.104</v>
      </c>
      <c r="AE308" s="203">
        <v>1497</v>
      </c>
      <c r="AF308" s="89"/>
      <c r="AG308" s="89"/>
      <c r="AH308" s="89">
        <f>(T308*$W308*$Y308)</f>
        <v>1.9714285714285718</v>
      </c>
      <c r="AI308" s="91"/>
    </row>
    <row r="309" spans="1:35" s="26" customFormat="1" ht="15.75">
      <c r="A309" s="98" t="s">
        <v>603</v>
      </c>
      <c r="B309" s="98">
        <v>11</v>
      </c>
      <c r="C309" s="203">
        <v>1497</v>
      </c>
      <c r="D309" s="49" t="s">
        <v>772</v>
      </c>
      <c r="G309" s="26">
        <v>3</v>
      </c>
      <c r="I309" s="26" t="s">
        <v>560</v>
      </c>
      <c r="M309" s="91"/>
      <c r="N309" s="89"/>
      <c r="O309" s="89">
        <f>G309/125</f>
        <v>0.024</v>
      </c>
      <c r="R309" s="89"/>
      <c r="S309" s="89"/>
      <c r="T309" s="89">
        <f>(G309/70)</f>
        <v>0.04285714285714286</v>
      </c>
      <c r="V309" s="203">
        <v>1497</v>
      </c>
      <c r="W309" s="26">
        <v>3.45</v>
      </c>
      <c r="Y309" s="220">
        <v>0.04</v>
      </c>
      <c r="Z309" s="26">
        <v>0.002357</v>
      </c>
      <c r="AB309" s="91"/>
      <c r="AC309" s="119"/>
      <c r="AD309" s="117">
        <f>(O309*$W309*$Y309)</f>
        <v>0.0033120000000000007</v>
      </c>
      <c r="AE309" s="203">
        <v>1497</v>
      </c>
      <c r="AF309" s="89"/>
      <c r="AG309" s="89"/>
      <c r="AH309" s="89">
        <f>(T309*$W309*$Y309)</f>
        <v>0.005914285714285714</v>
      </c>
      <c r="AI309" s="91"/>
    </row>
    <row r="310" spans="1:35" s="26" customFormat="1" ht="15.75">
      <c r="A310" s="98" t="s">
        <v>604</v>
      </c>
      <c r="B310" s="98">
        <v>12</v>
      </c>
      <c r="C310" s="203">
        <v>1497</v>
      </c>
      <c r="D310" s="49" t="s">
        <v>412</v>
      </c>
      <c r="G310" s="26">
        <v>4.5</v>
      </c>
      <c r="I310" s="26" t="s">
        <v>452</v>
      </c>
      <c r="M310" s="91"/>
      <c r="N310" s="89"/>
      <c r="O310" s="89">
        <f>G310/125</f>
        <v>0.036</v>
      </c>
      <c r="R310" s="89"/>
      <c r="S310" s="89"/>
      <c r="T310" s="89">
        <f>(G310/70)</f>
        <v>0.06428571428571428</v>
      </c>
      <c r="V310" s="203">
        <v>1497</v>
      </c>
      <c r="W310" s="26">
        <v>3.45</v>
      </c>
      <c r="Y310" s="220">
        <v>0.04</v>
      </c>
      <c r="Z310" s="26">
        <v>0.002357</v>
      </c>
      <c r="AB310" s="91"/>
      <c r="AC310" s="119"/>
      <c r="AD310" s="117">
        <f>(O310*$W310*$Y310)</f>
        <v>0.004967999999999999</v>
      </c>
      <c r="AE310" s="203">
        <v>1497</v>
      </c>
      <c r="AF310" s="89"/>
      <c r="AG310" s="89"/>
      <c r="AH310" s="89">
        <f>(T310*$W310*$Y310)</f>
        <v>0.008871428571428572</v>
      </c>
      <c r="AI310" s="91"/>
    </row>
    <row r="311" spans="1:35" s="26" customFormat="1" ht="15.75">
      <c r="A311" s="98" t="s">
        <v>604</v>
      </c>
      <c r="B311" s="98">
        <v>12</v>
      </c>
      <c r="C311" s="203">
        <v>1497</v>
      </c>
      <c r="D311" s="49" t="s">
        <v>679</v>
      </c>
      <c r="F311" s="26">
        <v>4</v>
      </c>
      <c r="I311" s="26" t="s">
        <v>815</v>
      </c>
      <c r="M311" s="91"/>
      <c r="N311" s="89">
        <f t="shared" si="38"/>
        <v>0.032</v>
      </c>
      <c r="O311" s="91"/>
      <c r="R311" s="89"/>
      <c r="S311" s="89">
        <f t="shared" si="33"/>
        <v>0.05714285714285714</v>
      </c>
      <c r="T311" s="89"/>
      <c r="V311" s="203">
        <v>1497</v>
      </c>
      <c r="W311" s="26">
        <v>3.45</v>
      </c>
      <c r="Y311" s="220">
        <v>0.04</v>
      </c>
      <c r="Z311" s="26">
        <v>0.002357</v>
      </c>
      <c r="AB311" s="91"/>
      <c r="AC311" s="119"/>
      <c r="AD311" s="91"/>
      <c r="AE311" s="203">
        <v>1497</v>
      </c>
      <c r="AF311" s="89"/>
      <c r="AG311" s="89">
        <f t="shared" si="39"/>
        <v>0.007885714285714286</v>
      </c>
      <c r="AH311" s="89"/>
      <c r="AI311" s="91"/>
    </row>
    <row r="312" spans="1:35" s="26" customFormat="1" ht="15.75">
      <c r="A312" s="98" t="s">
        <v>774</v>
      </c>
      <c r="B312" s="98">
        <v>1</v>
      </c>
      <c r="C312" s="203">
        <v>1502</v>
      </c>
      <c r="D312" s="49" t="s">
        <v>772</v>
      </c>
      <c r="F312" s="26">
        <v>2.5</v>
      </c>
      <c r="M312" s="91"/>
      <c r="N312" s="89">
        <f t="shared" si="38"/>
        <v>0.02</v>
      </c>
      <c r="O312" s="91"/>
      <c r="R312" s="89"/>
      <c r="S312" s="89">
        <f t="shared" si="33"/>
        <v>0.03571428571428571</v>
      </c>
      <c r="T312" s="89"/>
      <c r="V312" s="203">
        <v>1502</v>
      </c>
      <c r="W312" s="26">
        <v>3.45</v>
      </c>
      <c r="Y312" s="220">
        <v>0.04</v>
      </c>
      <c r="AB312" s="91"/>
      <c r="AC312" s="117">
        <f>(N312*$W312*$Y312)</f>
        <v>0.0027600000000000003</v>
      </c>
      <c r="AD312" s="91"/>
      <c r="AE312" s="203">
        <v>1502</v>
      </c>
      <c r="AF312" s="89"/>
      <c r="AG312" s="89">
        <f t="shared" si="39"/>
        <v>0.004928571428571429</v>
      </c>
      <c r="AH312" s="89"/>
      <c r="AI312" s="91"/>
    </row>
    <row r="313" spans="1:35" s="26" customFormat="1" ht="15.75">
      <c r="A313" s="98" t="s">
        <v>668</v>
      </c>
      <c r="B313" s="98"/>
      <c r="C313" s="203">
        <v>1512</v>
      </c>
      <c r="D313" s="49" t="s">
        <v>453</v>
      </c>
      <c r="F313" s="26">
        <v>1</v>
      </c>
      <c r="I313" s="217" t="s">
        <v>825</v>
      </c>
      <c r="J313" s="217"/>
      <c r="K313" s="217"/>
      <c r="L313" s="217"/>
      <c r="M313" s="218"/>
      <c r="N313" s="218">
        <v>0.0035460992907801418</v>
      </c>
      <c r="O313" s="218"/>
      <c r="P313" s="217"/>
      <c r="Q313" s="217"/>
      <c r="R313" s="218"/>
      <c r="S313" s="218">
        <f t="shared" si="33"/>
        <v>0.014285714285714285</v>
      </c>
      <c r="T313" s="218"/>
      <c r="V313" s="203">
        <v>1512</v>
      </c>
      <c r="W313" s="26">
        <v>3.45</v>
      </c>
      <c r="Y313" s="220">
        <v>0.04</v>
      </c>
      <c r="AB313" s="217"/>
      <c r="AC313" s="225"/>
      <c r="AD313" s="217"/>
      <c r="AE313" s="203">
        <v>1512</v>
      </c>
      <c r="AF313" s="218"/>
      <c r="AG313" s="218"/>
      <c r="AH313" s="218"/>
      <c r="AI313" s="91"/>
    </row>
    <row r="314" spans="4:29" s="26" customFormat="1" ht="15.75">
      <c r="D314" s="49"/>
      <c r="AC314" s="98"/>
    </row>
    <row r="315" spans="4:29" s="26" customFormat="1" ht="15.75">
      <c r="D315" s="49"/>
      <c r="AC315" s="98"/>
    </row>
    <row r="316" spans="4:29" s="26" customFormat="1" ht="15.75">
      <c r="D316" s="49"/>
      <c r="AC316" s="98"/>
    </row>
    <row r="317" spans="4:29" s="26" customFormat="1" ht="15.75">
      <c r="D317" s="49"/>
      <c r="AC317" s="98"/>
    </row>
    <row r="318" spans="4:29" s="26" customFormat="1" ht="15.75">
      <c r="D318" s="49"/>
      <c r="AC318" s="98"/>
    </row>
    <row r="319" spans="4:29" s="26" customFormat="1" ht="15.75">
      <c r="D319" s="49"/>
      <c r="AC319" s="98"/>
    </row>
  </sheetData>
  <sheetProtection/>
  <printOptions/>
  <pageMargins left="0.75" right="0.75" top="1" bottom="1" header="0.5" footer="0.5"/>
  <pageSetup orientation="landscape"/>
  <legacyDrawing r:id="rId2"/>
</worksheet>
</file>

<file path=xl/worksheets/sheet8.xml><?xml version="1.0" encoding="utf-8"?>
<worksheet xmlns="http://schemas.openxmlformats.org/spreadsheetml/2006/main" xmlns:r="http://schemas.openxmlformats.org/officeDocument/2006/relationships">
  <dimension ref="A1:U30"/>
  <sheetViews>
    <sheetView zoomScalePageLayoutView="0" workbookViewId="0" topLeftCell="A1">
      <pane xSplit="22740" topLeftCell="K1" activePane="topLeft" state="split"/>
      <selection pane="topLeft" activeCell="Q32" sqref="Q32"/>
      <selection pane="topRight" activeCell="A1" sqref="A1"/>
    </sheetView>
  </sheetViews>
  <sheetFormatPr defaultColWidth="9.00390625" defaultRowHeight="12.75"/>
  <cols>
    <col min="1" max="1" width="10.625" style="54" customWidth="1"/>
    <col min="2" max="2" width="7.50390625" style="54" customWidth="1"/>
    <col min="3" max="3" width="7.875" style="54" customWidth="1"/>
    <col min="4" max="4" width="13.50390625" style="54" customWidth="1"/>
    <col min="5" max="5" width="5.625" style="54" customWidth="1"/>
    <col min="6" max="6" width="10.625" style="54" customWidth="1"/>
    <col min="7" max="7" width="6.50390625" style="54" customWidth="1"/>
    <col min="8" max="8" width="24.625" style="54" customWidth="1"/>
    <col min="9" max="9" width="11.375" style="54" customWidth="1"/>
    <col min="10" max="10" width="7.00390625" style="54" customWidth="1"/>
    <col min="11" max="11" width="10.50390625" style="54" customWidth="1"/>
    <col min="12" max="12" width="6.875" style="54" customWidth="1"/>
    <col min="13" max="13" width="3.625" style="54" customWidth="1"/>
    <col min="14" max="14" width="9.125" style="54" customWidth="1"/>
    <col min="15" max="15" width="8.125" style="54" customWidth="1"/>
    <col min="16" max="16" width="7.375" style="54" customWidth="1"/>
    <col min="17" max="17" width="3.625" style="54" customWidth="1"/>
    <col min="18" max="18" width="8.00390625" style="54" customWidth="1"/>
    <col min="19" max="19" width="9.00390625" style="54" customWidth="1"/>
    <col min="20" max="20" width="6.50390625" style="54" customWidth="1"/>
    <col min="21" max="16384" width="9.00390625" style="54" customWidth="1"/>
  </cols>
  <sheetData>
    <row r="1" spans="2:15" ht="15.75">
      <c r="B1" s="48" t="s">
        <v>352</v>
      </c>
      <c r="I1" s="149"/>
      <c r="J1" s="148" t="s">
        <v>1243</v>
      </c>
      <c r="K1" s="140"/>
      <c r="L1" s="140"/>
      <c r="M1" s="140"/>
      <c r="N1" s="141"/>
      <c r="O1" s="149"/>
    </row>
    <row r="2" spans="2:15" ht="15.75">
      <c r="B2" s="54" t="s">
        <v>1098</v>
      </c>
      <c r="I2" s="149"/>
      <c r="J2" s="142" t="s">
        <v>1269</v>
      </c>
      <c r="K2" s="143"/>
      <c r="L2" s="143"/>
      <c r="M2" s="143"/>
      <c r="N2" s="144"/>
      <c r="O2" s="149"/>
    </row>
    <row r="3" spans="2:15" ht="15.75">
      <c r="B3" s="54" t="s">
        <v>237</v>
      </c>
      <c r="I3" s="149"/>
      <c r="J3" s="142" t="s">
        <v>1244</v>
      </c>
      <c r="K3" s="143"/>
      <c r="L3" s="143"/>
      <c r="M3" s="143"/>
      <c r="N3" s="144"/>
      <c r="O3" s="149"/>
    </row>
    <row r="4" spans="9:15" ht="15.75">
      <c r="I4" s="149"/>
      <c r="J4" s="145" t="s">
        <v>1245</v>
      </c>
      <c r="K4" s="146"/>
      <c r="L4" s="146"/>
      <c r="M4" s="146"/>
      <c r="N4" s="147"/>
      <c r="O4" s="149"/>
    </row>
    <row r="5" spans="9:15" ht="15.75">
      <c r="I5" s="149"/>
      <c r="J5" s="149"/>
      <c r="K5" s="149"/>
      <c r="L5" s="149"/>
      <c r="M5" s="149"/>
      <c r="N5" s="149"/>
      <c r="O5" s="149"/>
    </row>
    <row r="6" spans="2:20" ht="15.75">
      <c r="B6" s="4" t="s">
        <v>1214</v>
      </c>
      <c r="J6" s="21" t="s">
        <v>1097</v>
      </c>
      <c r="N6" s="35" t="s">
        <v>1182</v>
      </c>
      <c r="R6" s="35" t="s">
        <v>280</v>
      </c>
      <c r="S6" s="27"/>
      <c r="T6" s="27"/>
    </row>
    <row r="7" spans="2:20" ht="15.75">
      <c r="B7" s="4"/>
      <c r="J7" s="54" t="s">
        <v>122</v>
      </c>
      <c r="N7" s="27"/>
      <c r="R7" s="27" t="s">
        <v>122</v>
      </c>
      <c r="S7" s="27"/>
      <c r="T7" s="27"/>
    </row>
    <row r="8" spans="2:20" ht="15.75">
      <c r="B8" s="137" t="s">
        <v>50</v>
      </c>
      <c r="N8" s="71" t="s">
        <v>1272</v>
      </c>
      <c r="O8" s="71" t="s">
        <v>1275</v>
      </c>
      <c r="P8" s="71" t="s">
        <v>1275</v>
      </c>
      <c r="R8" s="1" t="s">
        <v>58</v>
      </c>
      <c r="S8" s="27"/>
      <c r="T8" s="27"/>
    </row>
    <row r="9" spans="1:20" ht="15.75">
      <c r="A9" s="71" t="s">
        <v>1270</v>
      </c>
      <c r="B9" s="71"/>
      <c r="C9" s="71"/>
      <c r="E9" s="6" t="s">
        <v>216</v>
      </c>
      <c r="F9" s="6" t="s">
        <v>258</v>
      </c>
      <c r="G9" s="6" t="s">
        <v>217</v>
      </c>
      <c r="J9" s="6" t="s">
        <v>216</v>
      </c>
      <c r="K9" s="6" t="s">
        <v>258</v>
      </c>
      <c r="L9" s="6" t="s">
        <v>217</v>
      </c>
      <c r="M9" s="6"/>
      <c r="N9" s="71" t="s">
        <v>1273</v>
      </c>
      <c r="O9" s="71" t="s">
        <v>1276</v>
      </c>
      <c r="P9" s="71" t="s">
        <v>1177</v>
      </c>
      <c r="Q9" s="6"/>
      <c r="R9" s="6" t="s">
        <v>216</v>
      </c>
      <c r="S9" s="6" t="s">
        <v>258</v>
      </c>
      <c r="T9" s="6" t="s">
        <v>217</v>
      </c>
    </row>
    <row r="10" spans="1:21" s="55" customFormat="1" ht="15.75">
      <c r="A10" s="69" t="s">
        <v>1271</v>
      </c>
      <c r="B10" s="69" t="s">
        <v>391</v>
      </c>
      <c r="C10" s="69" t="s">
        <v>392</v>
      </c>
      <c r="D10" s="55" t="s">
        <v>353</v>
      </c>
      <c r="E10" s="10" t="s">
        <v>105</v>
      </c>
      <c r="F10" s="8" t="s">
        <v>732</v>
      </c>
      <c r="G10" s="8" t="s">
        <v>105</v>
      </c>
      <c r="H10" s="55" t="s">
        <v>734</v>
      </c>
      <c r="J10" s="10" t="s">
        <v>105</v>
      </c>
      <c r="K10" s="8" t="s">
        <v>732</v>
      </c>
      <c r="L10" s="8" t="s">
        <v>105</v>
      </c>
      <c r="M10" s="8"/>
      <c r="N10" s="8" t="s">
        <v>1274</v>
      </c>
      <c r="O10" s="8" t="s">
        <v>1091</v>
      </c>
      <c r="P10" s="8" t="s">
        <v>1091</v>
      </c>
      <c r="Q10" s="8"/>
      <c r="R10" s="10" t="s">
        <v>105</v>
      </c>
      <c r="S10" s="8" t="s">
        <v>732</v>
      </c>
      <c r="T10" s="8" t="s">
        <v>105</v>
      </c>
      <c r="U10" s="55" t="s">
        <v>1246</v>
      </c>
    </row>
    <row r="11" spans="1:21" ht="15.75">
      <c r="A11" s="71" t="s">
        <v>354</v>
      </c>
      <c r="B11" s="71">
        <v>11</v>
      </c>
      <c r="C11" s="54">
        <v>1295</v>
      </c>
      <c r="D11" s="54" t="s">
        <v>646</v>
      </c>
      <c r="G11" s="54">
        <v>2</v>
      </c>
      <c r="H11" s="54" t="s">
        <v>355</v>
      </c>
      <c r="I11" s="54" t="s">
        <v>220</v>
      </c>
      <c r="J11" s="56"/>
      <c r="K11" s="56"/>
      <c r="L11" s="150">
        <f>(G11/70)</f>
        <v>0.02857142857142857</v>
      </c>
      <c r="M11" s="150"/>
      <c r="N11" s="151">
        <v>4.25</v>
      </c>
      <c r="O11" s="152">
        <v>25.5</v>
      </c>
      <c r="P11" s="150"/>
      <c r="Q11" s="56"/>
      <c r="R11" s="138"/>
      <c r="S11" s="138"/>
      <c r="T11" s="138">
        <f>$N11*L11/$O11</f>
        <v>0.0047619047619047615</v>
      </c>
      <c r="U11" s="138" t="s">
        <v>1268</v>
      </c>
    </row>
    <row r="12" spans="1:21" ht="15.75">
      <c r="A12" s="71" t="s">
        <v>571</v>
      </c>
      <c r="B12" s="71">
        <v>11</v>
      </c>
      <c r="C12" s="54">
        <v>1374</v>
      </c>
      <c r="D12" s="54" t="s">
        <v>646</v>
      </c>
      <c r="G12" s="54">
        <v>2</v>
      </c>
      <c r="H12" s="54" t="s">
        <v>356</v>
      </c>
      <c r="J12" s="56"/>
      <c r="K12" s="56"/>
      <c r="L12" s="150">
        <f>(G12/70)</f>
        <v>0.02857142857142857</v>
      </c>
      <c r="M12" s="150"/>
      <c r="N12" s="26">
        <v>4.25</v>
      </c>
      <c r="O12" s="26">
        <v>20</v>
      </c>
      <c r="P12" s="150"/>
      <c r="Q12" s="56"/>
      <c r="R12" s="138"/>
      <c r="S12" s="138"/>
      <c r="T12" s="138">
        <f>$N12*L12/$O12</f>
        <v>0.006071428571428571</v>
      </c>
      <c r="U12" s="138" t="s">
        <v>1268</v>
      </c>
    </row>
    <row r="13" spans="1:21" ht="15.75">
      <c r="A13" s="71" t="s">
        <v>357</v>
      </c>
      <c r="B13" s="71">
        <v>12</v>
      </c>
      <c r="C13" s="54">
        <v>1394</v>
      </c>
      <c r="D13" s="54" t="s">
        <v>646</v>
      </c>
      <c r="E13" s="54">
        <v>0.75</v>
      </c>
      <c r="F13" s="54">
        <v>2</v>
      </c>
      <c r="H13" s="54" t="s">
        <v>358</v>
      </c>
      <c r="J13" s="150">
        <v>0.010714285714285714</v>
      </c>
      <c r="K13" s="150">
        <v>0.02857142857142857</v>
      </c>
      <c r="L13" s="150"/>
      <c r="M13" s="150"/>
      <c r="N13" s="151">
        <v>4.25</v>
      </c>
      <c r="O13" s="151">
        <v>25.75</v>
      </c>
      <c r="P13" s="153">
        <v>25</v>
      </c>
      <c r="Q13" s="56"/>
      <c r="R13" s="139">
        <f>$N13*J13/$O13</f>
        <v>0.001768377253814147</v>
      </c>
      <c r="S13" s="139">
        <f>$N13*K13/$O13</f>
        <v>0.004715672676837725</v>
      </c>
      <c r="T13" s="138"/>
      <c r="U13" s="138" t="s">
        <v>1268</v>
      </c>
    </row>
    <row r="14" spans="1:21" ht="15.75">
      <c r="A14" s="71" t="s">
        <v>277</v>
      </c>
      <c r="B14" s="71">
        <v>9</v>
      </c>
      <c r="C14" s="54">
        <v>1395</v>
      </c>
      <c r="D14" s="54" t="s">
        <v>646</v>
      </c>
      <c r="E14" s="54">
        <v>0.75</v>
      </c>
      <c r="F14" s="54">
        <v>2</v>
      </c>
      <c r="H14" s="54" t="s">
        <v>359</v>
      </c>
      <c r="J14" s="150">
        <v>0.010714285714285714</v>
      </c>
      <c r="K14" s="150">
        <v>0.02857142857142857</v>
      </c>
      <c r="L14" s="150"/>
      <c r="M14" s="150"/>
      <c r="N14" s="151">
        <v>4.25</v>
      </c>
      <c r="O14" s="151">
        <v>25</v>
      </c>
      <c r="P14" s="153">
        <v>25</v>
      </c>
      <c r="Q14" s="56"/>
      <c r="R14" s="139">
        <f>$N14*J14/$O14</f>
        <v>0.0018214285714285713</v>
      </c>
      <c r="S14" s="139">
        <f>$N14*K14/$O14</f>
        <v>0.004857142857142857</v>
      </c>
      <c r="T14" s="138"/>
      <c r="U14" s="138" t="s">
        <v>1268</v>
      </c>
    </row>
    <row r="15" spans="1:21" ht="15.75">
      <c r="A15" s="71">
        <v>1402</v>
      </c>
      <c r="B15" s="71"/>
      <c r="C15" s="54">
        <v>1402</v>
      </c>
      <c r="D15" s="54" t="s">
        <v>619</v>
      </c>
      <c r="F15" s="54">
        <v>190</v>
      </c>
      <c r="H15" s="54" t="s">
        <v>360</v>
      </c>
      <c r="I15" s="56"/>
      <c r="J15" s="150"/>
      <c r="K15" s="150">
        <v>1.52</v>
      </c>
      <c r="L15" s="150"/>
      <c r="M15" s="150"/>
      <c r="N15" s="150">
        <v>3.875</v>
      </c>
      <c r="O15" s="150"/>
      <c r="P15" s="153">
        <v>65</v>
      </c>
      <c r="Q15" s="56"/>
      <c r="R15" s="56"/>
      <c r="S15" s="154">
        <f>$N15*K15/$P15</f>
        <v>0.09061538461538461</v>
      </c>
      <c r="T15" s="56"/>
      <c r="U15" s="56" t="s">
        <v>1267</v>
      </c>
    </row>
    <row r="16" spans="1:21" ht="15.75">
      <c r="A16" s="71" t="s">
        <v>51</v>
      </c>
      <c r="B16" s="71"/>
      <c r="C16" s="71" t="s">
        <v>362</v>
      </c>
      <c r="D16" s="54" t="s">
        <v>619</v>
      </c>
      <c r="G16" s="54">
        <v>5</v>
      </c>
      <c r="H16" s="54" t="s">
        <v>356</v>
      </c>
      <c r="J16" s="150"/>
      <c r="K16" s="150"/>
      <c r="L16" s="150">
        <v>0.07142857142857142</v>
      </c>
      <c r="M16" s="150"/>
      <c r="N16" s="150">
        <v>3.875</v>
      </c>
      <c r="O16" s="150"/>
      <c r="P16" s="153">
        <v>60</v>
      </c>
      <c r="Q16" s="56"/>
      <c r="R16" s="138"/>
      <c r="S16" s="138"/>
      <c r="T16" s="138">
        <f>$N16*L16/$P16</f>
        <v>0.004613095238095237</v>
      </c>
      <c r="U16" s="138" t="s">
        <v>1268</v>
      </c>
    </row>
    <row r="17" spans="1:21" ht="15.75">
      <c r="A17" s="71">
        <v>1405</v>
      </c>
      <c r="B17" s="71"/>
      <c r="C17" s="54">
        <v>1405</v>
      </c>
      <c r="D17" s="54" t="s">
        <v>619</v>
      </c>
      <c r="G17" s="54">
        <v>15</v>
      </c>
      <c r="H17" s="54" t="s">
        <v>356</v>
      </c>
      <c r="J17" s="150"/>
      <c r="K17" s="150"/>
      <c r="L17" s="150">
        <v>0.21428571428571427</v>
      </c>
      <c r="M17" s="150"/>
      <c r="N17" s="150">
        <v>3.875</v>
      </c>
      <c r="O17" s="150"/>
      <c r="P17" s="153">
        <v>150</v>
      </c>
      <c r="Q17" s="56"/>
      <c r="R17" s="138"/>
      <c r="S17" s="138"/>
      <c r="T17" s="138">
        <f>$N17*L17/$P17</f>
        <v>0.005535714285714285</v>
      </c>
      <c r="U17" s="138" t="s">
        <v>1268</v>
      </c>
    </row>
    <row r="18" spans="1:21" ht="15.75">
      <c r="A18" s="71" t="s">
        <v>357</v>
      </c>
      <c r="B18" s="71">
        <v>12</v>
      </c>
      <c r="C18" s="54">
        <v>1415</v>
      </c>
      <c r="D18" s="54" t="s">
        <v>619</v>
      </c>
      <c r="F18" s="54">
        <v>13</v>
      </c>
      <c r="H18" s="54" t="s">
        <v>361</v>
      </c>
      <c r="J18" s="150"/>
      <c r="K18" s="150">
        <v>0.18571428571428572</v>
      </c>
      <c r="L18" s="150"/>
      <c r="M18" s="150"/>
      <c r="N18" s="150">
        <v>3.875</v>
      </c>
      <c r="O18" s="150"/>
      <c r="P18" s="153">
        <v>260</v>
      </c>
      <c r="Q18" s="56"/>
      <c r="R18" s="138"/>
      <c r="S18" s="139">
        <f>$N18*K18/$P18</f>
        <v>0.0027678571428571427</v>
      </c>
      <c r="T18" s="138"/>
      <c r="U18" s="138" t="s">
        <v>1268</v>
      </c>
    </row>
    <row r="19" spans="1:21" ht="15.75">
      <c r="A19" s="71" t="s">
        <v>774</v>
      </c>
      <c r="B19" s="71">
        <v>1</v>
      </c>
      <c r="C19" s="54">
        <v>1416</v>
      </c>
      <c r="D19" s="54" t="s">
        <v>619</v>
      </c>
      <c r="F19" s="54">
        <v>13</v>
      </c>
      <c r="H19" s="54" t="s">
        <v>361</v>
      </c>
      <c r="J19" s="150"/>
      <c r="K19" s="150">
        <v>0.18571428571428572</v>
      </c>
      <c r="L19" s="150"/>
      <c r="M19" s="150"/>
      <c r="N19" s="150">
        <v>3.875</v>
      </c>
      <c r="O19" s="150"/>
      <c r="P19" s="153">
        <v>265</v>
      </c>
      <c r="Q19" s="150"/>
      <c r="R19" s="138"/>
      <c r="S19" s="139">
        <f>$N19*K19/$P19</f>
        <v>0.002715633423180593</v>
      </c>
      <c r="T19" s="138"/>
      <c r="U19" s="138" t="s">
        <v>1268</v>
      </c>
    </row>
    <row r="20" spans="1:21" ht="15.75">
      <c r="A20" s="71" t="s">
        <v>223</v>
      </c>
      <c r="B20" s="71" t="s">
        <v>973</v>
      </c>
      <c r="C20" s="54">
        <v>1425</v>
      </c>
      <c r="D20" s="54" t="s">
        <v>619</v>
      </c>
      <c r="G20" s="54">
        <v>9</v>
      </c>
      <c r="H20" s="54" t="s">
        <v>363</v>
      </c>
      <c r="J20" s="150"/>
      <c r="K20" s="150"/>
      <c r="L20" s="150">
        <v>0.12857142857142856</v>
      </c>
      <c r="M20" s="150"/>
      <c r="N20" s="150">
        <v>3.45</v>
      </c>
      <c r="O20" s="150"/>
      <c r="P20" s="153">
        <v>225</v>
      </c>
      <c r="Q20" s="150"/>
      <c r="R20" s="138"/>
      <c r="S20" s="139"/>
      <c r="T20" s="139">
        <f>$N20*L20/$P20</f>
        <v>0.0019714285714285715</v>
      </c>
      <c r="U20" s="138" t="s">
        <v>1268</v>
      </c>
    </row>
    <row r="21" spans="1:21" ht="15.75">
      <c r="A21" s="71" t="s">
        <v>364</v>
      </c>
      <c r="B21" s="71"/>
      <c r="C21" s="54">
        <v>1425</v>
      </c>
      <c r="D21" s="54" t="s">
        <v>619</v>
      </c>
      <c r="F21" s="54">
        <v>1000</v>
      </c>
      <c r="H21" s="54" t="s">
        <v>360</v>
      </c>
      <c r="J21" s="150"/>
      <c r="K21" s="150">
        <v>8</v>
      </c>
      <c r="L21" s="150"/>
      <c r="M21" s="150"/>
      <c r="N21" s="150">
        <v>3.45</v>
      </c>
      <c r="O21" s="150"/>
      <c r="P21" s="153">
        <v>225</v>
      </c>
      <c r="Q21" s="150"/>
      <c r="R21" s="56"/>
      <c r="S21" s="154">
        <f>$N21*K21/$P21</f>
        <v>0.12266666666666667</v>
      </c>
      <c r="T21" s="56"/>
      <c r="U21" s="56" t="s">
        <v>1267</v>
      </c>
    </row>
    <row r="22" spans="1:21" ht="15.75">
      <c r="A22" s="71" t="s">
        <v>774</v>
      </c>
      <c r="B22" s="71">
        <v>1</v>
      </c>
      <c r="C22" s="54">
        <v>1429</v>
      </c>
      <c r="D22" s="54" t="s">
        <v>619</v>
      </c>
      <c r="E22" s="54">
        <v>500</v>
      </c>
      <c r="F22" s="54">
        <v>1000</v>
      </c>
      <c r="H22" s="54" t="s">
        <v>365</v>
      </c>
      <c r="J22" s="150">
        <v>4</v>
      </c>
      <c r="K22" s="150">
        <v>8</v>
      </c>
      <c r="L22" s="150"/>
      <c r="M22" s="150"/>
      <c r="N22" s="150">
        <v>3.45</v>
      </c>
      <c r="O22" s="150"/>
      <c r="P22" s="153">
        <v>245</v>
      </c>
      <c r="Q22" s="150"/>
      <c r="R22" s="154">
        <f>$N22*J22/$P22</f>
        <v>0.0563265306122449</v>
      </c>
      <c r="S22" s="154">
        <f>$N22*K22/$P22</f>
        <v>0.1126530612244898</v>
      </c>
      <c r="T22" s="56"/>
      <c r="U22" s="56" t="s">
        <v>1267</v>
      </c>
    </row>
    <row r="23" spans="1:21" ht="15.75">
      <c r="A23" s="71" t="s">
        <v>607</v>
      </c>
      <c r="B23" s="71">
        <v>2</v>
      </c>
      <c r="C23" s="54">
        <v>1451</v>
      </c>
      <c r="D23" s="54" t="s">
        <v>619</v>
      </c>
      <c r="F23" s="54">
        <v>2300</v>
      </c>
      <c r="H23" s="54" t="s">
        <v>360</v>
      </c>
      <c r="I23" s="56"/>
      <c r="J23" s="150"/>
      <c r="K23" s="150">
        <v>18.4</v>
      </c>
      <c r="L23" s="150"/>
      <c r="M23" s="150"/>
      <c r="N23" s="150">
        <v>3.45</v>
      </c>
      <c r="O23" s="150"/>
      <c r="P23" s="153">
        <v>285</v>
      </c>
      <c r="Q23" s="150"/>
      <c r="R23" s="56"/>
      <c r="S23" s="154">
        <f>$N23*K23/$P23</f>
        <v>0.22273684210526315</v>
      </c>
      <c r="T23" s="56"/>
      <c r="U23" s="56" t="s">
        <v>1267</v>
      </c>
    </row>
    <row r="24" spans="1:21" ht="15.75">
      <c r="A24" s="71" t="s">
        <v>607</v>
      </c>
      <c r="B24" s="71">
        <v>2</v>
      </c>
      <c r="C24" s="54">
        <v>1451</v>
      </c>
      <c r="D24" s="54" t="s">
        <v>619</v>
      </c>
      <c r="F24" s="54">
        <v>24</v>
      </c>
      <c r="H24" s="54" t="s">
        <v>361</v>
      </c>
      <c r="I24" s="56"/>
      <c r="J24" s="150"/>
      <c r="K24" s="150">
        <v>0.34285714285714286</v>
      </c>
      <c r="L24" s="150"/>
      <c r="M24" s="150"/>
      <c r="N24" s="150">
        <v>3.45</v>
      </c>
      <c r="O24" s="150"/>
      <c r="P24" s="153">
        <v>285</v>
      </c>
      <c r="Q24" s="150"/>
      <c r="R24" s="138"/>
      <c r="S24" s="139">
        <f>$N24*K24/$P24</f>
        <v>0.004150375939849624</v>
      </c>
      <c r="T24" s="138"/>
      <c r="U24" s="138" t="s">
        <v>1268</v>
      </c>
    </row>
    <row r="25" spans="1:21" ht="15.75">
      <c r="A25" s="71" t="s">
        <v>776</v>
      </c>
      <c r="B25" s="71">
        <v>5</v>
      </c>
      <c r="C25" s="54">
        <v>1468</v>
      </c>
      <c r="D25" s="54" t="s">
        <v>619</v>
      </c>
      <c r="G25" s="54">
        <v>1500</v>
      </c>
      <c r="H25" s="54" t="s">
        <v>360</v>
      </c>
      <c r="J25" s="150"/>
      <c r="K25" s="150"/>
      <c r="L25" s="150">
        <v>12</v>
      </c>
      <c r="M25" s="150"/>
      <c r="N25" s="150">
        <v>3.45</v>
      </c>
      <c r="O25" s="150"/>
      <c r="P25" s="153">
        <v>300</v>
      </c>
      <c r="Q25" s="150"/>
      <c r="R25" s="56"/>
      <c r="S25" s="154"/>
      <c r="T25" s="154">
        <f>$N25*L25/$P25</f>
        <v>0.138</v>
      </c>
      <c r="U25" s="56" t="s">
        <v>1267</v>
      </c>
    </row>
    <row r="26" spans="10:21" ht="15.75">
      <c r="J26" s="56"/>
      <c r="K26" s="56"/>
      <c r="L26" s="56"/>
      <c r="M26" s="56"/>
      <c r="N26" s="56"/>
      <c r="O26" s="56"/>
      <c r="P26" s="56"/>
      <c r="Q26" s="56"/>
      <c r="R26" s="56"/>
      <c r="S26" s="56"/>
      <c r="T26" s="56"/>
      <c r="U26" s="56"/>
    </row>
    <row r="27" spans="10:21" ht="15.75">
      <c r="J27" s="56"/>
      <c r="K27" s="56"/>
      <c r="L27" s="56"/>
      <c r="M27" s="56"/>
      <c r="N27" s="56"/>
      <c r="O27" s="56"/>
      <c r="P27" s="56"/>
      <c r="Q27" s="56"/>
      <c r="R27" s="56"/>
      <c r="S27" s="56"/>
      <c r="T27" s="56"/>
      <c r="U27" s="56"/>
    </row>
    <row r="28" spans="10:21" ht="15.75">
      <c r="J28" s="56"/>
      <c r="K28" s="56"/>
      <c r="L28" s="56"/>
      <c r="M28" s="56"/>
      <c r="N28" s="56"/>
      <c r="O28" s="56"/>
      <c r="P28" s="56"/>
      <c r="Q28" s="56"/>
      <c r="R28" s="56"/>
      <c r="S28" s="56"/>
      <c r="T28" s="56"/>
      <c r="U28" s="56"/>
    </row>
    <row r="29" spans="10:21" ht="15.75">
      <c r="J29" s="56"/>
      <c r="K29" s="56"/>
      <c r="L29" s="56"/>
      <c r="M29" s="56"/>
      <c r="N29" s="56"/>
      <c r="O29" s="56"/>
      <c r="P29" s="56"/>
      <c r="Q29" s="56"/>
      <c r="R29" s="56"/>
      <c r="S29" s="56"/>
      <c r="T29" s="56"/>
      <c r="U29" s="56"/>
    </row>
    <row r="30" spans="10:21" ht="15.75">
      <c r="J30" s="56"/>
      <c r="K30" s="56"/>
      <c r="L30" s="56"/>
      <c r="M30" s="56"/>
      <c r="N30" s="56"/>
      <c r="O30" s="56"/>
      <c r="P30" s="56"/>
      <c r="Q30" s="56"/>
      <c r="R30" s="56"/>
      <c r="S30" s="56"/>
      <c r="T30" s="56"/>
      <c r="U30" s="56"/>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C154"/>
  <sheetViews>
    <sheetView zoomScalePageLayoutView="0" workbookViewId="0" topLeftCell="A3">
      <pane xSplit="6680" ySplit="3860" topLeftCell="A30" activePane="topRight" state="split"/>
      <selection pane="topLeft" activeCell="C10" sqref="C10"/>
      <selection pane="topRight" activeCell="U6" sqref="U6"/>
      <selection pane="bottomLeft" activeCell="A45" sqref="A45:IV48"/>
      <selection pane="bottomRight" activeCell="V45" sqref="V45"/>
    </sheetView>
  </sheetViews>
  <sheetFormatPr defaultColWidth="9.00390625" defaultRowHeight="12.75"/>
  <cols>
    <col min="1" max="1" width="12.50390625" style="54" customWidth="1"/>
    <col min="2" max="3" width="7.50390625" style="54" customWidth="1"/>
    <col min="4" max="4" width="13.125" style="54" customWidth="1"/>
    <col min="5" max="5" width="7.375" style="54" customWidth="1"/>
    <col min="6" max="6" width="11.00390625" style="54" customWidth="1"/>
    <col min="7" max="7" width="6.875" style="54" customWidth="1"/>
    <col min="8" max="8" width="17.50390625" style="54" customWidth="1"/>
    <col min="9" max="9" width="19.625" style="54" customWidth="1"/>
    <col min="10" max="10" width="6.50390625" style="54" customWidth="1"/>
    <col min="11" max="11" width="9.00390625" style="54" customWidth="1"/>
    <col min="12" max="12" width="6.50390625" style="54" customWidth="1"/>
    <col min="13" max="13" width="3.625" style="54" customWidth="1"/>
    <col min="14" max="16" width="9.00390625" style="54" customWidth="1"/>
    <col min="17" max="17" width="10.375" style="54" customWidth="1"/>
    <col min="18" max="19" width="10.625" style="54" customWidth="1"/>
    <col min="20" max="20" width="3.625" style="54" customWidth="1"/>
    <col min="21" max="21" width="9.00390625" style="54" customWidth="1"/>
    <col min="22" max="22" width="10.625" style="54" customWidth="1"/>
    <col min="23" max="23" width="11.50390625" style="54" customWidth="1"/>
    <col min="24" max="16384" width="9.00390625" style="54" customWidth="1"/>
  </cols>
  <sheetData>
    <row r="1" ht="15.75">
      <c r="B1" s="48" t="s">
        <v>134</v>
      </c>
    </row>
    <row r="2" ht="15.75"/>
    <row r="3" ht="15.75">
      <c r="B3" s="54" t="s">
        <v>135</v>
      </c>
    </row>
    <row r="4" ht="15.75"/>
    <row r="5" spans="2:10" ht="15.75">
      <c r="B5" s="4" t="s">
        <v>1214</v>
      </c>
      <c r="J5" s="21" t="s">
        <v>1097</v>
      </c>
    </row>
    <row r="6" spans="21:23" ht="15.75">
      <c r="U6" s="3" t="s">
        <v>707</v>
      </c>
      <c r="V6" s="6"/>
      <c r="W6" s="1"/>
    </row>
    <row r="7" spans="2:23" ht="15.75">
      <c r="B7" s="54" t="s">
        <v>1289</v>
      </c>
      <c r="G7" s="54" t="s">
        <v>49</v>
      </c>
      <c r="U7" s="1"/>
      <c r="V7" s="6"/>
      <c r="W7" s="1"/>
    </row>
    <row r="8" spans="1:23" ht="15.75">
      <c r="A8" s="71"/>
      <c r="B8" s="71"/>
      <c r="C8" s="71"/>
      <c r="E8" s="6" t="s">
        <v>216</v>
      </c>
      <c r="F8" s="6" t="s">
        <v>258</v>
      </c>
      <c r="G8" s="6" t="s">
        <v>217</v>
      </c>
      <c r="J8" s="6" t="s">
        <v>216</v>
      </c>
      <c r="K8" s="6" t="s">
        <v>258</v>
      </c>
      <c r="L8" s="6" t="s">
        <v>217</v>
      </c>
      <c r="N8" s="71"/>
      <c r="O8" s="71" t="s">
        <v>58</v>
      </c>
      <c r="P8" s="71" t="s">
        <v>1292</v>
      </c>
      <c r="Q8" s="71" t="s">
        <v>60</v>
      </c>
      <c r="R8" s="71" t="s">
        <v>54</v>
      </c>
      <c r="S8" s="131" t="s">
        <v>60</v>
      </c>
      <c r="U8" s="6" t="s">
        <v>58</v>
      </c>
      <c r="V8" s="6" t="s">
        <v>58</v>
      </c>
      <c r="W8" s="6" t="s">
        <v>58</v>
      </c>
    </row>
    <row r="9" spans="1:23" s="55" customFormat="1" ht="15.75">
      <c r="A9" s="69" t="s">
        <v>853</v>
      </c>
      <c r="B9" s="69" t="s">
        <v>391</v>
      </c>
      <c r="C9" s="69" t="s">
        <v>392</v>
      </c>
      <c r="D9" s="55" t="s">
        <v>854</v>
      </c>
      <c r="E9" s="10" t="s">
        <v>105</v>
      </c>
      <c r="F9" s="8" t="s">
        <v>732</v>
      </c>
      <c r="G9" s="8" t="s">
        <v>105</v>
      </c>
      <c r="H9" s="55" t="s">
        <v>734</v>
      </c>
      <c r="J9" s="10" t="s">
        <v>105</v>
      </c>
      <c r="K9" s="8" t="s">
        <v>732</v>
      </c>
      <c r="L9" s="8" t="s">
        <v>105</v>
      </c>
      <c r="N9" s="69" t="s">
        <v>392</v>
      </c>
      <c r="O9" s="8" t="s">
        <v>1357</v>
      </c>
      <c r="P9" s="8" t="s">
        <v>292</v>
      </c>
      <c r="Q9" s="8" t="s">
        <v>61</v>
      </c>
      <c r="R9" s="8" t="s">
        <v>59</v>
      </c>
      <c r="S9" s="132" t="s">
        <v>54</v>
      </c>
      <c r="U9" s="10" t="s">
        <v>731</v>
      </c>
      <c r="V9" s="8" t="s">
        <v>732</v>
      </c>
      <c r="W9" s="8" t="s">
        <v>733</v>
      </c>
    </row>
    <row r="10" spans="1:23" ht="15.75">
      <c r="A10" s="71" t="s">
        <v>136</v>
      </c>
      <c r="B10" s="71"/>
      <c r="C10" s="71">
        <v>1264</v>
      </c>
      <c r="D10" s="54" t="s">
        <v>61</v>
      </c>
      <c r="G10" s="54">
        <v>70</v>
      </c>
      <c r="H10" s="54" t="s">
        <v>560</v>
      </c>
      <c r="I10" s="54" t="s">
        <v>217</v>
      </c>
      <c r="J10" s="96"/>
      <c r="K10" s="96"/>
      <c r="L10" s="96">
        <f>(G10/125)</f>
        <v>0.56</v>
      </c>
      <c r="N10" s="6">
        <v>1264</v>
      </c>
      <c r="O10" s="1">
        <v>4.25</v>
      </c>
      <c r="P10" s="1">
        <v>28.5</v>
      </c>
      <c r="Q10" s="1">
        <f aca="true" t="shared" si="0" ref="Q10:Q22">(1/P10)</f>
        <v>0.03508771929824561</v>
      </c>
      <c r="R10" s="1"/>
      <c r="S10" s="92"/>
      <c r="W10" s="101">
        <f>$O10*L10/$P10</f>
        <v>0.08350877192982457</v>
      </c>
    </row>
    <row r="11" spans="1:21" ht="15.75">
      <c r="A11" s="71">
        <v>1277</v>
      </c>
      <c r="B11" s="71"/>
      <c r="C11" s="71">
        <v>1277</v>
      </c>
      <c r="D11" s="54" t="s">
        <v>61</v>
      </c>
      <c r="E11" s="54">
        <v>3</v>
      </c>
      <c r="H11" s="54" t="s">
        <v>1037</v>
      </c>
      <c r="I11" s="54" t="s">
        <v>235</v>
      </c>
      <c r="J11" s="96">
        <f>(E11/125)</f>
        <v>0.024</v>
      </c>
      <c r="K11" s="96"/>
      <c r="L11" s="96"/>
      <c r="N11" s="6">
        <v>1277</v>
      </c>
      <c r="O11" s="1">
        <v>4.25</v>
      </c>
      <c r="P11" s="1">
        <v>28.5</v>
      </c>
      <c r="Q11" s="1">
        <f t="shared" si="0"/>
        <v>0.03508771929824561</v>
      </c>
      <c r="R11" s="1"/>
      <c r="S11" s="92"/>
      <c r="U11" s="101">
        <f>$O11*J11/$P11</f>
        <v>0.003578947368421053</v>
      </c>
    </row>
    <row r="12" spans="1:21" ht="15.75">
      <c r="A12" s="71" t="s">
        <v>137</v>
      </c>
      <c r="B12" s="71"/>
      <c r="C12" s="71" t="s">
        <v>137</v>
      </c>
      <c r="D12" s="54" t="s">
        <v>61</v>
      </c>
      <c r="E12" s="54">
        <v>3.5</v>
      </c>
      <c r="H12" s="54" t="s">
        <v>1037</v>
      </c>
      <c r="J12" s="96">
        <f>(E12/125)</f>
        <v>0.028</v>
      </c>
      <c r="K12" s="96"/>
      <c r="L12" s="96"/>
      <c r="N12" s="6">
        <v>1278</v>
      </c>
      <c r="O12" s="1">
        <v>4.25</v>
      </c>
      <c r="P12" s="1">
        <v>25.5</v>
      </c>
      <c r="Q12" s="1">
        <f t="shared" si="0"/>
        <v>0.0392156862745098</v>
      </c>
      <c r="R12" s="1"/>
      <c r="S12" s="92"/>
      <c r="U12" s="101">
        <f>$O12*J12/$P12</f>
        <v>0.004666666666666667</v>
      </c>
    </row>
    <row r="13" spans="1:22" ht="15.75">
      <c r="A13" s="71" t="s">
        <v>138</v>
      </c>
      <c r="B13" s="71"/>
      <c r="C13" s="71" t="s">
        <v>138</v>
      </c>
      <c r="D13" s="54" t="s">
        <v>61</v>
      </c>
      <c r="F13" s="54">
        <v>4</v>
      </c>
      <c r="J13" s="96"/>
      <c r="K13" s="96">
        <f>(F13/125)</f>
        <v>0.032</v>
      </c>
      <c r="L13" s="96"/>
      <c r="N13" s="6">
        <v>1278</v>
      </c>
      <c r="O13" s="1">
        <v>4.25</v>
      </c>
      <c r="P13" s="1">
        <v>25.5</v>
      </c>
      <c r="Q13" s="1">
        <f t="shared" si="0"/>
        <v>0.0392156862745098</v>
      </c>
      <c r="R13" s="1"/>
      <c r="S13" s="92"/>
      <c r="V13" s="101">
        <f>$O13*K13/$P13</f>
        <v>0.005333333333333334</v>
      </c>
    </row>
    <row r="14" spans="1:21" ht="15.75">
      <c r="A14" s="71">
        <v>1278</v>
      </c>
      <c r="B14" s="71"/>
      <c r="C14" s="71">
        <v>1278</v>
      </c>
      <c r="D14" s="54" t="s">
        <v>61</v>
      </c>
      <c r="E14" s="54">
        <v>4</v>
      </c>
      <c r="H14" s="54" t="s">
        <v>1037</v>
      </c>
      <c r="J14" s="96">
        <f>(E14/125)</f>
        <v>0.032</v>
      </c>
      <c r="K14" s="96"/>
      <c r="L14" s="96"/>
      <c r="N14" s="6">
        <v>1278</v>
      </c>
      <c r="O14" s="1">
        <v>4.25</v>
      </c>
      <c r="P14" s="1">
        <v>25.5</v>
      </c>
      <c r="Q14" s="1">
        <f t="shared" si="0"/>
        <v>0.0392156862745098</v>
      </c>
      <c r="R14" s="1"/>
      <c r="S14" s="92"/>
      <c r="U14" s="101">
        <f>$O14*J14/$P14</f>
        <v>0.005333333333333334</v>
      </c>
    </row>
    <row r="15" spans="1:23" ht="15.75">
      <c r="A15" s="71">
        <v>1295</v>
      </c>
      <c r="B15" s="71"/>
      <c r="C15" s="71">
        <v>1295</v>
      </c>
      <c r="D15" s="54" t="s">
        <v>61</v>
      </c>
      <c r="G15" s="54">
        <v>60</v>
      </c>
      <c r="H15" s="54" t="s">
        <v>560</v>
      </c>
      <c r="J15" s="96"/>
      <c r="K15" s="96"/>
      <c r="L15" s="96">
        <f>(G15/125)</f>
        <v>0.48</v>
      </c>
      <c r="N15" s="6">
        <v>1295</v>
      </c>
      <c r="O15" s="1">
        <v>4.25</v>
      </c>
      <c r="P15" s="1">
        <v>25.5</v>
      </c>
      <c r="Q15" s="1">
        <f t="shared" si="0"/>
        <v>0.0392156862745098</v>
      </c>
      <c r="R15" s="1"/>
      <c r="S15" s="92"/>
      <c r="W15" s="101">
        <f>$O15*L15/$P15</f>
        <v>0.08</v>
      </c>
    </row>
    <row r="16" spans="1:23" ht="15.75">
      <c r="A16" s="71" t="s">
        <v>414</v>
      </c>
      <c r="B16" s="71"/>
      <c r="C16" s="71">
        <v>1296</v>
      </c>
      <c r="D16" s="54" t="s">
        <v>61</v>
      </c>
      <c r="G16" s="54">
        <v>110</v>
      </c>
      <c r="H16" s="54" t="s">
        <v>139</v>
      </c>
      <c r="J16" s="96"/>
      <c r="K16" s="96"/>
      <c r="L16" s="96">
        <f>(G16/125)</f>
        <v>0.88</v>
      </c>
      <c r="N16" s="6">
        <v>1296</v>
      </c>
      <c r="O16" s="1">
        <v>4.25</v>
      </c>
      <c r="P16" s="1">
        <v>25.5</v>
      </c>
      <c r="Q16" s="1">
        <f t="shared" si="0"/>
        <v>0.0392156862745098</v>
      </c>
      <c r="R16" s="1"/>
      <c r="S16" s="92"/>
      <c r="W16" s="101">
        <f>$O16*L16/$P16</f>
        <v>0.14666666666666667</v>
      </c>
    </row>
    <row r="17" spans="1:23" ht="15.75">
      <c r="A17" s="71" t="s">
        <v>414</v>
      </c>
      <c r="B17" s="71"/>
      <c r="C17" s="71">
        <v>1296</v>
      </c>
      <c r="D17" s="54" t="s">
        <v>61</v>
      </c>
      <c r="G17" s="54">
        <v>120</v>
      </c>
      <c r="J17" s="96"/>
      <c r="K17" s="96"/>
      <c r="L17" s="96">
        <f>(G17/125)</f>
        <v>0.96</v>
      </c>
      <c r="N17" s="6">
        <v>1296</v>
      </c>
      <c r="O17" s="1">
        <v>4.25</v>
      </c>
      <c r="P17" s="1">
        <v>25.5</v>
      </c>
      <c r="Q17" s="1">
        <f t="shared" si="0"/>
        <v>0.0392156862745098</v>
      </c>
      <c r="R17" s="1"/>
      <c r="S17" s="92"/>
      <c r="W17" s="101">
        <f>$O17*L17/$P17</f>
        <v>0.16</v>
      </c>
    </row>
    <row r="18" spans="1:23" ht="15.75">
      <c r="A18" s="71" t="s">
        <v>414</v>
      </c>
      <c r="B18" s="71"/>
      <c r="C18" s="71">
        <v>1296</v>
      </c>
      <c r="D18" s="54" t="s">
        <v>61</v>
      </c>
      <c r="G18" s="54">
        <v>96</v>
      </c>
      <c r="J18" s="96"/>
      <c r="K18" s="96"/>
      <c r="L18" s="96">
        <f>(G18/125)</f>
        <v>0.768</v>
      </c>
      <c r="N18" s="6">
        <v>1296</v>
      </c>
      <c r="O18" s="1">
        <v>4.25</v>
      </c>
      <c r="P18" s="1">
        <v>25.5</v>
      </c>
      <c r="Q18" s="1">
        <f t="shared" si="0"/>
        <v>0.0392156862745098</v>
      </c>
      <c r="R18" s="1"/>
      <c r="S18" s="92"/>
      <c r="W18" s="101">
        <f>$O18*L18/$P18</f>
        <v>0.128</v>
      </c>
    </row>
    <row r="19" spans="1:22" ht="15.75">
      <c r="A19" s="71" t="s">
        <v>776</v>
      </c>
      <c r="B19" s="71">
        <v>5</v>
      </c>
      <c r="C19" s="71">
        <v>1296</v>
      </c>
      <c r="D19" s="54" t="s">
        <v>61</v>
      </c>
      <c r="F19" s="54">
        <v>25</v>
      </c>
      <c r="J19" s="96"/>
      <c r="K19" s="96">
        <f>(F19/125)</f>
        <v>0.2</v>
      </c>
      <c r="L19" s="96"/>
      <c r="N19" s="6">
        <v>1296</v>
      </c>
      <c r="O19" s="1">
        <v>4.25</v>
      </c>
      <c r="P19" s="1">
        <v>25.5</v>
      </c>
      <c r="Q19" s="1">
        <f t="shared" si="0"/>
        <v>0.0392156862745098</v>
      </c>
      <c r="R19" s="1"/>
      <c r="S19" s="92"/>
      <c r="V19" s="101">
        <f>$O19*K19/$P19</f>
        <v>0.03333333333333334</v>
      </c>
    </row>
    <row r="20" spans="1:22" ht="15.75">
      <c r="A20" s="71" t="s">
        <v>140</v>
      </c>
      <c r="B20" s="71"/>
      <c r="C20" s="71">
        <v>1296</v>
      </c>
      <c r="D20" s="54" t="s">
        <v>61</v>
      </c>
      <c r="E20" s="54">
        <v>10</v>
      </c>
      <c r="F20" s="54">
        <v>30</v>
      </c>
      <c r="H20" s="54" t="s">
        <v>141</v>
      </c>
      <c r="J20" s="96">
        <f>(E20/125)</f>
        <v>0.08</v>
      </c>
      <c r="K20" s="96">
        <f>(F20/125)</f>
        <v>0.24</v>
      </c>
      <c r="L20" s="96"/>
      <c r="N20" s="6">
        <v>1296</v>
      </c>
      <c r="O20" s="1">
        <v>4.25</v>
      </c>
      <c r="P20" s="1">
        <v>25.5</v>
      </c>
      <c r="Q20" s="1">
        <f t="shared" si="0"/>
        <v>0.0392156862745098</v>
      </c>
      <c r="R20" s="1"/>
      <c r="S20" s="92"/>
      <c r="U20" s="101">
        <f>$O20*J20/$P20</f>
        <v>0.013333333333333334</v>
      </c>
      <c r="V20" s="101">
        <f>$O20*K20/$P20</f>
        <v>0.04</v>
      </c>
    </row>
    <row r="21" spans="1:22" ht="15.75">
      <c r="A21" s="71" t="s">
        <v>774</v>
      </c>
      <c r="B21" s="71">
        <v>1</v>
      </c>
      <c r="C21" s="71">
        <v>1300</v>
      </c>
      <c r="D21" s="54" t="s">
        <v>61</v>
      </c>
      <c r="E21" s="54">
        <v>9</v>
      </c>
      <c r="F21" s="54">
        <v>10</v>
      </c>
      <c r="H21" s="54" t="s">
        <v>142</v>
      </c>
      <c r="I21" s="54" t="s">
        <v>143</v>
      </c>
      <c r="J21" s="96">
        <f>(E21/125)</f>
        <v>0.072</v>
      </c>
      <c r="K21" s="96">
        <f>(F21/125)</f>
        <v>0.08</v>
      </c>
      <c r="L21" s="96"/>
      <c r="N21" s="6">
        <v>1300</v>
      </c>
      <c r="O21" s="1">
        <v>4.25</v>
      </c>
      <c r="P21" s="1">
        <v>17</v>
      </c>
      <c r="Q21" s="1">
        <f t="shared" si="0"/>
        <v>0.058823529411764705</v>
      </c>
      <c r="R21" s="1"/>
      <c r="S21" s="92"/>
      <c r="U21" s="101">
        <f>$O21*J21/$P21</f>
        <v>0.018</v>
      </c>
      <c r="V21" s="101">
        <f>$O21*K21/$P21</f>
        <v>0.02</v>
      </c>
    </row>
    <row r="22" spans="1:23" ht="15.75">
      <c r="A22" s="71" t="s">
        <v>144</v>
      </c>
      <c r="B22" s="71"/>
      <c r="C22" s="71">
        <v>1309</v>
      </c>
      <c r="D22" s="54" t="s">
        <v>61</v>
      </c>
      <c r="G22" s="54">
        <v>20</v>
      </c>
      <c r="H22" s="54" t="s">
        <v>145</v>
      </c>
      <c r="I22" s="54" t="s">
        <v>218</v>
      </c>
      <c r="J22" s="96"/>
      <c r="K22" s="96"/>
      <c r="L22" s="96">
        <f>(G22/125)</f>
        <v>0.16</v>
      </c>
      <c r="N22" s="6">
        <v>1309</v>
      </c>
      <c r="O22" s="1">
        <v>4.25</v>
      </c>
      <c r="P22" s="1">
        <v>17</v>
      </c>
      <c r="Q22" s="1">
        <f t="shared" si="0"/>
        <v>0.058823529411764705</v>
      </c>
      <c r="R22" s="1"/>
      <c r="S22" s="92"/>
      <c r="W22" s="101">
        <f>$O22*L22/$P22</f>
        <v>0.04</v>
      </c>
    </row>
    <row r="23" spans="1:21" ht="15.75">
      <c r="A23" s="71">
        <v>1326</v>
      </c>
      <c r="B23" s="71"/>
      <c r="C23" s="71">
        <v>1326</v>
      </c>
      <c r="D23" s="54" t="s">
        <v>61</v>
      </c>
      <c r="E23" s="54">
        <v>3.5</v>
      </c>
      <c r="H23" s="54" t="s">
        <v>142</v>
      </c>
      <c r="J23" s="96">
        <f>(E23/125)</f>
        <v>0.028</v>
      </c>
      <c r="K23" s="96"/>
      <c r="L23" s="96"/>
      <c r="N23" s="6">
        <v>1326</v>
      </c>
      <c r="O23" s="1">
        <v>4.25</v>
      </c>
      <c r="P23" s="1">
        <v>20</v>
      </c>
      <c r="Q23" s="1">
        <f aca="true" t="shared" si="1" ref="Q23:Q36">(1/P23)</f>
        <v>0.05</v>
      </c>
      <c r="R23" s="1"/>
      <c r="S23" s="92"/>
      <c r="U23" s="101">
        <f>$O23*J23/$P23</f>
        <v>0.00595</v>
      </c>
    </row>
    <row r="24" spans="1:22" ht="15.75">
      <c r="A24" s="71">
        <v>1326</v>
      </c>
      <c r="B24" s="71"/>
      <c r="C24" s="71">
        <v>1326</v>
      </c>
      <c r="D24" s="54" t="s">
        <v>61</v>
      </c>
      <c r="F24" s="54">
        <v>4</v>
      </c>
      <c r="J24" s="96"/>
      <c r="K24" s="96">
        <f>(F24/125)</f>
        <v>0.032</v>
      </c>
      <c r="L24" s="96"/>
      <c r="N24" s="6">
        <v>1326</v>
      </c>
      <c r="O24" s="1">
        <v>4.25</v>
      </c>
      <c r="P24" s="1">
        <v>20</v>
      </c>
      <c r="Q24" s="1">
        <f t="shared" si="1"/>
        <v>0.05</v>
      </c>
      <c r="R24" s="1"/>
      <c r="S24" s="92"/>
      <c r="V24" s="101">
        <f>$O24*K24/$P24</f>
        <v>0.0068000000000000005</v>
      </c>
    </row>
    <row r="25" spans="1:23" ht="15.75">
      <c r="A25" s="71" t="s">
        <v>607</v>
      </c>
      <c r="B25" s="71">
        <v>2</v>
      </c>
      <c r="C25" s="71">
        <v>1336</v>
      </c>
      <c r="D25" s="54" t="s">
        <v>61</v>
      </c>
      <c r="G25" s="54">
        <v>50</v>
      </c>
      <c r="H25" s="54" t="s">
        <v>560</v>
      </c>
      <c r="J25" s="96"/>
      <c r="K25" s="96"/>
      <c r="L25" s="96">
        <f>(G25/125)</f>
        <v>0.4</v>
      </c>
      <c r="N25" s="6">
        <v>1336</v>
      </c>
      <c r="O25" s="1">
        <v>4.25</v>
      </c>
      <c r="P25" s="1">
        <v>20</v>
      </c>
      <c r="Q25" s="1">
        <f t="shared" si="1"/>
        <v>0.05</v>
      </c>
      <c r="R25" s="1"/>
      <c r="S25" s="92"/>
      <c r="W25" s="92">
        <v>0.02</v>
      </c>
    </row>
    <row r="26" spans="1:23" ht="15.75">
      <c r="A26" s="71" t="s">
        <v>357</v>
      </c>
      <c r="B26" s="71">
        <v>12</v>
      </c>
      <c r="C26" s="71">
        <v>1336</v>
      </c>
      <c r="D26" s="54" t="s">
        <v>61</v>
      </c>
      <c r="G26" s="54">
        <v>28</v>
      </c>
      <c r="H26" s="54" t="s">
        <v>145</v>
      </c>
      <c r="J26" s="96"/>
      <c r="K26" s="96"/>
      <c r="L26" s="96">
        <f>(G26/125)</f>
        <v>0.224</v>
      </c>
      <c r="N26" s="6">
        <v>1336</v>
      </c>
      <c r="O26" s="1">
        <v>4.25</v>
      </c>
      <c r="P26" s="1">
        <v>20</v>
      </c>
      <c r="Q26" s="1">
        <f t="shared" si="1"/>
        <v>0.05</v>
      </c>
      <c r="R26" s="1"/>
      <c r="S26" s="92"/>
      <c r="W26" s="101">
        <f>$O26*L26/$P26</f>
        <v>0.0476</v>
      </c>
    </row>
    <row r="27" spans="1:23" ht="15.75">
      <c r="A27" s="71" t="s">
        <v>686</v>
      </c>
      <c r="B27" s="71"/>
      <c r="C27" s="71">
        <v>1337</v>
      </c>
      <c r="D27" s="54" t="s">
        <v>61</v>
      </c>
      <c r="E27" s="54">
        <v>6</v>
      </c>
      <c r="H27" s="54" t="s">
        <v>1037</v>
      </c>
      <c r="J27" s="96">
        <f>(E27/125)</f>
        <v>0.048</v>
      </c>
      <c r="K27" s="96"/>
      <c r="L27" s="96"/>
      <c r="N27" s="6">
        <v>1337</v>
      </c>
      <c r="O27" s="1">
        <v>4.25</v>
      </c>
      <c r="P27" s="1">
        <v>20</v>
      </c>
      <c r="Q27" s="1">
        <f t="shared" si="1"/>
        <v>0.05</v>
      </c>
      <c r="R27" s="1"/>
      <c r="S27" s="92"/>
      <c r="U27" s="92">
        <v>0.02</v>
      </c>
      <c r="W27" s="101"/>
    </row>
    <row r="28" spans="1:23" ht="15.75">
      <c r="A28" s="71" t="s">
        <v>776</v>
      </c>
      <c r="B28" s="71">
        <v>5</v>
      </c>
      <c r="C28" s="71">
        <v>1346</v>
      </c>
      <c r="D28" s="54" t="s">
        <v>61</v>
      </c>
      <c r="G28" s="54">
        <v>22</v>
      </c>
      <c r="H28" s="54" t="s">
        <v>560</v>
      </c>
      <c r="J28" s="96"/>
      <c r="K28" s="96"/>
      <c r="L28" s="96">
        <f aca="true" t="shared" si="2" ref="L28:L35">(G28/125)</f>
        <v>0.176</v>
      </c>
      <c r="N28" s="6">
        <v>1346</v>
      </c>
      <c r="O28" s="1">
        <v>4.25</v>
      </c>
      <c r="P28" s="1">
        <v>20</v>
      </c>
      <c r="Q28" s="1">
        <f t="shared" si="1"/>
        <v>0.05</v>
      </c>
      <c r="R28" s="1"/>
      <c r="S28" s="92"/>
      <c r="W28" s="101">
        <f aca="true" t="shared" si="3" ref="W28:W35">$O28*L28/$P28</f>
        <v>0.0374</v>
      </c>
    </row>
    <row r="29" spans="1:23" ht="15.75">
      <c r="A29" s="71" t="s">
        <v>882</v>
      </c>
      <c r="B29" s="71" t="s">
        <v>703</v>
      </c>
      <c r="C29" s="71">
        <v>1373</v>
      </c>
      <c r="D29" s="54" t="s">
        <v>61</v>
      </c>
      <c r="G29" s="54">
        <v>25</v>
      </c>
      <c r="H29" s="54" t="s">
        <v>560</v>
      </c>
      <c r="J29" s="96"/>
      <c r="K29" s="96"/>
      <c r="L29" s="96">
        <f t="shared" si="2"/>
        <v>0.2</v>
      </c>
      <c r="N29" s="6">
        <v>1373</v>
      </c>
      <c r="O29" s="1">
        <v>4.25</v>
      </c>
      <c r="P29" s="1">
        <v>20</v>
      </c>
      <c r="Q29" s="1">
        <f t="shared" si="1"/>
        <v>0.05</v>
      </c>
      <c r="R29" s="1"/>
      <c r="S29" s="92"/>
      <c r="W29" s="101">
        <f t="shared" si="3"/>
        <v>0.0425</v>
      </c>
    </row>
    <row r="30" spans="1:23" ht="15.75">
      <c r="A30" s="71" t="s">
        <v>686</v>
      </c>
      <c r="B30" s="71"/>
      <c r="C30" s="71">
        <v>1373</v>
      </c>
      <c r="D30" s="54" t="s">
        <v>61</v>
      </c>
      <c r="G30" s="54">
        <v>80</v>
      </c>
      <c r="H30" s="54" t="s">
        <v>560</v>
      </c>
      <c r="J30" s="96"/>
      <c r="K30" s="96"/>
      <c r="L30" s="96">
        <f t="shared" si="2"/>
        <v>0.64</v>
      </c>
      <c r="N30" s="6">
        <v>1373</v>
      </c>
      <c r="O30" s="1">
        <v>4.25</v>
      </c>
      <c r="P30" s="1">
        <v>20</v>
      </c>
      <c r="Q30" s="1">
        <f t="shared" si="1"/>
        <v>0.05</v>
      </c>
      <c r="R30" s="1"/>
      <c r="S30" s="92"/>
      <c r="W30" s="101">
        <f t="shared" si="3"/>
        <v>0.136</v>
      </c>
    </row>
    <row r="31" spans="1:23" ht="15.75">
      <c r="A31" s="71" t="s">
        <v>613</v>
      </c>
      <c r="B31" s="71">
        <v>8</v>
      </c>
      <c r="C31" s="71">
        <v>1374</v>
      </c>
      <c r="D31" s="54" t="s">
        <v>61</v>
      </c>
      <c r="G31" s="54">
        <v>60</v>
      </c>
      <c r="H31" s="54" t="s">
        <v>560</v>
      </c>
      <c r="J31" s="96"/>
      <c r="K31" s="96"/>
      <c r="L31" s="96">
        <f t="shared" si="2"/>
        <v>0.48</v>
      </c>
      <c r="N31" s="6">
        <v>1374</v>
      </c>
      <c r="O31" s="1">
        <v>4.25</v>
      </c>
      <c r="P31" s="1">
        <v>20</v>
      </c>
      <c r="Q31" s="1">
        <f t="shared" si="1"/>
        <v>0.05</v>
      </c>
      <c r="R31" s="1"/>
      <c r="S31" s="92"/>
      <c r="W31" s="101">
        <f t="shared" si="3"/>
        <v>0.10200000000000001</v>
      </c>
    </row>
    <row r="32" spans="1:23" ht="15.75">
      <c r="A32" s="71" t="s">
        <v>571</v>
      </c>
      <c r="B32" s="71">
        <v>11</v>
      </c>
      <c r="C32" s="71">
        <v>1374</v>
      </c>
      <c r="D32" s="54" t="s">
        <v>61</v>
      </c>
      <c r="G32" s="54">
        <v>60</v>
      </c>
      <c r="H32" s="54" t="s">
        <v>560</v>
      </c>
      <c r="J32" s="96"/>
      <c r="K32" s="96"/>
      <c r="L32" s="96">
        <f t="shared" si="2"/>
        <v>0.48</v>
      </c>
      <c r="N32" s="6">
        <v>1374</v>
      </c>
      <c r="O32" s="1">
        <v>4.25</v>
      </c>
      <c r="P32" s="1">
        <v>20</v>
      </c>
      <c r="Q32" s="1">
        <f t="shared" si="1"/>
        <v>0.05</v>
      </c>
      <c r="R32" s="1"/>
      <c r="S32" s="92"/>
      <c r="W32" s="101">
        <f t="shared" si="3"/>
        <v>0.10200000000000001</v>
      </c>
    </row>
    <row r="33" spans="1:23" ht="15.75">
      <c r="A33" s="71" t="s">
        <v>147</v>
      </c>
      <c r="B33" s="71"/>
      <c r="C33" s="71" t="s">
        <v>146</v>
      </c>
      <c r="D33" s="54" t="s">
        <v>61</v>
      </c>
      <c r="G33" s="54">
        <v>90</v>
      </c>
      <c r="H33" s="54" t="s">
        <v>560</v>
      </c>
      <c r="J33" s="96"/>
      <c r="K33" s="96"/>
      <c r="L33" s="96">
        <f t="shared" si="2"/>
        <v>0.72</v>
      </c>
      <c r="N33" s="6">
        <v>1374</v>
      </c>
      <c r="O33" s="1">
        <v>4.25</v>
      </c>
      <c r="P33" s="1">
        <v>20</v>
      </c>
      <c r="Q33" s="1">
        <f t="shared" si="1"/>
        <v>0.05</v>
      </c>
      <c r="R33" s="1"/>
      <c r="S33" s="92"/>
      <c r="W33" s="101">
        <f t="shared" si="3"/>
        <v>0.153</v>
      </c>
    </row>
    <row r="34" spans="1:23" ht="15.75">
      <c r="A34" s="71" t="s">
        <v>686</v>
      </c>
      <c r="B34" s="71"/>
      <c r="C34" s="71">
        <v>1374</v>
      </c>
      <c r="D34" s="54" t="s">
        <v>61</v>
      </c>
      <c r="G34" s="54">
        <v>100</v>
      </c>
      <c r="H34" s="54" t="s">
        <v>145</v>
      </c>
      <c r="J34" s="96"/>
      <c r="K34" s="96"/>
      <c r="L34" s="96">
        <f t="shared" si="2"/>
        <v>0.8</v>
      </c>
      <c r="N34" s="6">
        <v>1374</v>
      </c>
      <c r="O34" s="1">
        <v>4.25</v>
      </c>
      <c r="P34" s="1">
        <v>20</v>
      </c>
      <c r="Q34" s="1">
        <f t="shared" si="1"/>
        <v>0.05</v>
      </c>
      <c r="R34" s="1"/>
      <c r="S34" s="92"/>
      <c r="W34" s="101">
        <f t="shared" si="3"/>
        <v>0.17</v>
      </c>
    </row>
    <row r="35" spans="1:23" ht="15.75">
      <c r="A35" s="71" t="s">
        <v>774</v>
      </c>
      <c r="B35" s="71">
        <v>1</v>
      </c>
      <c r="C35" s="71">
        <v>1375</v>
      </c>
      <c r="D35" s="54" t="s">
        <v>61</v>
      </c>
      <c r="G35" s="54">
        <v>80</v>
      </c>
      <c r="H35" s="54" t="s">
        <v>148</v>
      </c>
      <c r="J35" s="96"/>
      <c r="K35" s="96"/>
      <c r="L35" s="96">
        <f t="shared" si="2"/>
        <v>0.64</v>
      </c>
      <c r="N35" s="6">
        <v>1375</v>
      </c>
      <c r="O35" s="1">
        <v>4.25</v>
      </c>
      <c r="P35" s="1">
        <v>24</v>
      </c>
      <c r="Q35" s="1">
        <f t="shared" si="1"/>
        <v>0.041666666666666664</v>
      </c>
      <c r="R35" s="1"/>
      <c r="S35" s="92"/>
      <c r="W35" s="101">
        <f t="shared" si="3"/>
        <v>0.11333333333333334</v>
      </c>
    </row>
    <row r="36" spans="1:21" ht="15.75">
      <c r="A36" s="71" t="s">
        <v>769</v>
      </c>
      <c r="B36" s="71">
        <v>4</v>
      </c>
      <c r="C36" s="71">
        <v>1375</v>
      </c>
      <c r="D36" s="54" t="s">
        <v>61</v>
      </c>
      <c r="E36" s="54">
        <v>20</v>
      </c>
      <c r="H36" s="54" t="s">
        <v>149</v>
      </c>
      <c r="I36" s="54" t="s">
        <v>150</v>
      </c>
      <c r="J36" s="96">
        <f>(E36/125)</f>
        <v>0.16</v>
      </c>
      <c r="K36" s="96"/>
      <c r="L36" s="96"/>
      <c r="N36" s="6">
        <v>1375</v>
      </c>
      <c r="O36" s="1">
        <v>4.25</v>
      </c>
      <c r="P36" s="1">
        <v>24</v>
      </c>
      <c r="Q36" s="1">
        <f t="shared" si="1"/>
        <v>0.041666666666666664</v>
      </c>
      <c r="R36" s="1"/>
      <c r="S36" s="92"/>
      <c r="U36" s="101">
        <f>$O36*J36/$P36</f>
        <v>0.028333333333333335</v>
      </c>
    </row>
    <row r="37" spans="1:22" ht="15.75">
      <c r="A37" s="71" t="s">
        <v>275</v>
      </c>
      <c r="B37" s="71" t="s">
        <v>970</v>
      </c>
      <c r="C37" s="71">
        <v>1382</v>
      </c>
      <c r="D37" s="54" t="s">
        <v>61</v>
      </c>
      <c r="F37" s="54">
        <v>50</v>
      </c>
      <c r="J37" s="96"/>
      <c r="K37" s="96">
        <f>(F37/125)</f>
        <v>0.4</v>
      </c>
      <c r="L37" s="96"/>
      <c r="N37" s="6">
        <v>1382</v>
      </c>
      <c r="O37" s="1">
        <v>4.25</v>
      </c>
      <c r="P37" s="1">
        <v>20</v>
      </c>
      <c r="Q37" s="1">
        <f>(1/P37)</f>
        <v>0.05</v>
      </c>
      <c r="R37" s="1">
        <v>25</v>
      </c>
      <c r="S37" s="92">
        <f aca="true" t="shared" si="4" ref="S37:S96">(1/R37)</f>
        <v>0.04</v>
      </c>
      <c r="V37" s="101">
        <f>$O37*K37/$P37</f>
        <v>0.085</v>
      </c>
    </row>
    <row r="38" spans="1:22" ht="15.75">
      <c r="A38" s="71" t="s">
        <v>276</v>
      </c>
      <c r="B38" s="71">
        <v>4</v>
      </c>
      <c r="C38" s="71">
        <v>1382</v>
      </c>
      <c r="D38" s="54" t="s">
        <v>61</v>
      </c>
      <c r="F38" s="54">
        <v>22</v>
      </c>
      <c r="J38" s="96"/>
      <c r="K38" s="96">
        <f>(F38/125)</f>
        <v>0.176</v>
      </c>
      <c r="L38" s="96"/>
      <c r="N38" s="6">
        <v>1382</v>
      </c>
      <c r="O38" s="1">
        <v>4.25</v>
      </c>
      <c r="P38" s="1">
        <v>20</v>
      </c>
      <c r="Q38" s="1">
        <f>(1/P38)</f>
        <v>0.05</v>
      </c>
      <c r="R38" s="1">
        <v>25</v>
      </c>
      <c r="S38" s="92">
        <f t="shared" si="4"/>
        <v>0.04</v>
      </c>
      <c r="V38" s="101">
        <f>$O38*K38/$P38</f>
        <v>0.0374</v>
      </c>
    </row>
    <row r="39" spans="1:21" ht="15.75">
      <c r="A39" s="71" t="s">
        <v>686</v>
      </c>
      <c r="B39" s="71"/>
      <c r="C39" s="71" t="s">
        <v>151</v>
      </c>
      <c r="D39" s="54" t="s">
        <v>61</v>
      </c>
      <c r="E39" s="54">
        <v>7</v>
      </c>
      <c r="H39" s="54" t="s">
        <v>561</v>
      </c>
      <c r="J39" s="96">
        <f>(E39/125)</f>
        <v>0.056</v>
      </c>
      <c r="K39" s="96"/>
      <c r="L39" s="96"/>
      <c r="N39" s="6">
        <v>1383</v>
      </c>
      <c r="O39" s="1">
        <v>4.25</v>
      </c>
      <c r="P39" s="1">
        <v>20</v>
      </c>
      <c r="Q39" s="1">
        <f>(1/P39)</f>
        <v>0.05</v>
      </c>
      <c r="R39" s="1">
        <v>25</v>
      </c>
      <c r="S39" s="92">
        <f t="shared" si="4"/>
        <v>0.04</v>
      </c>
      <c r="U39" s="101">
        <f>$O39*J39/$P39</f>
        <v>0.0119</v>
      </c>
    </row>
    <row r="40" spans="1:23" ht="15.75">
      <c r="A40" s="71" t="s">
        <v>277</v>
      </c>
      <c r="B40" s="71">
        <v>9</v>
      </c>
      <c r="C40" s="71">
        <v>1394</v>
      </c>
      <c r="D40" s="54" t="s">
        <v>61</v>
      </c>
      <c r="G40" s="54">
        <v>20</v>
      </c>
      <c r="H40" s="54" t="s">
        <v>560</v>
      </c>
      <c r="J40" s="96"/>
      <c r="K40" s="96"/>
      <c r="L40" s="96">
        <f>(G40/125)</f>
        <v>0.16</v>
      </c>
      <c r="N40" s="6">
        <v>1394</v>
      </c>
      <c r="O40" s="1">
        <v>4.25</v>
      </c>
      <c r="P40" s="1">
        <v>25.75</v>
      </c>
      <c r="Q40" s="1"/>
      <c r="R40" s="1">
        <v>25</v>
      </c>
      <c r="S40" s="92">
        <f t="shared" si="4"/>
        <v>0.04</v>
      </c>
      <c r="W40" s="101">
        <f>$O40*L40/$P40</f>
        <v>0.026407766990291265</v>
      </c>
    </row>
    <row r="41" spans="1:23" ht="15.75">
      <c r="A41" s="71" t="s">
        <v>357</v>
      </c>
      <c r="B41" s="71">
        <v>12</v>
      </c>
      <c r="C41" s="71">
        <v>1394</v>
      </c>
      <c r="D41" s="54" t="s">
        <v>61</v>
      </c>
      <c r="G41" s="54">
        <v>40</v>
      </c>
      <c r="H41" s="54" t="s">
        <v>560</v>
      </c>
      <c r="J41" s="96"/>
      <c r="K41" s="96"/>
      <c r="L41" s="96">
        <f>(G41/125)</f>
        <v>0.32</v>
      </c>
      <c r="N41" s="6">
        <v>1394</v>
      </c>
      <c r="O41" s="1">
        <v>4.25</v>
      </c>
      <c r="P41" s="1">
        <v>25.75</v>
      </c>
      <c r="Q41" s="1"/>
      <c r="R41" s="1">
        <v>25</v>
      </c>
      <c r="S41" s="92">
        <f t="shared" si="4"/>
        <v>0.04</v>
      </c>
      <c r="W41" s="101">
        <f>$O41*L41/$P41</f>
        <v>0.05281553398058253</v>
      </c>
    </row>
    <row r="42" spans="1:22" ht="15.75">
      <c r="A42" s="71" t="s">
        <v>946</v>
      </c>
      <c r="B42" s="71">
        <v>1</v>
      </c>
      <c r="C42" s="71">
        <v>1395</v>
      </c>
      <c r="D42" s="54" t="s">
        <v>61</v>
      </c>
      <c r="F42" s="54">
        <v>33</v>
      </c>
      <c r="J42" s="96"/>
      <c r="K42" s="96">
        <f aca="true" t="shared" si="5" ref="K42:K51">(F42/125)</f>
        <v>0.264</v>
      </c>
      <c r="L42" s="96"/>
      <c r="N42" s="6">
        <v>1395</v>
      </c>
      <c r="O42" s="1">
        <v>4.25</v>
      </c>
      <c r="P42" s="1">
        <v>25</v>
      </c>
      <c r="Q42" s="1"/>
      <c r="R42" s="1">
        <v>25</v>
      </c>
      <c r="S42" s="92">
        <f t="shared" si="4"/>
        <v>0.04</v>
      </c>
      <c r="V42" s="101">
        <f>$O42*K42/$P42</f>
        <v>0.04488</v>
      </c>
    </row>
    <row r="43" spans="1:22" ht="15.75">
      <c r="A43" s="71" t="s">
        <v>277</v>
      </c>
      <c r="B43" s="71">
        <v>9</v>
      </c>
      <c r="C43" s="71">
        <v>1395</v>
      </c>
      <c r="D43" s="54" t="s">
        <v>61</v>
      </c>
      <c r="F43" s="54">
        <v>50</v>
      </c>
      <c r="J43" s="96"/>
      <c r="K43" s="96">
        <f t="shared" si="5"/>
        <v>0.4</v>
      </c>
      <c r="L43" s="96"/>
      <c r="N43" s="6">
        <v>1395</v>
      </c>
      <c r="O43" s="1">
        <v>4.25</v>
      </c>
      <c r="P43" s="1">
        <v>25</v>
      </c>
      <c r="Q43" s="1"/>
      <c r="R43" s="1">
        <v>25</v>
      </c>
      <c r="S43" s="92">
        <f t="shared" si="4"/>
        <v>0.04</v>
      </c>
      <c r="V43" s="101">
        <f>$O43*K43/$P43</f>
        <v>0.068</v>
      </c>
    </row>
    <row r="44" spans="1:22" ht="15.75">
      <c r="A44" s="71" t="s">
        <v>152</v>
      </c>
      <c r="B44" s="71">
        <v>10</v>
      </c>
      <c r="C44" s="71">
        <v>1395</v>
      </c>
      <c r="D44" s="54" t="s">
        <v>61</v>
      </c>
      <c r="F44" s="54">
        <v>50</v>
      </c>
      <c r="J44" s="96"/>
      <c r="K44" s="96">
        <f t="shared" si="5"/>
        <v>0.4</v>
      </c>
      <c r="L44" s="96"/>
      <c r="N44" s="6">
        <v>1395</v>
      </c>
      <c r="O44" s="1">
        <v>4.25</v>
      </c>
      <c r="P44" s="1">
        <v>25</v>
      </c>
      <c r="Q44" s="1"/>
      <c r="R44" s="1">
        <v>25</v>
      </c>
      <c r="S44" s="92">
        <f t="shared" si="4"/>
        <v>0.04</v>
      </c>
      <c r="V44" s="101">
        <f aca="true" t="shared" si="6" ref="V44:V49">$O44*K44/$P44</f>
        <v>0.068</v>
      </c>
    </row>
    <row r="45" spans="1:22" ht="15.75">
      <c r="A45" s="71" t="s">
        <v>153</v>
      </c>
      <c r="B45" s="71"/>
      <c r="C45" s="71">
        <v>1396</v>
      </c>
      <c r="D45" s="54" t="s">
        <v>61</v>
      </c>
      <c r="F45" s="54">
        <v>105</v>
      </c>
      <c r="J45" s="96"/>
      <c r="K45" s="96">
        <f t="shared" si="5"/>
        <v>0.84</v>
      </c>
      <c r="L45" s="96"/>
      <c r="N45" s="6">
        <v>1396</v>
      </c>
      <c r="O45" s="1">
        <v>4.25</v>
      </c>
      <c r="P45" s="1">
        <v>25</v>
      </c>
      <c r="Q45" s="1"/>
      <c r="R45" s="1">
        <v>25</v>
      </c>
      <c r="S45" s="92">
        <f t="shared" si="4"/>
        <v>0.04</v>
      </c>
      <c r="V45" s="101">
        <f t="shared" si="6"/>
        <v>0.14279999999999998</v>
      </c>
    </row>
    <row r="46" spans="1:22" ht="15.75">
      <c r="A46" s="71" t="s">
        <v>154</v>
      </c>
      <c r="B46" s="71">
        <v>3</v>
      </c>
      <c r="C46" s="71">
        <v>1396</v>
      </c>
      <c r="D46" s="54" t="s">
        <v>61</v>
      </c>
      <c r="F46" s="54">
        <v>30</v>
      </c>
      <c r="J46" s="96"/>
      <c r="K46" s="96">
        <f t="shared" si="5"/>
        <v>0.24</v>
      </c>
      <c r="L46" s="96"/>
      <c r="N46" s="6">
        <v>1396</v>
      </c>
      <c r="O46" s="1">
        <v>4.25</v>
      </c>
      <c r="P46" s="1">
        <v>25</v>
      </c>
      <c r="Q46" s="1"/>
      <c r="R46" s="1">
        <v>25</v>
      </c>
      <c r="S46" s="92">
        <f t="shared" si="4"/>
        <v>0.04</v>
      </c>
      <c r="V46" s="101">
        <f t="shared" si="6"/>
        <v>0.0408</v>
      </c>
    </row>
    <row r="47" spans="1:22" ht="15.75">
      <c r="A47" s="71" t="s">
        <v>613</v>
      </c>
      <c r="B47" s="71">
        <v>8</v>
      </c>
      <c r="C47" s="71">
        <v>1396</v>
      </c>
      <c r="D47" s="54" t="s">
        <v>61</v>
      </c>
      <c r="F47" s="54">
        <v>60</v>
      </c>
      <c r="H47" s="54" t="s">
        <v>155</v>
      </c>
      <c r="J47" s="96"/>
      <c r="K47" s="96">
        <f t="shared" si="5"/>
        <v>0.48</v>
      </c>
      <c r="L47" s="96"/>
      <c r="N47" s="6">
        <v>1396</v>
      </c>
      <c r="O47" s="1">
        <v>4.25</v>
      </c>
      <c r="P47" s="1">
        <v>25</v>
      </c>
      <c r="Q47" s="1"/>
      <c r="R47" s="1">
        <v>25</v>
      </c>
      <c r="S47" s="92">
        <f t="shared" si="4"/>
        <v>0.04</v>
      </c>
      <c r="V47" s="101">
        <f t="shared" si="6"/>
        <v>0.0816</v>
      </c>
    </row>
    <row r="48" spans="1:22" ht="15.75">
      <c r="A48" s="71" t="s">
        <v>156</v>
      </c>
      <c r="B48" s="71">
        <v>10</v>
      </c>
      <c r="C48" s="71">
        <v>1396</v>
      </c>
      <c r="D48" s="54" t="s">
        <v>61</v>
      </c>
      <c r="F48" s="54">
        <v>30</v>
      </c>
      <c r="J48" s="96"/>
      <c r="K48" s="96">
        <f t="shared" si="5"/>
        <v>0.24</v>
      </c>
      <c r="L48" s="96"/>
      <c r="N48" s="6">
        <v>1396</v>
      </c>
      <c r="O48" s="1">
        <v>4.25</v>
      </c>
      <c r="P48" s="1">
        <v>25</v>
      </c>
      <c r="Q48" s="1"/>
      <c r="R48" s="1">
        <v>25</v>
      </c>
      <c r="S48" s="92">
        <f t="shared" si="4"/>
        <v>0.04</v>
      </c>
      <c r="V48" s="101">
        <f t="shared" si="6"/>
        <v>0.0408</v>
      </c>
    </row>
    <row r="49" spans="1:22" ht="15.75">
      <c r="A49" s="71" t="s">
        <v>157</v>
      </c>
      <c r="B49" s="71"/>
      <c r="C49" s="71">
        <v>1400</v>
      </c>
      <c r="D49" s="54" t="s">
        <v>61</v>
      </c>
      <c r="F49" s="54">
        <v>25</v>
      </c>
      <c r="J49" s="96"/>
      <c r="K49" s="96">
        <f t="shared" si="5"/>
        <v>0.2</v>
      </c>
      <c r="L49" s="96"/>
      <c r="N49" s="6">
        <v>1400</v>
      </c>
      <c r="O49" s="1">
        <v>3.875</v>
      </c>
      <c r="P49" s="1">
        <v>33.888</v>
      </c>
      <c r="Q49" s="1"/>
      <c r="R49" s="1">
        <v>25</v>
      </c>
      <c r="S49" s="92">
        <f t="shared" si="4"/>
        <v>0.04</v>
      </c>
      <c r="V49" s="101">
        <f t="shared" si="6"/>
        <v>0.02286945231350331</v>
      </c>
    </row>
    <row r="50" spans="1:22" ht="15.75">
      <c r="A50" s="71">
        <v>1402</v>
      </c>
      <c r="B50" s="71"/>
      <c r="C50" s="71">
        <v>1402</v>
      </c>
      <c r="D50" s="54" t="s">
        <v>619</v>
      </c>
      <c r="F50" s="54">
        <v>25</v>
      </c>
      <c r="J50" s="96"/>
      <c r="K50" s="96">
        <f t="shared" si="5"/>
        <v>0.2</v>
      </c>
      <c r="L50" s="96"/>
      <c r="N50" s="6" t="s">
        <v>1294</v>
      </c>
      <c r="O50" s="1">
        <v>3.875</v>
      </c>
      <c r="P50" s="1"/>
      <c r="Q50" s="1"/>
      <c r="R50" s="1">
        <v>65</v>
      </c>
      <c r="S50" s="92">
        <f t="shared" si="4"/>
        <v>0.015384615384615385</v>
      </c>
      <c r="V50" s="101">
        <f>$O50*K50/$R50</f>
        <v>0.011923076923076923</v>
      </c>
    </row>
    <row r="51" spans="1:22" ht="15.75">
      <c r="A51" s="71" t="s">
        <v>158</v>
      </c>
      <c r="B51" s="71"/>
      <c r="C51" s="71">
        <v>1403</v>
      </c>
      <c r="D51" s="54" t="s">
        <v>619</v>
      </c>
      <c r="F51" s="54">
        <v>50</v>
      </c>
      <c r="J51" s="96"/>
      <c r="K51" s="96">
        <f t="shared" si="5"/>
        <v>0.4</v>
      </c>
      <c r="L51" s="96"/>
      <c r="N51" s="6" t="s">
        <v>1295</v>
      </c>
      <c r="O51" s="1">
        <v>3.875</v>
      </c>
      <c r="P51" s="1"/>
      <c r="Q51" s="1"/>
      <c r="R51" s="1">
        <v>60</v>
      </c>
      <c r="S51" s="92">
        <f t="shared" si="4"/>
        <v>0.016666666666666666</v>
      </c>
      <c r="V51" s="101">
        <f>$O51*K51/$R51</f>
        <v>0.025833333333333333</v>
      </c>
    </row>
    <row r="52" spans="1:23" ht="15.75">
      <c r="A52" s="71" t="s">
        <v>607</v>
      </c>
      <c r="B52" s="71">
        <v>2</v>
      </c>
      <c r="C52" s="71">
        <v>1403</v>
      </c>
      <c r="D52" s="54" t="s">
        <v>619</v>
      </c>
      <c r="G52" s="54">
        <v>70</v>
      </c>
      <c r="H52" s="54" t="s">
        <v>139</v>
      </c>
      <c r="J52" s="96"/>
      <c r="K52" s="96"/>
      <c r="L52" s="96">
        <f>(G52/125)</f>
        <v>0.56</v>
      </c>
      <c r="N52" s="6" t="s">
        <v>1221</v>
      </c>
      <c r="O52" s="1">
        <v>3.875</v>
      </c>
      <c r="P52" s="1"/>
      <c r="Q52" s="1"/>
      <c r="R52" s="1">
        <v>80</v>
      </c>
      <c r="S52" s="92">
        <f t="shared" si="4"/>
        <v>0.0125</v>
      </c>
      <c r="V52" s="101"/>
      <c r="W52" s="101">
        <f>$O52*L52/$R52</f>
        <v>0.027125000000000003</v>
      </c>
    </row>
    <row r="53" spans="1:22" ht="15.75">
      <c r="A53" s="71" t="s">
        <v>277</v>
      </c>
      <c r="B53" s="71">
        <v>9</v>
      </c>
      <c r="C53" s="71">
        <v>1403</v>
      </c>
      <c r="D53" s="54" t="s">
        <v>619</v>
      </c>
      <c r="F53" s="54">
        <v>150</v>
      </c>
      <c r="J53" s="96"/>
      <c r="K53" s="96">
        <f>(F53/125)</f>
        <v>1.2</v>
      </c>
      <c r="L53" s="96"/>
      <c r="N53" s="6" t="s">
        <v>1221</v>
      </c>
      <c r="O53" s="1">
        <v>3.875</v>
      </c>
      <c r="P53" s="1"/>
      <c r="Q53" s="1"/>
      <c r="R53" s="1">
        <v>80</v>
      </c>
      <c r="S53" s="92">
        <f t="shared" si="4"/>
        <v>0.0125</v>
      </c>
      <c r="V53" s="101">
        <f>$O53*K53/$R53</f>
        <v>0.058124999999999996</v>
      </c>
    </row>
    <row r="54" spans="1:22" ht="15.75">
      <c r="A54" s="71" t="s">
        <v>159</v>
      </c>
      <c r="B54" s="71">
        <v>10</v>
      </c>
      <c r="C54" s="71">
        <v>1403</v>
      </c>
      <c r="D54" s="54" t="s">
        <v>619</v>
      </c>
      <c r="F54" s="54">
        <v>130</v>
      </c>
      <c r="H54" s="54" t="s">
        <v>160</v>
      </c>
      <c r="J54" s="96"/>
      <c r="K54" s="96">
        <f>(F54/125)</f>
        <v>1.04</v>
      </c>
      <c r="L54" s="96"/>
      <c r="N54" s="6" t="s">
        <v>1221</v>
      </c>
      <c r="O54" s="1">
        <v>3.875</v>
      </c>
      <c r="P54" s="1"/>
      <c r="Q54" s="1"/>
      <c r="R54" s="1">
        <v>80</v>
      </c>
      <c r="S54" s="92">
        <f t="shared" si="4"/>
        <v>0.0125</v>
      </c>
      <c r="V54" s="101">
        <f>$O54*K54/$R54</f>
        <v>0.050375</v>
      </c>
    </row>
    <row r="55" spans="1:23" ht="15.75">
      <c r="A55" s="71" t="s">
        <v>161</v>
      </c>
      <c r="B55" s="71" t="s">
        <v>780</v>
      </c>
      <c r="C55" s="71">
        <v>1404</v>
      </c>
      <c r="D55" s="54" t="s">
        <v>61</v>
      </c>
      <c r="G55" s="54">
        <v>250</v>
      </c>
      <c r="H55" s="54" t="s">
        <v>288</v>
      </c>
      <c r="I55" s="54" t="s">
        <v>289</v>
      </c>
      <c r="J55" s="96"/>
      <c r="K55" s="96"/>
      <c r="L55" s="96">
        <f>(G55/125)</f>
        <v>2</v>
      </c>
      <c r="N55" s="6" t="s">
        <v>1223</v>
      </c>
      <c r="O55" s="1">
        <v>3.875</v>
      </c>
      <c r="P55" s="1"/>
      <c r="Q55" s="1"/>
      <c r="R55" s="1">
        <v>90</v>
      </c>
      <c r="S55" s="92">
        <f t="shared" si="4"/>
        <v>0.011111111111111112</v>
      </c>
      <c r="V55" s="101"/>
      <c r="W55" s="101">
        <f>$O55*L55/$R55</f>
        <v>0.08611111111111111</v>
      </c>
    </row>
    <row r="56" spans="1:22" ht="15.75">
      <c r="A56" s="71" t="s">
        <v>613</v>
      </c>
      <c r="B56" s="71">
        <v>8</v>
      </c>
      <c r="C56" s="71">
        <v>1404</v>
      </c>
      <c r="D56" s="54" t="s">
        <v>61</v>
      </c>
      <c r="F56" s="54">
        <v>135</v>
      </c>
      <c r="J56" s="96"/>
      <c r="K56" s="96">
        <f>(F56/125)</f>
        <v>1.08</v>
      </c>
      <c r="L56" s="96"/>
      <c r="N56" s="6" t="s">
        <v>1224</v>
      </c>
      <c r="O56" s="1">
        <v>3.875</v>
      </c>
      <c r="P56" s="1"/>
      <c r="Q56" s="1"/>
      <c r="R56" s="1">
        <v>110</v>
      </c>
      <c r="S56" s="92">
        <f t="shared" si="4"/>
        <v>0.00909090909090909</v>
      </c>
      <c r="V56" s="101">
        <f>$O56*K56/$R56</f>
        <v>0.03804545454545455</v>
      </c>
    </row>
    <row r="57" spans="1:22" ht="15.75">
      <c r="A57" s="71">
        <v>1405</v>
      </c>
      <c r="B57" s="71"/>
      <c r="C57" s="71">
        <v>1405</v>
      </c>
      <c r="D57" s="54" t="s">
        <v>619</v>
      </c>
      <c r="F57" s="54">
        <v>300</v>
      </c>
      <c r="H57" s="54" t="s">
        <v>290</v>
      </c>
      <c r="J57" s="96"/>
      <c r="K57" s="96">
        <f>(F57/125)</f>
        <v>2.4</v>
      </c>
      <c r="L57" s="96"/>
      <c r="N57" s="6" t="s">
        <v>1225</v>
      </c>
      <c r="O57" s="1">
        <v>3.875</v>
      </c>
      <c r="P57" s="1"/>
      <c r="Q57" s="1"/>
      <c r="R57" s="1">
        <v>95</v>
      </c>
      <c r="S57" s="92">
        <f t="shared" si="4"/>
        <v>0.010526315789473684</v>
      </c>
      <c r="V57" s="101">
        <f>$O57*K57/$R57</f>
        <v>0.09789473684210526</v>
      </c>
    </row>
    <row r="58" spans="1:22" ht="15.75">
      <c r="A58" s="71">
        <v>1405</v>
      </c>
      <c r="B58" s="71"/>
      <c r="C58" s="71">
        <v>1405</v>
      </c>
      <c r="D58" s="54" t="s">
        <v>61</v>
      </c>
      <c r="F58" s="54">
        <v>30</v>
      </c>
      <c r="H58" s="54" t="s">
        <v>291</v>
      </c>
      <c r="J58" s="96"/>
      <c r="K58" s="96">
        <f>(F58/70)</f>
        <v>0.42857142857142855</v>
      </c>
      <c r="L58" s="96"/>
      <c r="N58" s="6" t="s">
        <v>1226</v>
      </c>
      <c r="O58" s="1">
        <v>3.875</v>
      </c>
      <c r="P58" s="1"/>
      <c r="Q58" s="1"/>
      <c r="R58" s="1">
        <v>150</v>
      </c>
      <c r="S58" s="92">
        <f t="shared" si="4"/>
        <v>0.006666666666666667</v>
      </c>
      <c r="V58" s="101">
        <f>$O58*K58/$R58</f>
        <v>0.01107142857142857</v>
      </c>
    </row>
    <row r="59" spans="1:22" ht="15.75">
      <c r="A59" s="71" t="s">
        <v>768</v>
      </c>
      <c r="B59" s="71">
        <v>6</v>
      </c>
      <c r="C59" s="71">
        <v>1408</v>
      </c>
      <c r="D59" s="54" t="s">
        <v>619</v>
      </c>
      <c r="E59" s="54">
        <v>70</v>
      </c>
      <c r="H59" s="54" t="s">
        <v>561</v>
      </c>
      <c r="J59" s="96">
        <f>(E59/125)</f>
        <v>0.56</v>
      </c>
      <c r="K59" s="96"/>
      <c r="L59" s="96"/>
      <c r="N59" s="6">
        <v>1408</v>
      </c>
      <c r="O59" s="1">
        <v>3.875</v>
      </c>
      <c r="P59" s="1"/>
      <c r="Q59" s="1"/>
      <c r="R59" s="1">
        <v>170</v>
      </c>
      <c r="S59" s="92">
        <f t="shared" si="4"/>
        <v>0.0058823529411764705</v>
      </c>
      <c r="U59" s="101">
        <f>$O59*J59/$R59</f>
        <v>0.012764705882352944</v>
      </c>
      <c r="V59" s="101"/>
    </row>
    <row r="60" spans="1:22" ht="15.75">
      <c r="A60" s="71" t="s">
        <v>768</v>
      </c>
      <c r="B60" s="71">
        <v>6</v>
      </c>
      <c r="C60" s="71">
        <v>1410</v>
      </c>
      <c r="D60" s="54" t="s">
        <v>619</v>
      </c>
      <c r="F60" s="54">
        <v>125</v>
      </c>
      <c r="J60" s="96"/>
      <c r="K60" s="96">
        <f>(F60/125)</f>
        <v>1</v>
      </c>
      <c r="L60" s="96"/>
      <c r="N60" s="6" t="s">
        <v>1188</v>
      </c>
      <c r="O60" s="1">
        <v>3.875</v>
      </c>
      <c r="P60" s="1"/>
      <c r="Q60" s="1"/>
      <c r="R60" s="1">
        <v>220</v>
      </c>
      <c r="S60" s="92">
        <f t="shared" si="4"/>
        <v>0.004545454545454545</v>
      </c>
      <c r="V60" s="101">
        <f>$O60*K60/$R60</f>
        <v>0.017613636363636363</v>
      </c>
    </row>
    <row r="61" spans="1:22" ht="15.75">
      <c r="A61" s="71" t="s">
        <v>357</v>
      </c>
      <c r="B61" s="71">
        <v>12</v>
      </c>
      <c r="C61" s="71">
        <v>1410</v>
      </c>
      <c r="D61" s="54" t="s">
        <v>619</v>
      </c>
      <c r="F61" s="54">
        <v>50</v>
      </c>
      <c r="J61" s="96"/>
      <c r="K61" s="96">
        <f>(F61/125)</f>
        <v>0.4</v>
      </c>
      <c r="L61" s="96"/>
      <c r="N61" s="6" t="s">
        <v>1188</v>
      </c>
      <c r="O61" s="1">
        <v>3.875</v>
      </c>
      <c r="P61" s="1"/>
      <c r="Q61" s="1"/>
      <c r="R61" s="1">
        <v>220</v>
      </c>
      <c r="S61" s="92">
        <f t="shared" si="4"/>
        <v>0.004545454545454545</v>
      </c>
      <c r="V61" s="101">
        <f>$O61*K61/$R61</f>
        <v>0.007045454545454546</v>
      </c>
    </row>
    <row r="62" spans="1:23" ht="15.75">
      <c r="A62" s="71" t="s">
        <v>666</v>
      </c>
      <c r="B62" s="71">
        <v>7</v>
      </c>
      <c r="C62" s="71">
        <v>1411</v>
      </c>
      <c r="D62" s="54" t="s">
        <v>61</v>
      </c>
      <c r="F62" s="54">
        <v>90</v>
      </c>
      <c r="J62" s="96"/>
      <c r="K62" s="96">
        <f>(F62/125)</f>
        <v>0.72</v>
      </c>
      <c r="L62" s="96"/>
      <c r="N62" s="6" t="s">
        <v>1190</v>
      </c>
      <c r="O62" s="1">
        <v>3.875</v>
      </c>
      <c r="P62" s="1"/>
      <c r="Q62" s="1"/>
      <c r="R62" s="1">
        <v>250</v>
      </c>
      <c r="S62" s="92">
        <f t="shared" si="4"/>
        <v>0.004</v>
      </c>
      <c r="V62" s="161" t="s">
        <v>1277</v>
      </c>
      <c r="W62" s="70"/>
    </row>
    <row r="63" spans="1:23" ht="15.75">
      <c r="A63" s="71" t="s">
        <v>769</v>
      </c>
      <c r="B63" s="71">
        <v>4</v>
      </c>
      <c r="C63" s="71">
        <v>1413</v>
      </c>
      <c r="D63" s="54" t="s">
        <v>61</v>
      </c>
      <c r="G63" s="54">
        <v>130</v>
      </c>
      <c r="H63" s="54" t="s">
        <v>560</v>
      </c>
      <c r="J63" s="96"/>
      <c r="K63" s="96"/>
      <c r="L63" s="96">
        <f>(G63/125)</f>
        <v>1.04</v>
      </c>
      <c r="N63" s="6" t="s">
        <v>1193</v>
      </c>
      <c r="O63" s="1">
        <v>3.875</v>
      </c>
      <c r="P63" s="1"/>
      <c r="Q63" s="1"/>
      <c r="R63" s="1">
        <v>245</v>
      </c>
      <c r="S63" s="92">
        <f t="shared" si="4"/>
        <v>0.004081632653061225</v>
      </c>
      <c r="V63" s="155"/>
      <c r="W63" s="161" t="s">
        <v>1277</v>
      </c>
    </row>
    <row r="64" spans="1:23" ht="15.75">
      <c r="A64" s="71" t="s">
        <v>571</v>
      </c>
      <c r="B64" s="71">
        <v>11</v>
      </c>
      <c r="C64" s="71">
        <v>1413</v>
      </c>
      <c r="D64" s="54" t="s">
        <v>61</v>
      </c>
      <c r="F64" s="54">
        <v>100</v>
      </c>
      <c r="J64" s="96"/>
      <c r="K64" s="96">
        <f>(F64/125)</f>
        <v>0.8</v>
      </c>
      <c r="L64" s="96"/>
      <c r="N64" s="6" t="s">
        <v>1193</v>
      </c>
      <c r="O64" s="1">
        <v>3.875</v>
      </c>
      <c r="P64" s="1"/>
      <c r="Q64" s="1"/>
      <c r="R64" s="1">
        <v>245</v>
      </c>
      <c r="S64" s="92">
        <f t="shared" si="4"/>
        <v>0.004081632653061225</v>
      </c>
      <c r="V64" s="161" t="s">
        <v>1277</v>
      </c>
      <c r="W64" s="70"/>
    </row>
    <row r="65" spans="1:22" ht="15.75">
      <c r="A65" s="71" t="s">
        <v>571</v>
      </c>
      <c r="B65" s="71">
        <v>11</v>
      </c>
      <c r="C65" s="71">
        <v>1414</v>
      </c>
      <c r="D65" s="54" t="s">
        <v>292</v>
      </c>
      <c r="E65" s="54">
        <v>0.25</v>
      </c>
      <c r="H65" s="54" t="s">
        <v>561</v>
      </c>
      <c r="J65" s="96">
        <f>(E65/125)</f>
        <v>0.002</v>
      </c>
      <c r="K65" s="96"/>
      <c r="L65" s="96"/>
      <c r="N65" s="6" t="s">
        <v>1194</v>
      </c>
      <c r="O65" s="1">
        <v>3.875</v>
      </c>
      <c r="P65" s="1"/>
      <c r="Q65" s="1"/>
      <c r="R65" s="1">
        <v>250</v>
      </c>
      <c r="S65" s="92">
        <f t="shared" si="4"/>
        <v>0.004</v>
      </c>
      <c r="U65" s="101">
        <f>$O65*J65</f>
        <v>0.00775</v>
      </c>
      <c r="V65" s="101"/>
    </row>
    <row r="66" spans="1:22" ht="15.75">
      <c r="A66" s="71" t="s">
        <v>769</v>
      </c>
      <c r="B66" s="71">
        <v>4</v>
      </c>
      <c r="C66" s="71">
        <v>1415</v>
      </c>
      <c r="D66" s="54" t="s">
        <v>619</v>
      </c>
      <c r="E66" s="54">
        <v>70</v>
      </c>
      <c r="H66" s="54" t="s">
        <v>561</v>
      </c>
      <c r="J66" s="96">
        <f>(E66/125)</f>
        <v>0.56</v>
      </c>
      <c r="K66" s="96"/>
      <c r="L66" s="96"/>
      <c r="N66" s="6" t="s">
        <v>1195</v>
      </c>
      <c r="O66" s="1">
        <v>3.875</v>
      </c>
      <c r="P66" s="1"/>
      <c r="Q66" s="1"/>
      <c r="R66" s="1">
        <v>255</v>
      </c>
      <c r="S66" s="92">
        <f t="shared" si="4"/>
        <v>0.00392156862745098</v>
      </c>
      <c r="U66" s="101">
        <f>$O66*J66/$R66</f>
        <v>0.008509803921568629</v>
      </c>
      <c r="V66" s="101"/>
    </row>
    <row r="67" spans="1:22" ht="15.75">
      <c r="A67" s="71" t="s">
        <v>613</v>
      </c>
      <c r="B67" s="71">
        <v>8</v>
      </c>
      <c r="C67" s="71">
        <v>1415</v>
      </c>
      <c r="D67" s="54" t="s">
        <v>619</v>
      </c>
      <c r="F67" s="54">
        <v>130</v>
      </c>
      <c r="J67" s="96"/>
      <c r="K67" s="96">
        <f>(F67/125)</f>
        <v>1.04</v>
      </c>
      <c r="L67" s="96"/>
      <c r="N67" s="6" t="s">
        <v>63</v>
      </c>
      <c r="O67" s="1">
        <v>3.875</v>
      </c>
      <c r="P67" s="1"/>
      <c r="Q67" s="1"/>
      <c r="R67" s="70">
        <v>255</v>
      </c>
      <c r="S67" s="155">
        <f t="shared" si="4"/>
        <v>0.00392156862745098</v>
      </c>
      <c r="V67" s="101">
        <f>$O67*K67/$R67</f>
        <v>0.015803921568627453</v>
      </c>
    </row>
    <row r="68" spans="1:22" ht="15.75">
      <c r="A68" s="71" t="s">
        <v>156</v>
      </c>
      <c r="B68" s="71">
        <v>10</v>
      </c>
      <c r="C68" s="71">
        <v>1415</v>
      </c>
      <c r="D68" s="54" t="s">
        <v>619</v>
      </c>
      <c r="F68" s="54">
        <v>130</v>
      </c>
      <c r="J68" s="96"/>
      <c r="K68" s="96">
        <f>(F68/125)</f>
        <v>1.04</v>
      </c>
      <c r="L68" s="96"/>
      <c r="N68" s="6" t="s">
        <v>1197</v>
      </c>
      <c r="O68" s="1">
        <v>3.875</v>
      </c>
      <c r="P68" s="1"/>
      <c r="Q68" s="1"/>
      <c r="R68" s="1">
        <v>260</v>
      </c>
      <c r="S68" s="92">
        <f t="shared" si="4"/>
        <v>0.0038461538461538464</v>
      </c>
      <c r="V68" s="101">
        <f>$O68*K68/$R68</f>
        <v>0.015500000000000002</v>
      </c>
    </row>
    <row r="69" spans="1:23" ht="15.75">
      <c r="A69" s="71" t="s">
        <v>357</v>
      </c>
      <c r="B69" s="71">
        <v>12</v>
      </c>
      <c r="C69" s="71">
        <v>1415</v>
      </c>
      <c r="D69" s="54" t="s">
        <v>619</v>
      </c>
      <c r="G69" s="54">
        <v>250</v>
      </c>
      <c r="H69" s="54" t="s">
        <v>145</v>
      </c>
      <c r="J69" s="96"/>
      <c r="K69" s="96"/>
      <c r="L69" s="96">
        <f>(G69/125)</f>
        <v>2</v>
      </c>
      <c r="N69" s="6" t="s">
        <v>1198</v>
      </c>
      <c r="O69" s="1">
        <v>3.875</v>
      </c>
      <c r="P69" s="1"/>
      <c r="Q69" s="1"/>
      <c r="R69" s="1">
        <v>270</v>
      </c>
      <c r="S69" s="92">
        <f t="shared" si="4"/>
        <v>0.003703703703703704</v>
      </c>
      <c r="W69" s="101">
        <f>$O69*L69/$R69</f>
        <v>0.028703703703703703</v>
      </c>
    </row>
    <row r="70" spans="1:23" ht="15.75">
      <c r="A70" s="71" t="s">
        <v>774</v>
      </c>
      <c r="B70" s="71">
        <v>1</v>
      </c>
      <c r="C70" s="71">
        <v>1416</v>
      </c>
      <c r="D70" s="54" t="s">
        <v>619</v>
      </c>
      <c r="G70" s="54">
        <v>250</v>
      </c>
      <c r="H70" s="54" t="s">
        <v>145</v>
      </c>
      <c r="J70" s="96"/>
      <c r="K70" s="96"/>
      <c r="L70" s="96">
        <f>(G70/125)</f>
        <v>2</v>
      </c>
      <c r="N70" s="6" t="s">
        <v>1199</v>
      </c>
      <c r="O70" s="1">
        <v>3.875</v>
      </c>
      <c r="P70" s="1"/>
      <c r="Q70" s="1"/>
      <c r="R70" s="1">
        <v>270</v>
      </c>
      <c r="S70" s="92">
        <f t="shared" si="4"/>
        <v>0.003703703703703704</v>
      </c>
      <c r="W70" s="101">
        <f>$O70*L70/$R70</f>
        <v>0.028703703703703703</v>
      </c>
    </row>
    <row r="71" spans="1:23" ht="15.75">
      <c r="A71" s="71" t="s">
        <v>607</v>
      </c>
      <c r="B71" s="71">
        <v>2</v>
      </c>
      <c r="C71" s="71">
        <v>1416</v>
      </c>
      <c r="D71" s="54" t="s">
        <v>619</v>
      </c>
      <c r="G71" s="54">
        <v>400</v>
      </c>
      <c r="H71" s="54" t="s">
        <v>293</v>
      </c>
      <c r="J71" s="96"/>
      <c r="K71" s="96"/>
      <c r="L71" s="96">
        <f>(G71/125)</f>
        <v>3.2</v>
      </c>
      <c r="N71" s="6" t="s">
        <v>1200</v>
      </c>
      <c r="O71" s="1">
        <v>3.875</v>
      </c>
      <c r="P71" s="1"/>
      <c r="Q71" s="1"/>
      <c r="R71" s="1">
        <v>265</v>
      </c>
      <c r="S71" s="92">
        <f t="shared" si="4"/>
        <v>0.0037735849056603774</v>
      </c>
      <c r="W71" s="101">
        <f>$O71*L71/$R71</f>
        <v>0.04679245283018868</v>
      </c>
    </row>
    <row r="72" spans="1:22" ht="15.75">
      <c r="A72" s="71" t="s">
        <v>224</v>
      </c>
      <c r="B72" s="71">
        <v>3</v>
      </c>
      <c r="C72" s="71">
        <v>1416</v>
      </c>
      <c r="D72" s="54" t="s">
        <v>292</v>
      </c>
      <c r="F72" s="54">
        <v>2</v>
      </c>
      <c r="J72" s="96"/>
      <c r="K72" s="96">
        <f>(F72/125)</f>
        <v>0.016</v>
      </c>
      <c r="L72" s="96"/>
      <c r="N72" s="6" t="s">
        <v>1201</v>
      </c>
      <c r="O72" s="1">
        <v>3.875</v>
      </c>
      <c r="P72" s="1"/>
      <c r="Q72" s="1"/>
      <c r="R72" s="1">
        <v>290</v>
      </c>
      <c r="S72" s="92">
        <f t="shared" si="4"/>
        <v>0.0034482758620689655</v>
      </c>
      <c r="V72" s="101">
        <f>$O72*K72</f>
        <v>0.062</v>
      </c>
    </row>
    <row r="73" spans="1:22" ht="15.75">
      <c r="A73" s="71" t="s">
        <v>774</v>
      </c>
      <c r="B73" s="71">
        <v>1</v>
      </c>
      <c r="C73" s="71">
        <v>1418</v>
      </c>
      <c r="D73" s="54" t="s">
        <v>619</v>
      </c>
      <c r="E73" s="54">
        <v>90</v>
      </c>
      <c r="F73" s="54">
        <v>200</v>
      </c>
      <c r="H73" s="54" t="s">
        <v>294</v>
      </c>
      <c r="J73" s="96">
        <f>(E73/125)</f>
        <v>0.72</v>
      </c>
      <c r="K73" s="96">
        <f>(F73/125)</f>
        <v>1.6</v>
      </c>
      <c r="L73" s="96"/>
      <c r="N73" s="6" t="s">
        <v>1209</v>
      </c>
      <c r="O73" s="1">
        <v>3.875</v>
      </c>
      <c r="P73" s="1"/>
      <c r="Q73" s="1"/>
      <c r="R73" s="1">
        <v>230</v>
      </c>
      <c r="S73" s="92">
        <f t="shared" si="4"/>
        <v>0.004347826086956522</v>
      </c>
      <c r="U73" s="101">
        <f>$O73*J73/$R73</f>
        <v>0.012130434782608696</v>
      </c>
      <c r="V73" s="101">
        <f>$O73*K73/$R73</f>
        <v>0.026956521739130435</v>
      </c>
    </row>
    <row r="74" spans="1:23" ht="15.75">
      <c r="A74" s="71" t="s">
        <v>774</v>
      </c>
      <c r="B74" s="71">
        <v>1</v>
      </c>
      <c r="C74" s="71">
        <v>1419</v>
      </c>
      <c r="D74" s="54" t="s">
        <v>619</v>
      </c>
      <c r="G74" s="54">
        <v>250</v>
      </c>
      <c r="H74" s="54" t="s">
        <v>295</v>
      </c>
      <c r="J74" s="96"/>
      <c r="K74" s="96"/>
      <c r="L74" s="96">
        <f>(G74/125)</f>
        <v>2</v>
      </c>
      <c r="N74" s="6" t="s">
        <v>1210</v>
      </c>
      <c r="O74" s="1">
        <v>3.875</v>
      </c>
      <c r="P74" s="1"/>
      <c r="Q74" s="1"/>
      <c r="R74" s="1">
        <v>230</v>
      </c>
      <c r="S74" s="92">
        <f t="shared" si="4"/>
        <v>0.004347826086956522</v>
      </c>
      <c r="W74" s="101">
        <f>$O74*L74/$R74</f>
        <v>0.03369565217391304</v>
      </c>
    </row>
    <row r="75" spans="1:22" ht="15.75">
      <c r="A75" s="71" t="s">
        <v>607</v>
      </c>
      <c r="B75" s="71">
        <v>2</v>
      </c>
      <c r="C75" s="71">
        <v>1419</v>
      </c>
      <c r="D75" s="54" t="s">
        <v>619</v>
      </c>
      <c r="F75" s="54">
        <v>250</v>
      </c>
      <c r="J75" s="96"/>
      <c r="K75" s="96">
        <f aca="true" t="shared" si="7" ref="K75:K137">(F75/125)</f>
        <v>2</v>
      </c>
      <c r="L75" s="96"/>
      <c r="N75" s="6" t="s">
        <v>1210</v>
      </c>
      <c r="O75" s="1">
        <v>3.875</v>
      </c>
      <c r="P75" s="1"/>
      <c r="Q75" s="1"/>
      <c r="R75" s="1">
        <v>230</v>
      </c>
      <c r="S75" s="92">
        <f t="shared" si="4"/>
        <v>0.004347826086956522</v>
      </c>
      <c r="V75" s="101">
        <f aca="true" t="shared" si="8" ref="V75:V81">$O75*K75/$R75</f>
        <v>0.03369565217391304</v>
      </c>
    </row>
    <row r="76" spans="1:22" ht="15.75">
      <c r="A76" s="71" t="s">
        <v>277</v>
      </c>
      <c r="B76" s="71">
        <v>9</v>
      </c>
      <c r="C76" s="71">
        <v>1419</v>
      </c>
      <c r="D76" s="54" t="s">
        <v>619</v>
      </c>
      <c r="F76" s="54">
        <v>170</v>
      </c>
      <c r="J76" s="96"/>
      <c r="K76" s="96">
        <f t="shared" si="7"/>
        <v>1.36</v>
      </c>
      <c r="L76" s="96"/>
      <c r="N76" s="6" t="s">
        <v>1210</v>
      </c>
      <c r="O76" s="1">
        <v>3.875</v>
      </c>
      <c r="P76" s="1"/>
      <c r="Q76" s="1"/>
      <c r="R76" s="1">
        <v>230</v>
      </c>
      <c r="S76" s="92">
        <f t="shared" si="4"/>
        <v>0.004347826086956522</v>
      </c>
      <c r="V76" s="101">
        <f t="shared" si="8"/>
        <v>0.022913043478260873</v>
      </c>
    </row>
    <row r="77" spans="1:22" ht="15.75">
      <c r="A77" s="71" t="s">
        <v>571</v>
      </c>
      <c r="B77" s="71">
        <v>11</v>
      </c>
      <c r="C77" s="71">
        <v>1419</v>
      </c>
      <c r="D77" s="54" t="s">
        <v>619</v>
      </c>
      <c r="F77" s="54">
        <v>250</v>
      </c>
      <c r="J77" s="96"/>
      <c r="K77" s="96">
        <f t="shared" si="7"/>
        <v>2</v>
      </c>
      <c r="L77" s="96"/>
      <c r="N77" s="6" t="s">
        <v>1210</v>
      </c>
      <c r="O77" s="1">
        <v>3.875</v>
      </c>
      <c r="P77" s="1"/>
      <c r="Q77" s="1"/>
      <c r="R77" s="1">
        <v>230</v>
      </c>
      <c r="S77" s="92">
        <f t="shared" si="4"/>
        <v>0.004347826086956522</v>
      </c>
      <c r="V77" s="101">
        <f t="shared" si="8"/>
        <v>0.03369565217391304</v>
      </c>
    </row>
    <row r="78" spans="1:22" ht="15.75">
      <c r="A78" s="71" t="s">
        <v>774</v>
      </c>
      <c r="B78" s="71">
        <v>1</v>
      </c>
      <c r="C78" s="71">
        <v>1420</v>
      </c>
      <c r="D78" s="54" t="s">
        <v>619</v>
      </c>
      <c r="F78" s="54">
        <v>250</v>
      </c>
      <c r="J78" s="96"/>
      <c r="K78" s="96">
        <f t="shared" si="7"/>
        <v>2</v>
      </c>
      <c r="L78" s="96"/>
      <c r="N78" s="6" t="s">
        <v>1211</v>
      </c>
      <c r="O78" s="1">
        <v>3.875</v>
      </c>
      <c r="P78" s="1"/>
      <c r="Q78" s="1"/>
      <c r="R78" s="1">
        <v>230</v>
      </c>
      <c r="S78" s="92">
        <f t="shared" si="4"/>
        <v>0.004347826086956522</v>
      </c>
      <c r="V78" s="101">
        <f t="shared" si="8"/>
        <v>0.03369565217391304</v>
      </c>
    </row>
    <row r="79" spans="1:22" ht="15.75">
      <c r="A79" s="71" t="s">
        <v>613</v>
      </c>
      <c r="B79" s="71">
        <v>8</v>
      </c>
      <c r="C79" s="71">
        <v>1420</v>
      </c>
      <c r="D79" s="54" t="s">
        <v>619</v>
      </c>
      <c r="F79" s="54">
        <v>280</v>
      </c>
      <c r="J79" s="96"/>
      <c r="K79" s="96">
        <f t="shared" si="7"/>
        <v>2.24</v>
      </c>
      <c r="L79" s="96"/>
      <c r="N79" s="6" t="s">
        <v>1211</v>
      </c>
      <c r="O79" s="1">
        <v>3.875</v>
      </c>
      <c r="P79" s="1"/>
      <c r="Q79" s="1"/>
      <c r="R79" s="1">
        <v>230</v>
      </c>
      <c r="S79" s="92">
        <f t="shared" si="4"/>
        <v>0.004347826086956522</v>
      </c>
      <c r="V79" s="101">
        <f t="shared" si="8"/>
        <v>0.037739130434782615</v>
      </c>
    </row>
    <row r="80" spans="1:22" ht="15.75">
      <c r="A80" s="71" t="s">
        <v>774</v>
      </c>
      <c r="B80" s="71">
        <v>1</v>
      </c>
      <c r="C80" s="71">
        <v>1421</v>
      </c>
      <c r="D80" s="54" t="s">
        <v>619</v>
      </c>
      <c r="F80" s="54">
        <v>270</v>
      </c>
      <c r="J80" s="96"/>
      <c r="K80" s="96">
        <f t="shared" si="7"/>
        <v>2.16</v>
      </c>
      <c r="L80" s="96"/>
      <c r="N80" s="6" t="s">
        <v>1212</v>
      </c>
      <c r="O80" s="1">
        <v>3.875</v>
      </c>
      <c r="P80" s="1"/>
      <c r="Q80" s="1"/>
      <c r="R80" s="1">
        <v>230</v>
      </c>
      <c r="S80" s="92">
        <f t="shared" si="4"/>
        <v>0.004347826086956522</v>
      </c>
      <c r="V80" s="101">
        <f t="shared" si="8"/>
        <v>0.036391304347826094</v>
      </c>
    </row>
    <row r="81" spans="1:22" ht="15.75">
      <c r="A81" s="71">
        <v>1421</v>
      </c>
      <c r="B81" s="71"/>
      <c r="C81" s="71">
        <v>1421</v>
      </c>
      <c r="D81" s="54" t="s">
        <v>619</v>
      </c>
      <c r="F81" s="54">
        <v>175</v>
      </c>
      <c r="J81" s="96"/>
      <c r="K81" s="96">
        <f t="shared" si="7"/>
        <v>1.4</v>
      </c>
      <c r="L81" s="96"/>
      <c r="N81" s="6" t="s">
        <v>1212</v>
      </c>
      <c r="O81" s="1">
        <v>3.875</v>
      </c>
      <c r="P81" s="1"/>
      <c r="Q81" s="1"/>
      <c r="R81" s="1">
        <v>230</v>
      </c>
      <c r="S81" s="92">
        <f t="shared" si="4"/>
        <v>0.004347826086956522</v>
      </c>
      <c r="V81" s="101">
        <f t="shared" si="8"/>
        <v>0.02358695652173913</v>
      </c>
    </row>
    <row r="82" spans="1:22" ht="15.75">
      <c r="A82" s="71" t="s">
        <v>613</v>
      </c>
      <c r="B82" s="71">
        <v>8</v>
      </c>
      <c r="C82" s="71">
        <v>1422</v>
      </c>
      <c r="D82" s="54" t="s">
        <v>619</v>
      </c>
      <c r="E82" s="54">
        <v>85</v>
      </c>
      <c r="H82" s="54" t="s">
        <v>561</v>
      </c>
      <c r="J82" s="96">
        <f>(E82/125)</f>
        <v>0.68</v>
      </c>
      <c r="K82" s="96"/>
      <c r="L82" s="96"/>
      <c r="N82" s="6">
        <v>1422</v>
      </c>
      <c r="O82" s="1">
        <v>3.875</v>
      </c>
      <c r="P82" s="1"/>
      <c r="Q82" s="1"/>
      <c r="R82" s="1">
        <v>235</v>
      </c>
      <c r="S82" s="92">
        <f t="shared" si="4"/>
        <v>0.00425531914893617</v>
      </c>
      <c r="U82" s="101">
        <f>$O82*J82/$R82</f>
        <v>0.011212765957446809</v>
      </c>
      <c r="V82" s="160"/>
    </row>
    <row r="83" spans="1:22" ht="15.75">
      <c r="A83" s="71" t="s">
        <v>774</v>
      </c>
      <c r="B83" s="71">
        <v>1</v>
      </c>
      <c r="C83" s="71">
        <v>1423</v>
      </c>
      <c r="D83" s="54" t="s">
        <v>619</v>
      </c>
      <c r="F83" s="54">
        <v>62.5</v>
      </c>
      <c r="J83" s="96"/>
      <c r="K83" s="96">
        <f t="shared" si="7"/>
        <v>0.5</v>
      </c>
      <c r="L83" s="96"/>
      <c r="N83" s="6">
        <v>1423</v>
      </c>
      <c r="O83" s="1">
        <v>3.875</v>
      </c>
      <c r="P83" s="1"/>
      <c r="Q83" s="1"/>
      <c r="R83" s="1">
        <v>240</v>
      </c>
      <c r="S83" s="92">
        <f t="shared" si="4"/>
        <v>0.004166666666666667</v>
      </c>
      <c r="V83" s="101">
        <f>$O83*K83/$R83</f>
        <v>0.008072916666666667</v>
      </c>
    </row>
    <row r="84" spans="1:22" ht="15.75">
      <c r="A84" s="71" t="s">
        <v>939</v>
      </c>
      <c r="B84" s="71" t="s">
        <v>749</v>
      </c>
      <c r="C84" s="71">
        <v>1423</v>
      </c>
      <c r="D84" s="54" t="s">
        <v>619</v>
      </c>
      <c r="F84" s="54">
        <v>60</v>
      </c>
      <c r="J84" s="96"/>
      <c r="K84" s="96">
        <f t="shared" si="7"/>
        <v>0.48</v>
      </c>
      <c r="L84" s="96"/>
      <c r="N84" s="6">
        <v>1423</v>
      </c>
      <c r="O84" s="1">
        <v>3.875</v>
      </c>
      <c r="P84" s="1"/>
      <c r="Q84" s="1"/>
      <c r="R84" s="1">
        <v>240</v>
      </c>
      <c r="S84" s="92">
        <f t="shared" si="4"/>
        <v>0.004166666666666667</v>
      </c>
      <c r="V84" s="101">
        <f>$O84*K84/$R84</f>
        <v>0.007749999999999999</v>
      </c>
    </row>
    <row r="85" spans="1:22" ht="15.75">
      <c r="A85" s="71">
        <v>1424</v>
      </c>
      <c r="B85" s="71"/>
      <c r="C85" s="71">
        <v>1424</v>
      </c>
      <c r="D85" s="54" t="s">
        <v>619</v>
      </c>
      <c r="E85" s="54">
        <v>42.5</v>
      </c>
      <c r="F85" s="54">
        <v>85</v>
      </c>
      <c r="H85" s="54" t="s">
        <v>296</v>
      </c>
      <c r="J85" s="96">
        <f>(E85/125)</f>
        <v>0.34</v>
      </c>
      <c r="K85" s="96">
        <f t="shared" si="7"/>
        <v>0.68</v>
      </c>
      <c r="L85" s="96"/>
      <c r="N85" s="6" t="s">
        <v>297</v>
      </c>
      <c r="O85" s="1">
        <v>3.875</v>
      </c>
      <c r="P85" s="1"/>
      <c r="Q85" s="1"/>
      <c r="R85" s="1">
        <v>225</v>
      </c>
      <c r="S85" s="92">
        <f t="shared" si="4"/>
        <v>0.0044444444444444444</v>
      </c>
      <c r="U85" s="101">
        <f>$O85*J85/$R85</f>
        <v>0.005855555555555556</v>
      </c>
      <c r="V85" s="101">
        <f>$O85*K85/$R85</f>
        <v>0.011711111111111111</v>
      </c>
    </row>
    <row r="86" spans="1:22" ht="15.75">
      <c r="A86" s="71" t="s">
        <v>297</v>
      </c>
      <c r="B86" s="71"/>
      <c r="C86" s="71">
        <v>1424</v>
      </c>
      <c r="D86" s="54" t="s">
        <v>619</v>
      </c>
      <c r="F86" s="54">
        <v>110</v>
      </c>
      <c r="J86" s="96"/>
      <c r="K86" s="96">
        <f t="shared" si="7"/>
        <v>0.88</v>
      </c>
      <c r="L86" s="96"/>
      <c r="N86" s="6" t="s">
        <v>297</v>
      </c>
      <c r="O86" s="1">
        <v>3.875</v>
      </c>
      <c r="P86" s="1"/>
      <c r="Q86" s="1"/>
      <c r="R86" s="1">
        <v>225</v>
      </c>
      <c r="S86" s="92">
        <f t="shared" si="4"/>
        <v>0.0044444444444444444</v>
      </c>
      <c r="V86" s="101">
        <f>$O86*K86/$R86</f>
        <v>0.015155555555555556</v>
      </c>
    </row>
    <row r="87" spans="1:22" ht="15.75">
      <c r="A87" s="71" t="s">
        <v>223</v>
      </c>
      <c r="B87" s="71" t="s">
        <v>973</v>
      </c>
      <c r="C87" s="71">
        <v>1425</v>
      </c>
      <c r="D87" s="54" t="s">
        <v>619</v>
      </c>
      <c r="F87" s="54">
        <v>150</v>
      </c>
      <c r="J87" s="96"/>
      <c r="K87" s="96">
        <f t="shared" si="7"/>
        <v>1.2</v>
      </c>
      <c r="L87" s="96"/>
      <c r="N87" s="6" t="s">
        <v>1213</v>
      </c>
      <c r="O87" s="1">
        <v>3.45</v>
      </c>
      <c r="P87" s="1"/>
      <c r="Q87" s="1"/>
      <c r="R87" s="1">
        <v>225</v>
      </c>
      <c r="S87" s="92">
        <f t="shared" si="4"/>
        <v>0.0044444444444444444</v>
      </c>
      <c r="V87" s="101">
        <f>$O87*K87/$R87</f>
        <v>0.0184</v>
      </c>
    </row>
    <row r="88" spans="1:23" ht="15.75">
      <c r="A88" s="71" t="s">
        <v>939</v>
      </c>
      <c r="B88" s="71" t="s">
        <v>749</v>
      </c>
      <c r="C88" s="71">
        <v>1425</v>
      </c>
      <c r="D88" s="54" t="s">
        <v>619</v>
      </c>
      <c r="G88" s="54">
        <v>280</v>
      </c>
      <c r="H88" s="54" t="s">
        <v>288</v>
      </c>
      <c r="I88" s="54" t="s">
        <v>289</v>
      </c>
      <c r="J88" s="96"/>
      <c r="K88" s="96"/>
      <c r="L88" s="96">
        <f>(G88/125)</f>
        <v>2.24</v>
      </c>
      <c r="N88" s="6" t="s">
        <v>1213</v>
      </c>
      <c r="O88" s="1">
        <v>3.45</v>
      </c>
      <c r="P88" s="1"/>
      <c r="Q88" s="1"/>
      <c r="R88" s="1">
        <v>225</v>
      </c>
      <c r="S88" s="92">
        <f t="shared" si="4"/>
        <v>0.0044444444444444444</v>
      </c>
      <c r="W88" s="101">
        <f>$O88*L88/$R88</f>
        <v>0.03434666666666667</v>
      </c>
    </row>
    <row r="89" spans="1:23" ht="15.75">
      <c r="A89" s="71" t="s">
        <v>571</v>
      </c>
      <c r="B89" s="71">
        <v>11</v>
      </c>
      <c r="C89" s="71">
        <v>1425</v>
      </c>
      <c r="D89" s="54" t="s">
        <v>619</v>
      </c>
      <c r="G89" s="54">
        <v>300</v>
      </c>
      <c r="H89" s="54" t="s">
        <v>288</v>
      </c>
      <c r="I89" s="54" t="s">
        <v>289</v>
      </c>
      <c r="J89" s="96"/>
      <c r="K89" s="96"/>
      <c r="L89" s="96">
        <f>(G89/125)</f>
        <v>2.4</v>
      </c>
      <c r="N89" s="6" t="s">
        <v>1213</v>
      </c>
      <c r="O89" s="1">
        <v>3.45</v>
      </c>
      <c r="P89" s="1"/>
      <c r="Q89" s="1"/>
      <c r="R89" s="1">
        <v>225</v>
      </c>
      <c r="S89" s="92">
        <f t="shared" si="4"/>
        <v>0.0044444444444444444</v>
      </c>
      <c r="W89" s="101">
        <f>$O89*L89/$R89</f>
        <v>0.0368</v>
      </c>
    </row>
    <row r="90" spans="1:21" ht="15.75">
      <c r="A90" s="71" t="s">
        <v>776</v>
      </c>
      <c r="B90" s="71">
        <v>5</v>
      </c>
      <c r="C90" s="71">
        <v>1427</v>
      </c>
      <c r="D90" s="54" t="s">
        <v>292</v>
      </c>
      <c r="E90" s="54">
        <v>1</v>
      </c>
      <c r="H90" s="54" t="s">
        <v>298</v>
      </c>
      <c r="J90" s="96">
        <f>(E90/437.5)</f>
        <v>0.002285714285714286</v>
      </c>
      <c r="K90" s="96"/>
      <c r="L90" s="96"/>
      <c r="N90" s="6">
        <v>1427</v>
      </c>
      <c r="O90" s="1">
        <v>3.45</v>
      </c>
      <c r="P90" s="1"/>
      <c r="Q90" s="1"/>
      <c r="R90" s="1">
        <v>237.5</v>
      </c>
      <c r="S90" s="92">
        <f t="shared" si="4"/>
        <v>0.004210526315789474</v>
      </c>
      <c r="U90" s="101">
        <f>$O90*J90</f>
        <v>0.007885714285714288</v>
      </c>
    </row>
    <row r="91" spans="1:23" ht="15.75">
      <c r="A91" s="71" t="s">
        <v>768</v>
      </c>
      <c r="B91" s="71">
        <v>6</v>
      </c>
      <c r="C91" s="71">
        <v>1427</v>
      </c>
      <c r="D91" s="54" t="s">
        <v>292</v>
      </c>
      <c r="F91" s="54">
        <v>0.25</v>
      </c>
      <c r="J91" s="156"/>
      <c r="K91" s="156">
        <f t="shared" si="7"/>
        <v>0.002</v>
      </c>
      <c r="L91" s="156"/>
      <c r="M91" s="58"/>
      <c r="N91" s="157">
        <v>1427</v>
      </c>
      <c r="O91" s="17">
        <v>3.45</v>
      </c>
      <c r="P91" s="17"/>
      <c r="Q91" s="17"/>
      <c r="R91" s="17">
        <v>237.5</v>
      </c>
      <c r="S91" s="158">
        <f t="shared" si="4"/>
        <v>0.004210526315789474</v>
      </c>
      <c r="T91" s="58"/>
      <c r="U91" s="58"/>
      <c r="V91" s="162">
        <f>$O91*K91</f>
        <v>0.006900000000000001</v>
      </c>
      <c r="W91" s="58"/>
    </row>
    <row r="92" spans="1:29" s="57" customFormat="1" ht="15.75">
      <c r="A92" s="133"/>
      <c r="B92" s="133"/>
      <c r="C92" s="134" t="s">
        <v>431</v>
      </c>
      <c r="J92" s="96"/>
      <c r="K92" s="159" t="s">
        <v>431</v>
      </c>
      <c r="L92" s="96"/>
      <c r="M92" s="149"/>
      <c r="N92" s="6"/>
      <c r="O92" s="1"/>
      <c r="P92" s="1"/>
      <c r="Q92" s="1"/>
      <c r="R92" s="1"/>
      <c r="S92" s="92"/>
      <c r="T92" s="54"/>
      <c r="U92" s="54"/>
      <c r="V92" s="159" t="s">
        <v>431</v>
      </c>
      <c r="W92" s="54"/>
      <c r="X92" s="54"/>
      <c r="Y92" s="54"/>
      <c r="Z92" s="54"/>
      <c r="AA92" s="54"/>
      <c r="AB92" s="54"/>
      <c r="AC92" s="54"/>
    </row>
    <row r="93" spans="1:29" s="58" customFormat="1" ht="15.75">
      <c r="A93" s="135" t="s">
        <v>768</v>
      </c>
      <c r="B93" s="135">
        <v>6</v>
      </c>
      <c r="C93" s="135">
        <v>1427</v>
      </c>
      <c r="D93" s="58" t="s">
        <v>292</v>
      </c>
      <c r="F93" s="58">
        <v>0.2</v>
      </c>
      <c r="J93" s="156"/>
      <c r="K93" s="156">
        <f t="shared" si="7"/>
        <v>0.0016</v>
      </c>
      <c r="L93" s="156"/>
      <c r="N93" s="157">
        <v>1427</v>
      </c>
      <c r="O93" s="17">
        <v>3.45</v>
      </c>
      <c r="P93" s="17"/>
      <c r="Q93" s="17"/>
      <c r="R93" s="17">
        <v>237.5</v>
      </c>
      <c r="S93" s="158">
        <f t="shared" si="4"/>
        <v>0.004210526315789474</v>
      </c>
      <c r="V93" s="162">
        <f>$O93*K93</f>
        <v>0.005520000000000001</v>
      </c>
      <c r="X93" s="54"/>
      <c r="Y93" s="54"/>
      <c r="Z93" s="54"/>
      <c r="AA93" s="54"/>
      <c r="AB93" s="54"/>
      <c r="AC93" s="54"/>
    </row>
    <row r="94" spans="1:23" ht="15.75">
      <c r="A94" s="136" t="s">
        <v>432</v>
      </c>
      <c r="B94" s="71" t="s">
        <v>779</v>
      </c>
      <c r="C94" s="136">
        <v>1427</v>
      </c>
      <c r="D94" s="59" t="s">
        <v>619</v>
      </c>
      <c r="G94" s="54">
        <v>150</v>
      </c>
      <c r="H94" s="54" t="s">
        <v>560</v>
      </c>
      <c r="J94" s="96"/>
      <c r="K94" s="96"/>
      <c r="L94" s="96">
        <f>(G94/125)</f>
        <v>1.2</v>
      </c>
      <c r="N94" s="6">
        <v>1427</v>
      </c>
      <c r="O94" s="1">
        <v>3.45</v>
      </c>
      <c r="P94" s="1"/>
      <c r="Q94" s="1"/>
      <c r="R94" s="1">
        <v>237.5</v>
      </c>
      <c r="S94" s="92">
        <f t="shared" si="4"/>
        <v>0.004210526315789474</v>
      </c>
      <c r="W94" s="101">
        <f>$O94*L94/$R94</f>
        <v>0.01743157894736842</v>
      </c>
    </row>
    <row r="95" spans="1:21" ht="15.75">
      <c r="A95" s="136" t="s">
        <v>571</v>
      </c>
      <c r="B95" s="71">
        <v>11</v>
      </c>
      <c r="C95" s="136">
        <v>1427</v>
      </c>
      <c r="D95" s="59" t="s">
        <v>619</v>
      </c>
      <c r="E95" s="54">
        <v>130</v>
      </c>
      <c r="H95" s="54" t="s">
        <v>1037</v>
      </c>
      <c r="J95" s="96">
        <f>(E95/125)</f>
        <v>1.04</v>
      </c>
      <c r="K95" s="96"/>
      <c r="L95" s="96"/>
      <c r="N95" s="6">
        <v>1427</v>
      </c>
      <c r="O95" s="1">
        <v>3.45</v>
      </c>
      <c r="P95" s="1"/>
      <c r="Q95" s="1"/>
      <c r="R95" s="1">
        <v>237.5</v>
      </c>
      <c r="S95" s="92">
        <f t="shared" si="4"/>
        <v>0.004210526315789474</v>
      </c>
      <c r="U95" s="101">
        <f>$O95*J95/$R95</f>
        <v>0.015107368421052633</v>
      </c>
    </row>
    <row r="96" spans="1:21" ht="15.75">
      <c r="A96" s="136" t="s">
        <v>357</v>
      </c>
      <c r="B96" s="71">
        <v>12</v>
      </c>
      <c r="C96" s="136">
        <v>1427</v>
      </c>
      <c r="D96" s="59" t="s">
        <v>619</v>
      </c>
      <c r="E96" s="54">
        <v>90</v>
      </c>
      <c r="H96" s="54" t="s">
        <v>561</v>
      </c>
      <c r="J96" s="96">
        <f>(E96/125)</f>
        <v>0.72</v>
      </c>
      <c r="K96" s="96"/>
      <c r="L96" s="96"/>
      <c r="N96" s="6">
        <v>1427</v>
      </c>
      <c r="O96" s="1">
        <v>3.45</v>
      </c>
      <c r="P96" s="1"/>
      <c r="Q96" s="1"/>
      <c r="R96" s="1">
        <v>237.5</v>
      </c>
      <c r="S96" s="92">
        <f t="shared" si="4"/>
        <v>0.004210526315789474</v>
      </c>
      <c r="U96" s="101">
        <f>$O96*J96/$R96</f>
        <v>0.010458947368421052</v>
      </c>
    </row>
    <row r="97" spans="1:19" ht="15.75" hidden="1">
      <c r="A97" s="136" t="s">
        <v>433</v>
      </c>
      <c r="B97" s="71"/>
      <c r="C97" s="71"/>
      <c r="J97" s="96">
        <f>(E97/125)</f>
        <v>0</v>
      </c>
      <c r="K97" s="96">
        <f t="shared" si="7"/>
        <v>0</v>
      </c>
      <c r="L97" s="96">
        <f>(G97/125)</f>
        <v>0</v>
      </c>
      <c r="N97" s="6">
        <v>1428</v>
      </c>
      <c r="O97" s="1">
        <v>3.45</v>
      </c>
      <c r="P97" s="1"/>
      <c r="Q97" s="1"/>
      <c r="R97" s="1">
        <v>237.5</v>
      </c>
      <c r="S97" s="92">
        <f aca="true" t="shared" si="9" ref="S97:S153">(1/R97)</f>
        <v>0.004210526315789474</v>
      </c>
    </row>
    <row r="98" spans="1:22" ht="15.75">
      <c r="A98" s="136" t="s">
        <v>275</v>
      </c>
      <c r="B98" s="71" t="s">
        <v>970</v>
      </c>
      <c r="C98" s="71">
        <v>1428</v>
      </c>
      <c r="D98" s="54" t="s">
        <v>619</v>
      </c>
      <c r="F98" s="54">
        <v>90</v>
      </c>
      <c r="J98" s="96"/>
      <c r="K98" s="96">
        <f t="shared" si="7"/>
        <v>0.72</v>
      </c>
      <c r="L98" s="96"/>
      <c r="N98" s="6">
        <v>1428</v>
      </c>
      <c r="O98" s="1">
        <v>3.45</v>
      </c>
      <c r="P98" s="1"/>
      <c r="Q98" s="1"/>
      <c r="R98" s="1">
        <v>237.5</v>
      </c>
      <c r="S98" s="92">
        <f t="shared" si="9"/>
        <v>0.004210526315789474</v>
      </c>
      <c r="V98" s="101">
        <f>$O98*K98/$R98</f>
        <v>0.010458947368421052</v>
      </c>
    </row>
    <row r="99" spans="1:23" ht="15.75">
      <c r="A99" s="136" t="s">
        <v>434</v>
      </c>
      <c r="B99" s="71" t="s">
        <v>972</v>
      </c>
      <c r="C99" s="71">
        <v>1428</v>
      </c>
      <c r="D99" s="54" t="s">
        <v>619</v>
      </c>
      <c r="G99" s="54">
        <v>150</v>
      </c>
      <c r="H99" s="54" t="s">
        <v>560</v>
      </c>
      <c r="J99" s="96"/>
      <c r="K99" s="96"/>
      <c r="L99" s="96">
        <f>(G99/125)</f>
        <v>1.2</v>
      </c>
      <c r="N99" s="6">
        <v>1428</v>
      </c>
      <c r="O99" s="1">
        <v>3.45</v>
      </c>
      <c r="P99" s="1"/>
      <c r="Q99" s="1"/>
      <c r="R99" s="1">
        <v>237.5</v>
      </c>
      <c r="S99" s="92">
        <f t="shared" si="9"/>
        <v>0.004210526315789474</v>
      </c>
      <c r="W99" s="101">
        <f>$O99*L99/$R99</f>
        <v>0.01743157894736842</v>
      </c>
    </row>
    <row r="100" spans="1:22" ht="15.75">
      <c r="A100" s="136" t="s">
        <v>223</v>
      </c>
      <c r="B100" s="71" t="s">
        <v>973</v>
      </c>
      <c r="C100" s="71">
        <v>1428</v>
      </c>
      <c r="D100" s="54" t="s">
        <v>619</v>
      </c>
      <c r="F100" s="54">
        <v>200</v>
      </c>
      <c r="H100" s="54" t="s">
        <v>435</v>
      </c>
      <c r="J100" s="96"/>
      <c r="K100" s="96">
        <f t="shared" si="7"/>
        <v>1.6</v>
      </c>
      <c r="L100" s="96"/>
      <c r="N100" s="6">
        <v>1428</v>
      </c>
      <c r="O100" s="1">
        <v>3.45</v>
      </c>
      <c r="P100" s="1"/>
      <c r="Q100" s="1"/>
      <c r="R100" s="1">
        <v>237.5</v>
      </c>
      <c r="S100" s="92">
        <f t="shared" si="9"/>
        <v>0.004210526315789474</v>
      </c>
      <c r="V100" s="101">
        <f>$O100*K100/$R100</f>
        <v>0.023242105263157897</v>
      </c>
    </row>
    <row r="101" spans="1:22" ht="15.75">
      <c r="A101" s="136" t="s">
        <v>613</v>
      </c>
      <c r="B101" s="71">
        <v>8</v>
      </c>
      <c r="C101" s="71">
        <v>1428</v>
      </c>
      <c r="D101" s="54" t="s">
        <v>619</v>
      </c>
      <c r="F101" s="54">
        <v>230</v>
      </c>
      <c r="J101" s="96"/>
      <c r="K101" s="96">
        <f t="shared" si="7"/>
        <v>1.84</v>
      </c>
      <c r="L101" s="96"/>
      <c r="N101" s="6">
        <v>1428</v>
      </c>
      <c r="O101" s="1">
        <v>3.45</v>
      </c>
      <c r="P101" s="1"/>
      <c r="Q101" s="1"/>
      <c r="R101" s="1">
        <v>237.5</v>
      </c>
      <c r="S101" s="92">
        <f t="shared" si="9"/>
        <v>0.004210526315789474</v>
      </c>
      <c r="V101" s="101">
        <f>$O101*K101/$R101</f>
        <v>0.026728421052631582</v>
      </c>
    </row>
    <row r="102" spans="1:22" ht="15.75">
      <c r="A102" s="136" t="s">
        <v>277</v>
      </c>
      <c r="B102" s="71">
        <v>9</v>
      </c>
      <c r="C102" s="71">
        <v>1428</v>
      </c>
      <c r="D102" s="54" t="s">
        <v>619</v>
      </c>
      <c r="F102" s="54">
        <v>300</v>
      </c>
      <c r="J102" s="96"/>
      <c r="K102" s="96">
        <f t="shared" si="7"/>
        <v>2.4</v>
      </c>
      <c r="L102" s="96"/>
      <c r="N102" s="6">
        <v>1428</v>
      </c>
      <c r="O102" s="1">
        <v>3.45</v>
      </c>
      <c r="P102" s="1"/>
      <c r="Q102" s="1"/>
      <c r="R102" s="1">
        <v>237.5</v>
      </c>
      <c r="S102" s="92">
        <f t="shared" si="9"/>
        <v>0.004210526315789474</v>
      </c>
      <c r="V102" s="101">
        <f>$O102*K102/$R102</f>
        <v>0.03486315789473684</v>
      </c>
    </row>
    <row r="103" spans="1:23" ht="15.75">
      <c r="A103" s="136" t="s">
        <v>774</v>
      </c>
      <c r="B103" s="71">
        <v>1</v>
      </c>
      <c r="C103" s="71">
        <v>1429</v>
      </c>
      <c r="D103" s="54" t="s">
        <v>619</v>
      </c>
      <c r="E103" s="54">
        <v>180</v>
      </c>
      <c r="G103" s="54">
        <v>300</v>
      </c>
      <c r="H103" s="54" t="s">
        <v>436</v>
      </c>
      <c r="J103" s="96">
        <f>(E103/125)</f>
        <v>1.44</v>
      </c>
      <c r="K103" s="75">
        <v>1.92</v>
      </c>
      <c r="L103" s="96">
        <f>(G103/125)</f>
        <v>2.4</v>
      </c>
      <c r="N103" s="6" t="s">
        <v>1234</v>
      </c>
      <c r="O103" s="1">
        <v>3.45</v>
      </c>
      <c r="P103" s="1"/>
      <c r="Q103" s="1"/>
      <c r="R103" s="1">
        <v>250</v>
      </c>
      <c r="S103" s="92">
        <f t="shared" si="9"/>
        <v>0.004</v>
      </c>
      <c r="U103" s="101">
        <f>$O103*J103/$R103</f>
        <v>0.019872</v>
      </c>
      <c r="V103" s="101">
        <f>$O103*K103/$R103</f>
        <v>0.026496</v>
      </c>
      <c r="W103" s="101">
        <f>$O103*L103/$R103</f>
        <v>0.03312</v>
      </c>
    </row>
    <row r="104" spans="1:21" ht="15.75">
      <c r="A104" s="136" t="s">
        <v>770</v>
      </c>
      <c r="B104" s="71">
        <v>3</v>
      </c>
      <c r="C104" s="71">
        <v>1429</v>
      </c>
      <c r="D104" s="54" t="s">
        <v>619</v>
      </c>
      <c r="E104" s="54">
        <v>120</v>
      </c>
      <c r="H104" s="54" t="s">
        <v>561</v>
      </c>
      <c r="J104" s="96">
        <f>(E104/125)</f>
        <v>0.96</v>
      </c>
      <c r="K104" s="96"/>
      <c r="L104" s="96"/>
      <c r="N104" s="6" t="s">
        <v>1234</v>
      </c>
      <c r="O104" s="1">
        <v>3.45</v>
      </c>
      <c r="P104" s="1"/>
      <c r="Q104" s="1"/>
      <c r="R104" s="1">
        <v>250</v>
      </c>
      <c r="S104" s="92">
        <f t="shared" si="9"/>
        <v>0.004</v>
      </c>
      <c r="U104" s="101">
        <f>$O104*J104/$R104</f>
        <v>0.013248</v>
      </c>
    </row>
    <row r="105" spans="1:22" ht="15.75">
      <c r="A105" s="136" t="s">
        <v>769</v>
      </c>
      <c r="B105" s="71">
        <v>4</v>
      </c>
      <c r="C105" s="71">
        <v>1429</v>
      </c>
      <c r="D105" s="54" t="s">
        <v>619</v>
      </c>
      <c r="F105" s="54">
        <v>130</v>
      </c>
      <c r="H105" s="54" t="s">
        <v>325</v>
      </c>
      <c r="J105" s="96"/>
      <c r="K105" s="96">
        <f t="shared" si="7"/>
        <v>1.04</v>
      </c>
      <c r="L105" s="96"/>
      <c r="N105" s="6" t="s">
        <v>1234</v>
      </c>
      <c r="O105" s="1">
        <v>3.45</v>
      </c>
      <c r="P105" s="1"/>
      <c r="Q105" s="1"/>
      <c r="R105" s="1">
        <v>250</v>
      </c>
      <c r="S105" s="92">
        <f t="shared" si="9"/>
        <v>0.004</v>
      </c>
      <c r="V105" s="101">
        <f>$O105*K105/$R105</f>
        <v>0.014352000000000002</v>
      </c>
    </row>
    <row r="106" spans="1:21" ht="15.75">
      <c r="A106" s="136" t="s">
        <v>774</v>
      </c>
      <c r="B106" s="71">
        <v>1</v>
      </c>
      <c r="C106" s="71">
        <v>1430</v>
      </c>
      <c r="D106" s="54" t="s">
        <v>619</v>
      </c>
      <c r="E106" s="54">
        <v>110</v>
      </c>
      <c r="H106" s="54" t="s">
        <v>326</v>
      </c>
      <c r="I106" s="54" t="s">
        <v>331</v>
      </c>
      <c r="J106" s="96">
        <f>(E106/125)</f>
        <v>0.88</v>
      </c>
      <c r="K106" s="96"/>
      <c r="L106" s="96"/>
      <c r="N106" s="6" t="s">
        <v>1237</v>
      </c>
      <c r="O106" s="1">
        <v>3.45</v>
      </c>
      <c r="P106" s="1"/>
      <c r="Q106" s="1"/>
      <c r="R106" s="1">
        <v>285</v>
      </c>
      <c r="S106" s="92">
        <f t="shared" si="9"/>
        <v>0.0035087719298245615</v>
      </c>
      <c r="U106" s="101">
        <f>$O106*J106/$R106</f>
        <v>0.010652631578947368</v>
      </c>
    </row>
    <row r="107" spans="1:22" ht="15.75">
      <c r="A107" s="136" t="s">
        <v>776</v>
      </c>
      <c r="B107" s="71">
        <v>5</v>
      </c>
      <c r="C107" s="71">
        <v>1430</v>
      </c>
      <c r="D107" s="54" t="s">
        <v>619</v>
      </c>
      <c r="F107" s="54">
        <v>90</v>
      </c>
      <c r="H107" s="54" t="s">
        <v>325</v>
      </c>
      <c r="I107" s="54" t="s">
        <v>332</v>
      </c>
      <c r="J107" s="96"/>
      <c r="K107" s="96">
        <f t="shared" si="7"/>
        <v>0.72</v>
      </c>
      <c r="L107" s="96"/>
      <c r="N107" s="6" t="s">
        <v>1238</v>
      </c>
      <c r="O107" s="1">
        <v>3.45</v>
      </c>
      <c r="P107" s="1"/>
      <c r="Q107" s="1"/>
      <c r="R107" s="1">
        <v>280</v>
      </c>
      <c r="S107" s="92">
        <f t="shared" si="9"/>
        <v>0.0035714285714285713</v>
      </c>
      <c r="V107" s="101">
        <f>$O107*K107/$R107</f>
        <v>0.008871428571428572</v>
      </c>
    </row>
    <row r="108" spans="1:21" ht="15.75">
      <c r="A108" s="136" t="s">
        <v>277</v>
      </c>
      <c r="B108" s="71">
        <v>9</v>
      </c>
      <c r="C108" s="71">
        <v>1430</v>
      </c>
      <c r="D108" s="54" t="s">
        <v>292</v>
      </c>
      <c r="E108" s="54">
        <v>0.22</v>
      </c>
      <c r="H108" s="54" t="s">
        <v>333</v>
      </c>
      <c r="I108" s="54" t="s">
        <v>334</v>
      </c>
      <c r="J108" s="96">
        <f>(E108/125)</f>
        <v>0.00176</v>
      </c>
      <c r="K108" s="96"/>
      <c r="L108" s="96"/>
      <c r="N108" s="6" t="s">
        <v>1239</v>
      </c>
      <c r="O108" s="1">
        <v>3.45</v>
      </c>
      <c r="P108" s="1"/>
      <c r="Q108" s="1"/>
      <c r="R108" s="1">
        <v>255</v>
      </c>
      <c r="S108" s="92">
        <f t="shared" si="9"/>
        <v>0.00392156862745098</v>
      </c>
      <c r="U108" s="101">
        <f>$O108*J108</f>
        <v>0.006072</v>
      </c>
    </row>
    <row r="109" spans="1:19" ht="15.75" hidden="1">
      <c r="A109" s="136" t="s">
        <v>277</v>
      </c>
      <c r="B109" s="71">
        <v>9</v>
      </c>
      <c r="C109" s="71">
        <v>1430</v>
      </c>
      <c r="D109" s="54" t="s">
        <v>292</v>
      </c>
      <c r="F109" s="54">
        <v>0.25</v>
      </c>
      <c r="H109" s="60" t="s">
        <v>335</v>
      </c>
      <c r="J109" s="96">
        <f>(E109/125)</f>
        <v>0</v>
      </c>
      <c r="K109" s="96">
        <f t="shared" si="7"/>
        <v>0.002</v>
      </c>
      <c r="L109" s="96"/>
      <c r="N109" s="6" t="s">
        <v>1239</v>
      </c>
      <c r="O109" s="1">
        <v>3.45</v>
      </c>
      <c r="P109" s="1"/>
      <c r="Q109" s="1"/>
      <c r="R109" s="1">
        <v>255</v>
      </c>
      <c r="S109" s="92">
        <f t="shared" si="9"/>
        <v>0.00392156862745098</v>
      </c>
    </row>
    <row r="110" spans="1:21" ht="15.75">
      <c r="A110" s="136" t="s">
        <v>882</v>
      </c>
      <c r="B110" s="71" t="s">
        <v>703</v>
      </c>
      <c r="C110" s="71">
        <v>1430</v>
      </c>
      <c r="D110" s="54" t="s">
        <v>619</v>
      </c>
      <c r="E110" s="54">
        <v>60</v>
      </c>
      <c r="H110" s="54" t="s">
        <v>561</v>
      </c>
      <c r="J110" s="96">
        <f>(E110/125)</f>
        <v>0.48</v>
      </c>
      <c r="K110" s="96"/>
      <c r="L110" s="96"/>
      <c r="N110" s="6" t="s">
        <v>1239</v>
      </c>
      <c r="O110" s="1">
        <v>3.45</v>
      </c>
      <c r="P110" s="1"/>
      <c r="Q110" s="1"/>
      <c r="R110" s="1">
        <v>255</v>
      </c>
      <c r="S110" s="92">
        <f t="shared" si="9"/>
        <v>0.00392156862745098</v>
      </c>
      <c r="U110" s="101">
        <f>$O110*J110/$R110</f>
        <v>0.006494117647058823</v>
      </c>
    </row>
    <row r="111" spans="1:22" ht="15.75">
      <c r="A111" s="136" t="s">
        <v>768</v>
      </c>
      <c r="B111" s="71">
        <v>6</v>
      </c>
      <c r="C111" s="71">
        <v>1432</v>
      </c>
      <c r="D111" s="54" t="s">
        <v>619</v>
      </c>
      <c r="F111" s="54">
        <v>80</v>
      </c>
      <c r="H111" s="54" t="s">
        <v>325</v>
      </c>
      <c r="J111" s="96"/>
      <c r="K111" s="96">
        <f t="shared" si="7"/>
        <v>0.64</v>
      </c>
      <c r="L111" s="96"/>
      <c r="N111" s="6" t="s">
        <v>1241</v>
      </c>
      <c r="O111" s="1">
        <v>3.45</v>
      </c>
      <c r="P111" s="1"/>
      <c r="Q111" s="1"/>
      <c r="R111" s="1">
        <v>260</v>
      </c>
      <c r="S111" s="92">
        <f t="shared" si="9"/>
        <v>0.0038461538461538464</v>
      </c>
      <c r="V111" s="101">
        <f>$O111*K111/$R111</f>
        <v>0.008492307692307693</v>
      </c>
    </row>
    <row r="112" spans="1:21" ht="15.75">
      <c r="A112" s="136" t="s">
        <v>277</v>
      </c>
      <c r="B112" s="71">
        <v>9</v>
      </c>
      <c r="C112" s="71">
        <v>1432</v>
      </c>
      <c r="D112" s="54" t="s">
        <v>619</v>
      </c>
      <c r="E112" s="54">
        <v>80</v>
      </c>
      <c r="H112" s="54" t="s">
        <v>1037</v>
      </c>
      <c r="J112" s="96">
        <f>(E112/125)</f>
        <v>0.64</v>
      </c>
      <c r="K112" s="96"/>
      <c r="L112" s="96"/>
      <c r="N112" s="6" t="s">
        <v>1241</v>
      </c>
      <c r="O112" s="1">
        <v>3.45</v>
      </c>
      <c r="P112" s="1"/>
      <c r="Q112" s="1"/>
      <c r="R112" s="1">
        <v>260</v>
      </c>
      <c r="S112" s="92">
        <f t="shared" si="9"/>
        <v>0.0038461538461538464</v>
      </c>
      <c r="U112" s="101">
        <f>$O112*J112/$R112</f>
        <v>0.008492307692307693</v>
      </c>
    </row>
    <row r="113" spans="1:22" ht="15.75">
      <c r="A113" s="71">
        <v>1433</v>
      </c>
      <c r="B113" s="71"/>
      <c r="C113" s="71">
        <v>1433</v>
      </c>
      <c r="D113" s="54" t="s">
        <v>292</v>
      </c>
      <c r="F113" s="54">
        <v>0.33</v>
      </c>
      <c r="J113" s="96"/>
      <c r="K113" s="96">
        <f t="shared" si="7"/>
        <v>0.00264</v>
      </c>
      <c r="L113" s="96"/>
      <c r="N113" s="6" t="s">
        <v>1121</v>
      </c>
      <c r="O113" s="1">
        <v>3.45</v>
      </c>
      <c r="P113" s="1"/>
      <c r="Q113" s="1"/>
      <c r="R113" s="1">
        <v>280</v>
      </c>
      <c r="S113" s="92">
        <f t="shared" si="9"/>
        <v>0.0035714285714285713</v>
      </c>
      <c r="V113" s="101">
        <f>$O113*K113</f>
        <v>0.009108</v>
      </c>
    </row>
    <row r="114" spans="1:23" ht="15.75">
      <c r="A114" s="136" t="s">
        <v>223</v>
      </c>
      <c r="B114" s="71" t="s">
        <v>973</v>
      </c>
      <c r="C114" s="71">
        <v>1433</v>
      </c>
      <c r="D114" s="54" t="s">
        <v>619</v>
      </c>
      <c r="E114" s="54">
        <v>60</v>
      </c>
      <c r="G114" s="54">
        <v>85</v>
      </c>
      <c r="H114" s="54" t="s">
        <v>336</v>
      </c>
      <c r="J114" s="96">
        <f>(E114/125)</f>
        <v>0.48</v>
      </c>
      <c r="K114" s="75">
        <v>0.58</v>
      </c>
      <c r="L114" s="96">
        <f>(G114/125)</f>
        <v>0.68</v>
      </c>
      <c r="N114" s="6" t="s">
        <v>1122</v>
      </c>
      <c r="O114" s="1">
        <v>3.45</v>
      </c>
      <c r="P114" s="1"/>
      <c r="Q114" s="1"/>
      <c r="R114" s="1">
        <v>285</v>
      </c>
      <c r="S114" s="92">
        <f t="shared" si="9"/>
        <v>0.0035087719298245615</v>
      </c>
      <c r="U114" s="101">
        <f aca="true" t="shared" si="10" ref="U114:W115">$O114*J114/$R114</f>
        <v>0.0058105263157894734</v>
      </c>
      <c r="V114" s="101">
        <f t="shared" si="10"/>
        <v>0.007021052631578947</v>
      </c>
      <c r="W114" s="101">
        <f t="shared" si="10"/>
        <v>0.008231578947368421</v>
      </c>
    </row>
    <row r="115" spans="1:23" ht="15.75">
      <c r="A115" s="136" t="s">
        <v>277</v>
      </c>
      <c r="B115" s="71">
        <v>9</v>
      </c>
      <c r="C115" s="71">
        <v>1433</v>
      </c>
      <c r="D115" s="54" t="s">
        <v>619</v>
      </c>
      <c r="E115" s="54">
        <v>110</v>
      </c>
      <c r="G115" s="54">
        <v>140</v>
      </c>
      <c r="H115" s="54" t="s">
        <v>337</v>
      </c>
      <c r="J115" s="96">
        <f>(E115/125)</f>
        <v>0.88</v>
      </c>
      <c r="K115" s="75">
        <v>1</v>
      </c>
      <c r="L115" s="96">
        <f>(G115/125)</f>
        <v>1.12</v>
      </c>
      <c r="N115" s="6" t="s">
        <v>1122</v>
      </c>
      <c r="O115" s="1">
        <v>3.45</v>
      </c>
      <c r="P115" s="1"/>
      <c r="Q115" s="1"/>
      <c r="R115" s="1">
        <v>285</v>
      </c>
      <c r="S115" s="92">
        <f t="shared" si="9"/>
        <v>0.0035087719298245615</v>
      </c>
      <c r="U115" s="101">
        <f t="shared" si="10"/>
        <v>0.010652631578947368</v>
      </c>
      <c r="V115" s="101">
        <f t="shared" si="10"/>
        <v>0.012105263157894737</v>
      </c>
      <c r="W115" s="101">
        <f t="shared" si="10"/>
        <v>0.013557894736842107</v>
      </c>
    </row>
    <row r="116" spans="1:22" ht="15.75">
      <c r="A116" s="136" t="s">
        <v>666</v>
      </c>
      <c r="B116" s="71">
        <v>7</v>
      </c>
      <c r="C116" s="71">
        <v>1434</v>
      </c>
      <c r="D116" s="54" t="s">
        <v>619</v>
      </c>
      <c r="F116" s="54">
        <v>170</v>
      </c>
      <c r="J116" s="96"/>
      <c r="K116" s="96">
        <f t="shared" si="7"/>
        <v>1.36</v>
      </c>
      <c r="L116" s="96"/>
      <c r="N116" s="6" t="s">
        <v>1123</v>
      </c>
      <c r="O116" s="1">
        <v>3.45</v>
      </c>
      <c r="P116" s="1"/>
      <c r="Q116" s="1"/>
      <c r="R116" s="1">
        <v>250</v>
      </c>
      <c r="S116" s="92">
        <f t="shared" si="9"/>
        <v>0.004</v>
      </c>
      <c r="V116" s="101">
        <f>$O116*K116/$R116</f>
        <v>0.018768</v>
      </c>
    </row>
    <row r="117" spans="1:22" ht="15.75">
      <c r="A117" s="136" t="s">
        <v>940</v>
      </c>
      <c r="B117" s="71">
        <v>11</v>
      </c>
      <c r="C117" s="71">
        <v>1435</v>
      </c>
      <c r="D117" s="54" t="s">
        <v>619</v>
      </c>
      <c r="F117" s="54">
        <v>170</v>
      </c>
      <c r="J117" s="96"/>
      <c r="K117" s="96">
        <f t="shared" si="7"/>
        <v>1.36</v>
      </c>
      <c r="L117" s="96"/>
      <c r="N117" s="6">
        <v>1435</v>
      </c>
      <c r="O117" s="1">
        <v>3.45</v>
      </c>
      <c r="P117" s="1"/>
      <c r="Q117" s="1"/>
      <c r="R117" s="1">
        <v>267.5</v>
      </c>
      <c r="S117" s="92">
        <f t="shared" si="9"/>
        <v>0.003738317757009346</v>
      </c>
      <c r="V117" s="101">
        <f>$O117*K117/$R117</f>
        <v>0.01754018691588785</v>
      </c>
    </row>
    <row r="118" spans="1:22" ht="15.75">
      <c r="A118" s="136" t="s">
        <v>223</v>
      </c>
      <c r="B118" s="71" t="s">
        <v>973</v>
      </c>
      <c r="C118" s="71">
        <v>1439</v>
      </c>
      <c r="D118" s="54" t="s">
        <v>619</v>
      </c>
      <c r="F118" s="54">
        <v>80</v>
      </c>
      <c r="G118" s="54">
        <v>150</v>
      </c>
      <c r="H118" s="54" t="s">
        <v>338</v>
      </c>
      <c r="J118" s="96"/>
      <c r="K118" s="96">
        <f t="shared" si="7"/>
        <v>0.64</v>
      </c>
      <c r="L118" s="96">
        <f>(G118/125)</f>
        <v>1.2</v>
      </c>
      <c r="N118" s="6">
        <v>1439</v>
      </c>
      <c r="O118" s="1">
        <v>3.45</v>
      </c>
      <c r="P118" s="1"/>
      <c r="Q118" s="1"/>
      <c r="R118" s="1">
        <v>267.5</v>
      </c>
      <c r="S118" s="92">
        <f t="shared" si="9"/>
        <v>0.003738317757009346</v>
      </c>
      <c r="V118" s="101">
        <f>$O118*K118/$R118</f>
        <v>0.008254205607476636</v>
      </c>
    </row>
    <row r="119" spans="1:22" ht="15.75">
      <c r="A119" s="136">
        <v>1445</v>
      </c>
      <c r="B119" s="71"/>
      <c r="C119" s="71">
        <v>1445</v>
      </c>
      <c r="D119" s="54" t="s">
        <v>619</v>
      </c>
      <c r="F119" s="54">
        <v>92.5</v>
      </c>
      <c r="J119" s="96"/>
      <c r="K119" s="96">
        <f t="shared" si="7"/>
        <v>0.74</v>
      </c>
      <c r="L119" s="96"/>
      <c r="N119" s="6">
        <v>1445</v>
      </c>
      <c r="O119" s="1">
        <v>3.45</v>
      </c>
      <c r="P119" s="1"/>
      <c r="Q119" s="1"/>
      <c r="R119" s="1">
        <v>285</v>
      </c>
      <c r="S119" s="92">
        <f t="shared" si="9"/>
        <v>0.0035087719298245615</v>
      </c>
      <c r="V119" s="101">
        <f>$O119*K119/$R119</f>
        <v>0.008957894736842106</v>
      </c>
    </row>
    <row r="120" spans="1:22" ht="15.75">
      <c r="A120" s="136" t="s">
        <v>339</v>
      </c>
      <c r="B120" s="71"/>
      <c r="C120" s="71">
        <v>1447</v>
      </c>
      <c r="D120" s="54" t="s">
        <v>619</v>
      </c>
      <c r="F120" s="54">
        <v>140</v>
      </c>
      <c r="H120" s="54" t="s">
        <v>340</v>
      </c>
      <c r="J120" s="96"/>
      <c r="K120" s="96">
        <f t="shared" si="7"/>
        <v>1.12</v>
      </c>
      <c r="L120" s="96"/>
      <c r="N120" s="6">
        <v>1447</v>
      </c>
      <c r="O120" s="1">
        <v>3.45</v>
      </c>
      <c r="P120" s="1"/>
      <c r="Q120" s="1"/>
      <c r="R120" s="1">
        <v>285</v>
      </c>
      <c r="S120" s="92">
        <f t="shared" si="9"/>
        <v>0.0035087719298245615</v>
      </c>
      <c r="V120" s="101">
        <f>$O120*K120/$R120</f>
        <v>0.013557894736842107</v>
      </c>
    </row>
    <row r="121" spans="1:22" ht="15.75">
      <c r="A121" s="136" t="s">
        <v>768</v>
      </c>
      <c r="B121" s="71">
        <v>6</v>
      </c>
      <c r="C121" s="71">
        <v>1449</v>
      </c>
      <c r="D121" s="54" t="s">
        <v>292</v>
      </c>
      <c r="F121" s="54">
        <v>1</v>
      </c>
      <c r="J121" s="96"/>
      <c r="K121" s="96">
        <f t="shared" si="7"/>
        <v>0.008</v>
      </c>
      <c r="L121" s="96"/>
      <c r="N121" s="6">
        <v>1449</v>
      </c>
      <c r="O121" s="1">
        <v>3.45</v>
      </c>
      <c r="P121" s="1"/>
      <c r="Q121" s="1"/>
      <c r="R121" s="1">
        <v>285</v>
      </c>
      <c r="S121" s="92">
        <f t="shared" si="9"/>
        <v>0.0035087719298245615</v>
      </c>
      <c r="V121" s="101">
        <f>$O121*K121</f>
        <v>0.027600000000000003</v>
      </c>
    </row>
    <row r="122" spans="1:22" ht="15.75">
      <c r="A122" s="136" t="s">
        <v>666</v>
      </c>
      <c r="B122" s="71">
        <v>7</v>
      </c>
      <c r="C122" s="71">
        <v>1449</v>
      </c>
      <c r="D122" s="54" t="s">
        <v>619</v>
      </c>
      <c r="F122" s="54">
        <v>160</v>
      </c>
      <c r="J122" s="96"/>
      <c r="K122" s="96">
        <f t="shared" si="7"/>
        <v>1.28</v>
      </c>
      <c r="L122" s="96"/>
      <c r="N122" s="6">
        <v>1449</v>
      </c>
      <c r="O122" s="1">
        <v>3.45</v>
      </c>
      <c r="P122" s="1"/>
      <c r="Q122" s="1"/>
      <c r="R122" s="1">
        <v>285</v>
      </c>
      <c r="S122" s="92">
        <f t="shared" si="9"/>
        <v>0.0035087719298245615</v>
      </c>
      <c r="V122" s="101">
        <f>$O122*K122/$R122</f>
        <v>0.015494736842105264</v>
      </c>
    </row>
    <row r="123" spans="1:23" ht="15.75">
      <c r="A123" s="136" t="s">
        <v>607</v>
      </c>
      <c r="B123" s="71">
        <v>2</v>
      </c>
      <c r="C123" s="71">
        <v>1450</v>
      </c>
      <c r="D123" s="54" t="s">
        <v>619</v>
      </c>
      <c r="G123" s="54">
        <v>800</v>
      </c>
      <c r="H123" s="54" t="s">
        <v>341</v>
      </c>
      <c r="J123" s="96"/>
      <c r="K123" s="96"/>
      <c r="L123" s="96">
        <f>(G123/125)</f>
        <v>6.4</v>
      </c>
      <c r="N123" s="6">
        <v>1450</v>
      </c>
      <c r="O123" s="1">
        <v>3.45</v>
      </c>
      <c r="P123" s="1"/>
      <c r="Q123" s="1"/>
      <c r="R123" s="1">
        <v>285</v>
      </c>
      <c r="S123" s="92">
        <f t="shared" si="9"/>
        <v>0.0035087719298245615</v>
      </c>
      <c r="W123" s="101">
        <f>$O123*L123/$R123</f>
        <v>0.07747368421052632</v>
      </c>
    </row>
    <row r="124" spans="1:22" ht="15.75">
      <c r="A124" s="136" t="s">
        <v>768</v>
      </c>
      <c r="B124" s="71">
        <v>6</v>
      </c>
      <c r="C124" s="71">
        <v>1450</v>
      </c>
      <c r="D124" s="54" t="s">
        <v>619</v>
      </c>
      <c r="F124" s="54">
        <v>242.5</v>
      </c>
      <c r="J124" s="96"/>
      <c r="K124" s="96">
        <f t="shared" si="7"/>
        <v>1.94</v>
      </c>
      <c r="L124" s="96"/>
      <c r="N124" s="6">
        <v>1450</v>
      </c>
      <c r="O124" s="1">
        <v>3.45</v>
      </c>
      <c r="P124" s="1"/>
      <c r="Q124" s="1"/>
      <c r="R124" s="1">
        <v>285</v>
      </c>
      <c r="S124" s="92">
        <f t="shared" si="9"/>
        <v>0.0035087719298245615</v>
      </c>
      <c r="V124" s="101">
        <f aca="true" t="shared" si="11" ref="V124:V144">$O124*K124/$R124</f>
        <v>0.02348421052631579</v>
      </c>
    </row>
    <row r="125" spans="1:22" ht="15.75">
      <c r="A125" s="136" t="s">
        <v>613</v>
      </c>
      <c r="B125" s="71">
        <v>8</v>
      </c>
      <c r="C125" s="71">
        <v>1450</v>
      </c>
      <c r="D125" s="54" t="s">
        <v>619</v>
      </c>
      <c r="F125" s="54">
        <v>400</v>
      </c>
      <c r="H125" s="54" t="s">
        <v>325</v>
      </c>
      <c r="J125" s="96"/>
      <c r="K125" s="96">
        <f t="shared" si="7"/>
        <v>3.2</v>
      </c>
      <c r="L125" s="96"/>
      <c r="N125" s="6">
        <v>1450</v>
      </c>
      <c r="O125" s="1">
        <v>3.45</v>
      </c>
      <c r="P125" s="1"/>
      <c r="Q125" s="1"/>
      <c r="R125" s="1">
        <v>285</v>
      </c>
      <c r="S125" s="92">
        <f t="shared" si="9"/>
        <v>0.0035087719298245615</v>
      </c>
      <c r="V125" s="101">
        <f t="shared" si="11"/>
        <v>0.03873684210526316</v>
      </c>
    </row>
    <row r="126" spans="1:22" ht="15.75">
      <c r="A126" s="136" t="s">
        <v>277</v>
      </c>
      <c r="B126" s="71">
        <v>9</v>
      </c>
      <c r="C126" s="71">
        <v>1450</v>
      </c>
      <c r="D126" s="54" t="s">
        <v>619</v>
      </c>
      <c r="F126" s="54">
        <v>600</v>
      </c>
      <c r="H126" s="54" t="s">
        <v>325</v>
      </c>
      <c r="J126" s="96"/>
      <c r="K126" s="96">
        <f t="shared" si="7"/>
        <v>4.8</v>
      </c>
      <c r="L126" s="96"/>
      <c r="N126" s="6">
        <v>1450</v>
      </c>
      <c r="O126" s="1">
        <v>3.45</v>
      </c>
      <c r="P126" s="1"/>
      <c r="Q126" s="1"/>
      <c r="R126" s="1">
        <v>285</v>
      </c>
      <c r="S126" s="92">
        <f t="shared" si="9"/>
        <v>0.0035087719298245615</v>
      </c>
      <c r="V126" s="101">
        <f t="shared" si="11"/>
        <v>0.05810526315789473</v>
      </c>
    </row>
    <row r="127" spans="1:22" ht="15.75">
      <c r="A127" s="136" t="s">
        <v>156</v>
      </c>
      <c r="B127" s="71">
        <v>10</v>
      </c>
      <c r="C127" s="71">
        <v>1450</v>
      </c>
      <c r="D127" s="54" t="s">
        <v>619</v>
      </c>
      <c r="F127" s="54">
        <v>800</v>
      </c>
      <c r="H127" s="54" t="s">
        <v>325</v>
      </c>
      <c r="J127" s="96"/>
      <c r="K127" s="96">
        <f t="shared" si="7"/>
        <v>6.4</v>
      </c>
      <c r="L127" s="96"/>
      <c r="N127" s="6">
        <v>1450</v>
      </c>
      <c r="O127" s="1">
        <v>3.45</v>
      </c>
      <c r="P127" s="1"/>
      <c r="Q127" s="1"/>
      <c r="R127" s="1">
        <v>285</v>
      </c>
      <c r="S127" s="92">
        <f t="shared" si="9"/>
        <v>0.0035087719298245615</v>
      </c>
      <c r="V127" s="101">
        <f t="shared" si="11"/>
        <v>0.07747368421052632</v>
      </c>
    </row>
    <row r="128" spans="1:22" ht="15.75">
      <c r="A128" s="136" t="s">
        <v>607</v>
      </c>
      <c r="B128" s="71">
        <v>2</v>
      </c>
      <c r="C128" s="71">
        <v>1451</v>
      </c>
      <c r="D128" s="54" t="s">
        <v>619</v>
      </c>
      <c r="F128" s="54">
        <v>1000</v>
      </c>
      <c r="H128" s="54" t="s">
        <v>325</v>
      </c>
      <c r="J128" s="96"/>
      <c r="K128" s="96">
        <f t="shared" si="7"/>
        <v>8</v>
      </c>
      <c r="L128" s="96"/>
      <c r="N128" s="6" t="s">
        <v>1126</v>
      </c>
      <c r="O128" s="1">
        <v>3.45</v>
      </c>
      <c r="P128" s="1"/>
      <c r="Q128" s="1"/>
      <c r="R128" s="1">
        <v>285</v>
      </c>
      <c r="S128" s="92">
        <f t="shared" si="9"/>
        <v>0.0035087719298245615</v>
      </c>
      <c r="V128" s="101">
        <f t="shared" si="11"/>
        <v>0.0968421052631579</v>
      </c>
    </row>
    <row r="129" spans="1:22" ht="15.75">
      <c r="A129" s="136" t="s">
        <v>769</v>
      </c>
      <c r="B129" s="71">
        <v>4</v>
      </c>
      <c r="C129" s="71">
        <v>1451</v>
      </c>
      <c r="D129" s="54" t="s">
        <v>619</v>
      </c>
      <c r="F129" s="54">
        <v>700</v>
      </c>
      <c r="H129" s="54" t="s">
        <v>342</v>
      </c>
      <c r="I129" s="54" t="s">
        <v>343</v>
      </c>
      <c r="J129" s="96"/>
      <c r="K129" s="96">
        <f t="shared" si="7"/>
        <v>5.6</v>
      </c>
      <c r="L129" s="96"/>
      <c r="N129" s="6" t="s">
        <v>1126</v>
      </c>
      <c r="O129" s="1">
        <v>3.45</v>
      </c>
      <c r="P129" s="1"/>
      <c r="Q129" s="1"/>
      <c r="R129" s="1">
        <v>285</v>
      </c>
      <c r="S129" s="92">
        <f t="shared" si="9"/>
        <v>0.0035087719298245615</v>
      </c>
      <c r="V129" s="101">
        <f t="shared" si="11"/>
        <v>0.06778947368421052</v>
      </c>
    </row>
    <row r="130" spans="1:22" ht="15.75">
      <c r="A130" s="136" t="s">
        <v>613</v>
      </c>
      <c r="B130" s="71">
        <v>8</v>
      </c>
      <c r="C130" s="71">
        <v>1451</v>
      </c>
      <c r="D130" s="54" t="s">
        <v>619</v>
      </c>
      <c r="F130" s="54">
        <v>550</v>
      </c>
      <c r="H130" s="54" t="s">
        <v>325</v>
      </c>
      <c r="J130" s="96"/>
      <c r="K130" s="96">
        <f t="shared" si="7"/>
        <v>4.4</v>
      </c>
      <c r="L130" s="96"/>
      <c r="N130" s="6" t="s">
        <v>1126</v>
      </c>
      <c r="O130" s="1">
        <v>3.45</v>
      </c>
      <c r="P130" s="1"/>
      <c r="Q130" s="1"/>
      <c r="R130" s="1">
        <v>285</v>
      </c>
      <c r="S130" s="92">
        <f t="shared" si="9"/>
        <v>0.0035087719298245615</v>
      </c>
      <c r="V130" s="101">
        <f t="shared" si="11"/>
        <v>0.053263157894736846</v>
      </c>
    </row>
    <row r="131" spans="1:22" ht="15.75">
      <c r="A131" s="136" t="s">
        <v>607</v>
      </c>
      <c r="B131" s="71">
        <v>2</v>
      </c>
      <c r="C131" s="71">
        <v>1452</v>
      </c>
      <c r="D131" s="54" t="s">
        <v>619</v>
      </c>
      <c r="F131" s="54">
        <v>400</v>
      </c>
      <c r="H131" s="54" t="s">
        <v>325</v>
      </c>
      <c r="J131" s="96"/>
      <c r="K131" s="96">
        <f t="shared" si="7"/>
        <v>3.2</v>
      </c>
      <c r="L131" s="96"/>
      <c r="N131" s="6" t="s">
        <v>1127</v>
      </c>
      <c r="O131" s="1">
        <v>3.45</v>
      </c>
      <c r="P131" s="1"/>
      <c r="Q131" s="1"/>
      <c r="R131" s="1">
        <v>285</v>
      </c>
      <c r="S131" s="92">
        <f t="shared" si="9"/>
        <v>0.0035087719298245615</v>
      </c>
      <c r="V131" s="101">
        <f t="shared" si="11"/>
        <v>0.03873684210526316</v>
      </c>
    </row>
    <row r="132" spans="1:22" ht="15.75">
      <c r="A132" s="136" t="s">
        <v>776</v>
      </c>
      <c r="B132" s="71">
        <v>5</v>
      </c>
      <c r="C132" s="71">
        <v>1452</v>
      </c>
      <c r="D132" s="54" t="s">
        <v>619</v>
      </c>
      <c r="F132" s="54">
        <v>200</v>
      </c>
      <c r="H132" s="54" t="s">
        <v>325</v>
      </c>
      <c r="J132" s="96"/>
      <c r="K132" s="96">
        <f t="shared" si="7"/>
        <v>1.6</v>
      </c>
      <c r="L132" s="96"/>
      <c r="N132" s="6" t="s">
        <v>1127</v>
      </c>
      <c r="O132" s="1">
        <v>3.45</v>
      </c>
      <c r="P132" s="1"/>
      <c r="Q132" s="1"/>
      <c r="R132" s="1">
        <v>285</v>
      </c>
      <c r="S132" s="92">
        <f t="shared" si="9"/>
        <v>0.0035087719298245615</v>
      </c>
      <c r="V132" s="101">
        <f t="shared" si="11"/>
        <v>0.01936842105263158</v>
      </c>
    </row>
    <row r="133" spans="1:22" ht="15.75">
      <c r="A133" s="136" t="s">
        <v>571</v>
      </c>
      <c r="B133" s="71">
        <v>11</v>
      </c>
      <c r="C133" s="71">
        <v>1452</v>
      </c>
      <c r="D133" s="54" t="s">
        <v>619</v>
      </c>
      <c r="F133" s="54">
        <v>240</v>
      </c>
      <c r="H133" s="54" t="s">
        <v>325</v>
      </c>
      <c r="J133" s="96"/>
      <c r="K133" s="96">
        <f t="shared" si="7"/>
        <v>1.92</v>
      </c>
      <c r="L133" s="96"/>
      <c r="N133" s="6" t="s">
        <v>1128</v>
      </c>
      <c r="O133" s="1">
        <v>3.45</v>
      </c>
      <c r="P133" s="1"/>
      <c r="Q133" s="1"/>
      <c r="R133" s="1">
        <v>320</v>
      </c>
      <c r="S133" s="92">
        <f t="shared" si="9"/>
        <v>0.003125</v>
      </c>
      <c r="V133" s="101">
        <f t="shared" si="11"/>
        <v>0.0207</v>
      </c>
    </row>
    <row r="134" spans="1:22" ht="15.75">
      <c r="A134" s="136" t="s">
        <v>357</v>
      </c>
      <c r="B134" s="71">
        <v>12</v>
      </c>
      <c r="C134" s="71">
        <v>1452</v>
      </c>
      <c r="D134" s="54" t="s">
        <v>619</v>
      </c>
      <c r="F134" s="54">
        <v>240</v>
      </c>
      <c r="J134" s="96"/>
      <c r="K134" s="96">
        <f t="shared" si="7"/>
        <v>1.92</v>
      </c>
      <c r="L134" s="96"/>
      <c r="N134" s="6" t="s">
        <v>1128</v>
      </c>
      <c r="O134" s="1">
        <v>3.45</v>
      </c>
      <c r="P134" s="1"/>
      <c r="Q134" s="1"/>
      <c r="R134" s="1">
        <v>320</v>
      </c>
      <c r="S134" s="92">
        <f t="shared" si="9"/>
        <v>0.003125</v>
      </c>
      <c r="V134" s="101">
        <f t="shared" si="11"/>
        <v>0.0207</v>
      </c>
    </row>
    <row r="135" spans="1:22" ht="15.75">
      <c r="A135" s="136" t="s">
        <v>666</v>
      </c>
      <c r="B135" s="71">
        <v>7</v>
      </c>
      <c r="C135" s="71">
        <v>1453</v>
      </c>
      <c r="D135" s="54" t="s">
        <v>619</v>
      </c>
      <c r="F135" s="54">
        <v>90</v>
      </c>
      <c r="H135" s="54" t="s">
        <v>325</v>
      </c>
      <c r="J135" s="96"/>
      <c r="K135" s="96">
        <f t="shared" si="7"/>
        <v>0.72</v>
      </c>
      <c r="L135" s="96"/>
      <c r="N135" s="6" t="s">
        <v>1130</v>
      </c>
      <c r="O135" s="1">
        <v>3.45</v>
      </c>
      <c r="P135" s="1"/>
      <c r="Q135" s="1"/>
      <c r="R135" s="1">
        <v>320</v>
      </c>
      <c r="S135" s="92">
        <f t="shared" si="9"/>
        <v>0.003125</v>
      </c>
      <c r="V135" s="101">
        <f t="shared" si="11"/>
        <v>0.0077625</v>
      </c>
    </row>
    <row r="136" spans="1:22" ht="15.75">
      <c r="A136" s="136" t="s">
        <v>769</v>
      </c>
      <c r="B136" s="71">
        <v>4</v>
      </c>
      <c r="C136" s="71">
        <v>1455</v>
      </c>
      <c r="D136" s="54" t="s">
        <v>619</v>
      </c>
      <c r="E136" s="54">
        <v>70</v>
      </c>
      <c r="F136" s="54">
        <v>140</v>
      </c>
      <c r="H136" s="54" t="s">
        <v>344</v>
      </c>
      <c r="J136" s="96">
        <f>(E136/125)</f>
        <v>0.56</v>
      </c>
      <c r="K136" s="96">
        <f t="shared" si="7"/>
        <v>1.12</v>
      </c>
      <c r="L136" s="96"/>
      <c r="N136" s="6" t="s">
        <v>1135</v>
      </c>
      <c r="O136" s="1">
        <v>3.45</v>
      </c>
      <c r="P136" s="1"/>
      <c r="Q136" s="1"/>
      <c r="R136" s="1">
        <v>300</v>
      </c>
      <c r="S136" s="92">
        <f t="shared" si="9"/>
        <v>0.0033333333333333335</v>
      </c>
      <c r="U136" s="101">
        <f>$O136*J136/$R136</f>
        <v>0.006440000000000001</v>
      </c>
      <c r="V136" s="101">
        <f t="shared" si="11"/>
        <v>0.012880000000000003</v>
      </c>
    </row>
    <row r="137" spans="1:22" ht="15.75">
      <c r="A137" s="136" t="s">
        <v>613</v>
      </c>
      <c r="B137" s="71">
        <v>8</v>
      </c>
      <c r="C137" s="71">
        <v>1455</v>
      </c>
      <c r="D137" s="54" t="s">
        <v>619</v>
      </c>
      <c r="F137" s="54">
        <v>130</v>
      </c>
      <c r="H137" s="54" t="s">
        <v>325</v>
      </c>
      <c r="I137" s="54" t="s">
        <v>343</v>
      </c>
      <c r="J137" s="96"/>
      <c r="K137" s="96">
        <f t="shared" si="7"/>
        <v>1.04</v>
      </c>
      <c r="L137" s="96"/>
      <c r="N137" s="6" t="s">
        <v>1220</v>
      </c>
      <c r="O137" s="1">
        <v>3.45</v>
      </c>
      <c r="P137" s="1"/>
      <c r="Q137" s="1"/>
      <c r="R137" s="1">
        <v>300</v>
      </c>
      <c r="S137" s="92">
        <f t="shared" si="9"/>
        <v>0.0033333333333333335</v>
      </c>
      <c r="V137" s="101">
        <f t="shared" si="11"/>
        <v>0.011960000000000002</v>
      </c>
    </row>
    <row r="138" spans="1:22" ht="15.75">
      <c r="A138" s="136" t="s">
        <v>607</v>
      </c>
      <c r="B138" s="71">
        <v>2</v>
      </c>
      <c r="C138" s="71">
        <v>1456</v>
      </c>
      <c r="D138" s="54" t="s">
        <v>619</v>
      </c>
      <c r="F138" s="54">
        <v>170</v>
      </c>
      <c r="H138" s="54" t="s">
        <v>325</v>
      </c>
      <c r="J138" s="96"/>
      <c r="K138" s="96">
        <f aca="true" t="shared" si="12" ref="K138:K154">(F138/125)</f>
        <v>1.36</v>
      </c>
      <c r="L138" s="96"/>
      <c r="N138" s="6" t="s">
        <v>1113</v>
      </c>
      <c r="O138" s="1">
        <v>3.45</v>
      </c>
      <c r="P138" s="1"/>
      <c r="Q138" s="1"/>
      <c r="R138" s="1">
        <v>360</v>
      </c>
      <c r="S138" s="92">
        <f t="shared" si="9"/>
        <v>0.002777777777777778</v>
      </c>
      <c r="V138" s="101">
        <f t="shared" si="11"/>
        <v>0.013033333333333334</v>
      </c>
    </row>
    <row r="139" spans="1:22" ht="15.75">
      <c r="A139" s="136" t="s">
        <v>770</v>
      </c>
      <c r="B139" s="71">
        <v>3</v>
      </c>
      <c r="C139" s="71">
        <v>1456</v>
      </c>
      <c r="D139" s="54" t="s">
        <v>619</v>
      </c>
      <c r="F139" s="54">
        <v>150</v>
      </c>
      <c r="H139" s="54" t="s">
        <v>325</v>
      </c>
      <c r="J139" s="96"/>
      <c r="K139" s="96">
        <f t="shared" si="12"/>
        <v>1.2</v>
      </c>
      <c r="L139" s="96"/>
      <c r="N139" s="6" t="s">
        <v>1113</v>
      </c>
      <c r="O139" s="1">
        <v>3.45</v>
      </c>
      <c r="P139" s="1"/>
      <c r="Q139" s="1"/>
      <c r="R139" s="1">
        <v>360</v>
      </c>
      <c r="S139" s="92">
        <f t="shared" si="9"/>
        <v>0.002777777777777778</v>
      </c>
      <c r="V139" s="101">
        <f t="shared" si="11"/>
        <v>0.0115</v>
      </c>
    </row>
    <row r="140" spans="1:22" ht="15.75">
      <c r="A140" s="136" t="s">
        <v>613</v>
      </c>
      <c r="B140" s="71">
        <v>8</v>
      </c>
      <c r="C140" s="71">
        <v>1456</v>
      </c>
      <c r="D140" s="54" t="s">
        <v>619</v>
      </c>
      <c r="F140" s="54">
        <v>220</v>
      </c>
      <c r="H140" s="54" t="s">
        <v>325</v>
      </c>
      <c r="J140" s="96"/>
      <c r="K140" s="96">
        <f t="shared" si="12"/>
        <v>1.76</v>
      </c>
      <c r="L140" s="96"/>
      <c r="N140" s="6" t="s">
        <v>1113</v>
      </c>
      <c r="O140" s="1">
        <v>3.45</v>
      </c>
      <c r="P140" s="1"/>
      <c r="Q140" s="1"/>
      <c r="R140" s="1">
        <v>360</v>
      </c>
      <c r="S140" s="92">
        <f t="shared" si="9"/>
        <v>0.002777777777777778</v>
      </c>
      <c r="V140" s="101">
        <f t="shared" si="11"/>
        <v>0.016866666666666665</v>
      </c>
    </row>
    <row r="141" spans="1:22" ht="15.75">
      <c r="A141" s="136" t="s">
        <v>776</v>
      </c>
      <c r="B141" s="71">
        <v>5</v>
      </c>
      <c r="C141" s="71">
        <v>1459</v>
      </c>
      <c r="D141" s="54" t="s">
        <v>619</v>
      </c>
      <c r="F141" s="54">
        <v>300</v>
      </c>
      <c r="J141" s="96"/>
      <c r="K141" s="96">
        <f t="shared" si="12"/>
        <v>2.4</v>
      </c>
      <c r="L141" s="96"/>
      <c r="N141" s="6">
        <v>1459</v>
      </c>
      <c r="O141" s="1">
        <v>3.45</v>
      </c>
      <c r="P141" s="1"/>
      <c r="Q141" s="1"/>
      <c r="R141" s="1">
        <v>340</v>
      </c>
      <c r="S141" s="92">
        <f t="shared" si="9"/>
        <v>0.0029411764705882353</v>
      </c>
      <c r="V141" s="101">
        <f t="shared" si="11"/>
        <v>0.024352941176470588</v>
      </c>
    </row>
    <row r="142" spans="1:22" ht="15.75">
      <c r="A142" s="136" t="s">
        <v>345</v>
      </c>
      <c r="B142" s="71">
        <v>7</v>
      </c>
      <c r="C142" s="71">
        <v>1460</v>
      </c>
      <c r="D142" s="54" t="s">
        <v>619</v>
      </c>
      <c r="F142" s="54">
        <v>180</v>
      </c>
      <c r="H142" s="60" t="s">
        <v>346</v>
      </c>
      <c r="I142" s="46" t="s">
        <v>885</v>
      </c>
      <c r="J142" s="96"/>
      <c r="K142" s="96">
        <f t="shared" si="12"/>
        <v>1.44</v>
      </c>
      <c r="L142" s="96"/>
      <c r="N142" s="6">
        <v>1460</v>
      </c>
      <c r="O142" s="1">
        <v>3.45</v>
      </c>
      <c r="P142" s="1"/>
      <c r="Q142" s="1"/>
      <c r="R142" s="1">
        <v>340</v>
      </c>
      <c r="S142" s="92">
        <f t="shared" si="9"/>
        <v>0.0029411764705882353</v>
      </c>
      <c r="V142" s="101">
        <f t="shared" si="11"/>
        <v>0.014611764705882354</v>
      </c>
    </row>
    <row r="143" spans="1:22" ht="15.75">
      <c r="A143" s="136" t="s">
        <v>345</v>
      </c>
      <c r="B143" s="71">
        <v>7</v>
      </c>
      <c r="C143" s="71">
        <v>1462</v>
      </c>
      <c r="D143" s="54" t="s">
        <v>619</v>
      </c>
      <c r="F143" s="54">
        <v>180</v>
      </c>
      <c r="J143" s="96"/>
      <c r="K143" s="96">
        <f t="shared" si="12"/>
        <v>1.44</v>
      </c>
      <c r="L143" s="96"/>
      <c r="N143" s="6" t="s">
        <v>1118</v>
      </c>
      <c r="O143" s="1">
        <v>3.45</v>
      </c>
      <c r="P143" s="1"/>
      <c r="Q143" s="1"/>
      <c r="R143" s="1">
        <v>300</v>
      </c>
      <c r="S143" s="92">
        <f t="shared" si="9"/>
        <v>0.0033333333333333335</v>
      </c>
      <c r="V143" s="101">
        <f t="shared" si="11"/>
        <v>0.01656</v>
      </c>
    </row>
    <row r="144" spans="1:22" ht="15.75">
      <c r="A144" s="136" t="s">
        <v>925</v>
      </c>
      <c r="B144" s="71">
        <v>7</v>
      </c>
      <c r="C144" s="71">
        <v>1462</v>
      </c>
      <c r="D144" s="54" t="s">
        <v>619</v>
      </c>
      <c r="F144" s="54">
        <v>200</v>
      </c>
      <c r="J144" s="96"/>
      <c r="K144" s="96">
        <f t="shared" si="12"/>
        <v>1.6</v>
      </c>
      <c r="L144" s="96"/>
      <c r="N144" s="6" t="s">
        <v>1118</v>
      </c>
      <c r="O144" s="1">
        <v>3.45</v>
      </c>
      <c r="P144" s="26"/>
      <c r="Q144" s="26"/>
      <c r="R144" s="26">
        <v>300</v>
      </c>
      <c r="S144" s="92">
        <f t="shared" si="9"/>
        <v>0.0033333333333333335</v>
      </c>
      <c r="V144" s="101">
        <f t="shared" si="11"/>
        <v>0.018400000000000003</v>
      </c>
    </row>
    <row r="145" spans="1:23" ht="15.75">
      <c r="A145" s="136" t="s">
        <v>770</v>
      </c>
      <c r="B145" s="71">
        <v>3</v>
      </c>
      <c r="C145" s="71">
        <v>1464</v>
      </c>
      <c r="D145" s="54" t="s">
        <v>619</v>
      </c>
      <c r="G145" s="54">
        <v>320</v>
      </c>
      <c r="H145" s="54" t="s">
        <v>145</v>
      </c>
      <c r="J145" s="96"/>
      <c r="K145" s="96"/>
      <c r="L145" s="96">
        <f>(G145/125)</f>
        <v>2.56</v>
      </c>
      <c r="N145" s="6">
        <v>1464</v>
      </c>
      <c r="O145" s="1">
        <v>3.45</v>
      </c>
      <c r="P145" s="26"/>
      <c r="Q145" s="26"/>
      <c r="R145" s="26">
        <v>300</v>
      </c>
      <c r="S145" s="92">
        <f t="shared" si="9"/>
        <v>0.0033333333333333335</v>
      </c>
      <c r="W145" s="101">
        <f>$O145*L145/$R145</f>
        <v>0.02944</v>
      </c>
    </row>
    <row r="146" spans="1:23" ht="15.75">
      <c r="A146" s="136" t="s">
        <v>768</v>
      </c>
      <c r="B146" s="71">
        <v>6</v>
      </c>
      <c r="C146" s="71">
        <v>1465</v>
      </c>
      <c r="D146" s="54" t="s">
        <v>619</v>
      </c>
      <c r="G146" s="54">
        <v>200</v>
      </c>
      <c r="H146" s="56" t="s">
        <v>1100</v>
      </c>
      <c r="I146" s="54" t="s">
        <v>347</v>
      </c>
      <c r="J146" s="96"/>
      <c r="K146" s="96"/>
      <c r="L146" s="96">
        <f>(G146/125)</f>
        <v>1.6</v>
      </c>
      <c r="N146" s="6">
        <v>1465</v>
      </c>
      <c r="O146" s="1">
        <v>3.45</v>
      </c>
      <c r="P146" s="26"/>
      <c r="Q146" s="26"/>
      <c r="R146" s="26">
        <v>300</v>
      </c>
      <c r="S146" s="92">
        <f t="shared" si="9"/>
        <v>0.0033333333333333335</v>
      </c>
      <c r="W146" s="101">
        <f>$O146*L146/$R146</f>
        <v>0.018400000000000003</v>
      </c>
    </row>
    <row r="147" spans="1:23" ht="15.75">
      <c r="A147" s="136" t="s">
        <v>946</v>
      </c>
      <c r="B147" s="71">
        <v>1</v>
      </c>
      <c r="C147" s="71">
        <v>1468</v>
      </c>
      <c r="D147" s="54" t="s">
        <v>619</v>
      </c>
      <c r="G147" s="54">
        <v>240</v>
      </c>
      <c r="H147" s="54" t="s">
        <v>560</v>
      </c>
      <c r="J147" s="96"/>
      <c r="K147" s="96"/>
      <c r="L147" s="96">
        <f>(G147/125)</f>
        <v>1.92</v>
      </c>
      <c r="N147" s="6">
        <v>1468</v>
      </c>
      <c r="O147" s="1">
        <v>3.45</v>
      </c>
      <c r="P147" s="1"/>
      <c r="Q147" s="1"/>
      <c r="R147" s="26">
        <v>300</v>
      </c>
      <c r="S147" s="92">
        <f t="shared" si="9"/>
        <v>0.0033333333333333335</v>
      </c>
      <c r="W147" s="101">
        <f>$O147*L147/$R147</f>
        <v>0.02208</v>
      </c>
    </row>
    <row r="148" spans="1:23" ht="15.75">
      <c r="A148" s="136" t="s">
        <v>776</v>
      </c>
      <c r="B148" s="71">
        <v>5</v>
      </c>
      <c r="C148" s="71">
        <v>1468</v>
      </c>
      <c r="D148" s="54" t="s">
        <v>619</v>
      </c>
      <c r="G148" s="54">
        <v>240</v>
      </c>
      <c r="H148" s="54" t="s">
        <v>560</v>
      </c>
      <c r="J148" s="96"/>
      <c r="K148" s="96"/>
      <c r="L148" s="96">
        <f>(G148/125)</f>
        <v>1.92</v>
      </c>
      <c r="N148" s="6">
        <v>1468</v>
      </c>
      <c r="O148" s="1">
        <v>3.45</v>
      </c>
      <c r="P148" s="1"/>
      <c r="Q148" s="1"/>
      <c r="R148" s="26">
        <v>300</v>
      </c>
      <c r="S148" s="92">
        <f t="shared" si="9"/>
        <v>0.0033333333333333335</v>
      </c>
      <c r="W148" s="101">
        <f>$O148*L148/$R148</f>
        <v>0.02208</v>
      </c>
    </row>
    <row r="149" spans="1:22" ht="15.75">
      <c r="A149" s="136" t="s">
        <v>348</v>
      </c>
      <c r="B149" s="71">
        <v>6</v>
      </c>
      <c r="C149" s="71">
        <v>1468</v>
      </c>
      <c r="D149" s="54" t="s">
        <v>619</v>
      </c>
      <c r="F149" s="54">
        <v>300</v>
      </c>
      <c r="H149" s="60" t="s">
        <v>346</v>
      </c>
      <c r="I149" s="46" t="s">
        <v>885</v>
      </c>
      <c r="J149" s="96"/>
      <c r="K149" s="96">
        <f t="shared" si="12"/>
        <v>2.4</v>
      </c>
      <c r="L149" s="96"/>
      <c r="N149" s="6">
        <v>1468</v>
      </c>
      <c r="O149" s="1">
        <v>3.45</v>
      </c>
      <c r="P149" s="1"/>
      <c r="Q149" s="1"/>
      <c r="R149" s="26">
        <v>300</v>
      </c>
      <c r="S149" s="92">
        <f t="shared" si="9"/>
        <v>0.0033333333333333335</v>
      </c>
      <c r="V149" s="101">
        <f aca="true" t="shared" si="13" ref="V149:W153">$O149*K149/$R149</f>
        <v>0.0276</v>
      </c>
    </row>
    <row r="150" spans="1:22" ht="15.75">
      <c r="A150" s="136" t="s">
        <v>349</v>
      </c>
      <c r="B150" s="71">
        <v>8</v>
      </c>
      <c r="C150" s="71">
        <v>1468</v>
      </c>
      <c r="D150" s="54" t="s">
        <v>619</v>
      </c>
      <c r="F150" s="54">
        <v>300</v>
      </c>
      <c r="H150" s="54" t="s">
        <v>210</v>
      </c>
      <c r="J150" s="96"/>
      <c r="K150" s="96">
        <f t="shared" si="12"/>
        <v>2.4</v>
      </c>
      <c r="L150" s="96"/>
      <c r="N150" s="6">
        <v>1468</v>
      </c>
      <c r="O150" s="1">
        <v>3.45</v>
      </c>
      <c r="P150" s="1"/>
      <c r="Q150" s="1"/>
      <c r="R150" s="26">
        <v>300</v>
      </c>
      <c r="S150" s="92">
        <f t="shared" si="9"/>
        <v>0.0033333333333333335</v>
      </c>
      <c r="V150" s="101">
        <f t="shared" si="13"/>
        <v>0.0276</v>
      </c>
    </row>
    <row r="151" spans="1:23" ht="15.75">
      <c r="A151" s="136" t="s">
        <v>211</v>
      </c>
      <c r="B151" s="71">
        <v>10</v>
      </c>
      <c r="C151" s="71">
        <v>1468</v>
      </c>
      <c r="D151" s="54" t="s">
        <v>619</v>
      </c>
      <c r="F151" s="54">
        <v>300</v>
      </c>
      <c r="G151" s="54">
        <v>450</v>
      </c>
      <c r="H151" s="54" t="s">
        <v>212</v>
      </c>
      <c r="J151" s="96"/>
      <c r="K151" s="96">
        <f t="shared" si="12"/>
        <v>2.4</v>
      </c>
      <c r="L151" s="96">
        <f>(G151/125)</f>
        <v>3.6</v>
      </c>
      <c r="N151" s="6">
        <v>1468</v>
      </c>
      <c r="O151" s="1">
        <v>3.45</v>
      </c>
      <c r="P151" s="1"/>
      <c r="Q151" s="1"/>
      <c r="R151" s="26">
        <v>300</v>
      </c>
      <c r="S151" s="92">
        <f t="shared" si="9"/>
        <v>0.0033333333333333335</v>
      </c>
      <c r="V151" s="101">
        <f t="shared" si="13"/>
        <v>0.0276</v>
      </c>
      <c r="W151" s="101">
        <f t="shared" si="13"/>
        <v>0.041400000000000006</v>
      </c>
    </row>
    <row r="152" spans="1:22" ht="15.75">
      <c r="A152" s="136" t="s">
        <v>213</v>
      </c>
      <c r="B152" s="71">
        <v>4</v>
      </c>
      <c r="C152" s="71">
        <v>1469</v>
      </c>
      <c r="D152" s="54" t="s">
        <v>619</v>
      </c>
      <c r="F152" s="54">
        <v>300</v>
      </c>
      <c r="H152" s="54" t="s">
        <v>214</v>
      </c>
      <c r="J152" s="96"/>
      <c r="K152" s="96">
        <f t="shared" si="12"/>
        <v>2.4</v>
      </c>
      <c r="L152" s="96"/>
      <c r="N152" s="6">
        <v>1469</v>
      </c>
      <c r="O152" s="1">
        <v>3.45</v>
      </c>
      <c r="P152" s="1"/>
      <c r="Q152" s="1"/>
      <c r="R152" s="26">
        <v>300</v>
      </c>
      <c r="S152" s="92">
        <f t="shared" si="9"/>
        <v>0.0033333333333333335</v>
      </c>
      <c r="V152" s="101">
        <f t="shared" si="13"/>
        <v>0.0276</v>
      </c>
    </row>
    <row r="153" spans="1:22" ht="15.75">
      <c r="A153" s="136" t="s">
        <v>571</v>
      </c>
      <c r="B153" s="71">
        <v>11</v>
      </c>
      <c r="C153" s="71">
        <v>1469</v>
      </c>
      <c r="D153" s="54" t="s">
        <v>619</v>
      </c>
      <c r="F153" s="54">
        <v>700</v>
      </c>
      <c r="J153" s="96"/>
      <c r="K153" s="96">
        <f t="shared" si="12"/>
        <v>5.6</v>
      </c>
      <c r="L153" s="96"/>
      <c r="N153" s="6">
        <v>1469</v>
      </c>
      <c r="O153" s="1">
        <v>3.45</v>
      </c>
      <c r="P153" s="1"/>
      <c r="Q153" s="1"/>
      <c r="R153" s="26">
        <v>300</v>
      </c>
      <c r="S153" s="92">
        <f t="shared" si="9"/>
        <v>0.0033333333333333335</v>
      </c>
      <c r="V153" s="101">
        <f t="shared" si="13"/>
        <v>0.0644</v>
      </c>
    </row>
    <row r="154" spans="1:22" ht="15.75">
      <c r="A154" s="136" t="s">
        <v>774</v>
      </c>
      <c r="B154" s="71">
        <v>1</v>
      </c>
      <c r="C154" s="71">
        <v>1487</v>
      </c>
      <c r="D154" s="54" t="s">
        <v>942</v>
      </c>
      <c r="F154" s="54">
        <v>1</v>
      </c>
      <c r="J154" s="96"/>
      <c r="K154" s="96">
        <f t="shared" si="12"/>
        <v>0.008</v>
      </c>
      <c r="L154" s="96"/>
      <c r="N154" s="6">
        <v>1487</v>
      </c>
      <c r="O154" s="1">
        <v>3.45</v>
      </c>
      <c r="P154" s="1"/>
      <c r="Q154" s="1"/>
      <c r="R154" s="1">
        <v>510</v>
      </c>
      <c r="S154" s="92">
        <f>(1/R154)</f>
        <v>0.00196078431372549</v>
      </c>
      <c r="V154" s="54" t="s">
        <v>1278</v>
      </c>
    </row>
  </sheetData>
  <sheetProtection/>
  <printOptions/>
  <pageMargins left="0.75" right="0.75" top="1" bottom="1" header="0.5" footer="0.5"/>
  <pageSetup horizontalDpi="200" verticalDpi="2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H. Lindert</dc:creator>
  <cp:keywords/>
  <dc:description/>
  <cp:lastModifiedBy>Microsoft Office User</cp:lastModifiedBy>
  <dcterms:created xsi:type="dcterms:W3CDTF">2006-04-01T04:25:06Z</dcterms:created>
  <dcterms:modified xsi:type="dcterms:W3CDTF">2020-06-18T02:58:29Z</dcterms:modified>
  <cp:category/>
  <cp:version/>
  <cp:contentType/>
  <cp:contentStatus/>
</cp:coreProperties>
</file>