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1360" windowHeight="7420" activeTab="0"/>
  </bookViews>
  <sheets>
    <sheet name="Chile 186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<sst xmlns="http://schemas.openxmlformats.org/spreadsheetml/2006/main" count="165" uniqueCount="105">
  <si>
    <t xml:space="preserve">      females</t>
  </si>
  <si>
    <t xml:space="preserve">   patrones (owners, male)</t>
  </si>
  <si>
    <t xml:space="preserve">   empleados (male)</t>
  </si>
  <si>
    <t xml:space="preserve">   barreteros (male)</t>
  </si>
  <si>
    <t xml:space="preserve">   apires (male)</t>
  </si>
  <si>
    <t>top to bottom</t>
  </si>
  <si>
    <t>Total income</t>
  </si>
  <si>
    <t>income</t>
  </si>
  <si>
    <t>Income groups</t>
  </si>
  <si>
    <t>Lower bound</t>
  </si>
  <si>
    <t>Upper bound</t>
  </si>
  <si>
    <t>Average y</t>
  </si>
  <si>
    <t>Recipients(no.)</t>
  </si>
  <si>
    <t>Calculated data</t>
  </si>
  <si>
    <t>_________________</t>
  </si>
  <si>
    <t>Universidad de la Republica, Uruguay.  Our thanks to him and to Luis Bértola for these preliminary estimates.</t>
  </si>
  <si>
    <t>% of recepients</t>
  </si>
  <si>
    <t>cumul.% recep.</t>
  </si>
  <si>
    <t>Total y per group</t>
  </si>
  <si>
    <t>% of y</t>
  </si>
  <si>
    <t>cumul.% of y</t>
  </si>
  <si>
    <t>Total no. of recep.</t>
  </si>
  <si>
    <t>Total average y</t>
  </si>
  <si>
    <t>Calculation of Gini</t>
  </si>
  <si>
    <r>
      <t>Source</t>
    </r>
    <r>
      <rPr>
        <sz val="12"/>
        <rFont val="Arial"/>
        <family val="0"/>
      </rPr>
      <t xml:space="preserve">: Preliminary estimates from the doctoral dissertation in progress by Javier Rodriguez Weber, </t>
    </r>
  </si>
  <si>
    <t>Social classes</t>
  </si>
  <si>
    <t>(compressed)</t>
  </si>
  <si>
    <t>(ranked by income)</t>
  </si>
  <si>
    <t>_______________</t>
  </si>
  <si>
    <t>Gini coeff.</t>
  </si>
  <si>
    <t>Delta</t>
  </si>
  <si>
    <t>Gini diff.</t>
  </si>
  <si>
    <t>Gini coeff.(max)</t>
  </si>
  <si>
    <t>Total</t>
  </si>
  <si>
    <t>Peasants</t>
  </si>
  <si>
    <t>Input data</t>
  </si>
  <si>
    <t>_____________</t>
  </si>
  <si>
    <t>Per capita</t>
  </si>
  <si>
    <t>Mining</t>
  </si>
  <si>
    <t>Manufacturing and Construction</t>
  </si>
  <si>
    <t xml:space="preserve">   industriales (owners)</t>
  </si>
  <si>
    <t xml:space="preserve">   artisansos (male)</t>
  </si>
  <si>
    <t xml:space="preserve">   costureras (female)</t>
  </si>
  <si>
    <t xml:space="preserve">   artesanos calificados (skilled)</t>
  </si>
  <si>
    <t xml:space="preserve">   zapateros</t>
  </si>
  <si>
    <t>Commerce</t>
  </si>
  <si>
    <t xml:space="preserve">   patrones (businessmen)</t>
  </si>
  <si>
    <t xml:space="preserve">   empleados</t>
  </si>
  <si>
    <t xml:space="preserve">   obreros</t>
  </si>
  <si>
    <t>Transport and Communications</t>
  </si>
  <si>
    <t xml:space="preserve">   ferrocarrileros (male)</t>
  </si>
  <si>
    <t xml:space="preserve">   marinos (male)</t>
  </si>
  <si>
    <t xml:space="preserve">   conductores</t>
  </si>
  <si>
    <t>Services</t>
  </si>
  <si>
    <t xml:space="preserve">   domésticos y lavanderas</t>
  </si>
  <si>
    <t xml:space="preserve">   profesionales</t>
  </si>
  <si>
    <t xml:space="preserve">   funcionarios</t>
  </si>
  <si>
    <t xml:space="preserve">   militares y policias (male)</t>
  </si>
  <si>
    <t>Total  Annual</t>
  </si>
  <si>
    <t xml:space="preserve">Big landowners </t>
  </si>
  <si>
    <t>Middle landowners</t>
  </si>
  <si>
    <t>Fishermen (male)</t>
  </si>
  <si>
    <t>Fisherman (female)</t>
  </si>
  <si>
    <t>Mining owners</t>
  </si>
  <si>
    <t>Mining emloyees</t>
  </si>
  <si>
    <t>Manufactuiriong owners</t>
  </si>
  <si>
    <t>Artisans</t>
  </si>
  <si>
    <t xml:space="preserve"> Skilled artisans (male)</t>
  </si>
  <si>
    <t xml:space="preserve"> Skilled artisans (female)</t>
  </si>
  <si>
    <t>Shoemakers (male)</t>
  </si>
  <si>
    <t>Shoemakers (female)</t>
  </si>
  <si>
    <t>Commerce (big)</t>
  </si>
  <si>
    <t>Employees (male)</t>
  </si>
  <si>
    <t>Employees (female)</t>
  </si>
  <si>
    <t>Workers (male)</t>
  </si>
  <si>
    <t>Workers (female)</t>
  </si>
  <si>
    <t>Railway workers</t>
  </si>
  <si>
    <t>Sailors</t>
  </si>
  <si>
    <t>Conductors (male)</t>
  </si>
  <si>
    <t>Conductors (female)</t>
  </si>
  <si>
    <t>Domestics (male)</t>
  </si>
  <si>
    <t>Domestics (female)</t>
  </si>
  <si>
    <t>Professionals  (male)</t>
  </si>
  <si>
    <t>Professionals  (female)</t>
  </si>
  <si>
    <t>Functioners (male)</t>
  </si>
  <si>
    <t>Functioners (female)</t>
  </si>
  <si>
    <t>Army and police</t>
  </si>
  <si>
    <t>People</t>
  </si>
  <si>
    <t>% of people</t>
  </si>
  <si>
    <t>CHILE 1861 PROFESSIONAL CLASSIFICATION</t>
  </si>
  <si>
    <t>CALCULATION OF THE GINI COEFFICIENT WITH BOUNDS</t>
  </si>
  <si>
    <t xml:space="preserve">   Annual</t>
  </si>
  <si>
    <t xml:space="preserve"> Income per</t>
  </si>
  <si>
    <t xml:space="preserve"> Recipients</t>
  </si>
  <si>
    <t xml:space="preserve">    Income</t>
  </si>
  <si>
    <t xml:space="preserve">  Recipient</t>
  </si>
  <si>
    <t xml:space="preserve">    (pesos)</t>
  </si>
  <si>
    <t>Agriculture and fishing</t>
  </si>
  <si>
    <t xml:space="preserve">   landowners (big)</t>
  </si>
  <si>
    <t xml:space="preserve">      male</t>
  </si>
  <si>
    <t xml:space="preserve">      female</t>
  </si>
  <si>
    <t xml:space="preserve">   landowners (middle)</t>
  </si>
  <si>
    <t xml:space="preserve">   campesinos</t>
  </si>
  <si>
    <t xml:space="preserve">   gañanes y pescadores</t>
  </si>
  <si>
    <t xml:space="preserve">      males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</si>
</sst>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_)"/>
    <numFmt numFmtId="170" formatCode="0.00_)"/>
    <numFmt numFmtId="171" formatCode="0_)"/>
    <numFmt numFmtId="172" formatCode="0.000_)"/>
    <numFmt numFmtId="173" formatCode="0.0%"/>
    <numFmt numFmtId="174" formatCode="0_ ;[Red]\-0\ "/>
    <numFmt numFmtId="175" formatCode="_(* #,##0.0_);_(* \(#,##0.0\);_(* &quot;-&quot;??_);_(@_)"/>
    <numFmt numFmtId="176" formatCode="0.00_ ;[Red]\-0.00\ "/>
    <numFmt numFmtId="177" formatCode="0.0000_)"/>
    <numFmt numFmtId="178" formatCode="0.00000_)"/>
    <numFmt numFmtId="179" formatCode="0.000000_)"/>
    <numFmt numFmtId="180" formatCode="0.0000000_)"/>
    <numFmt numFmtId="181" formatCode="_([$€-2]* #,##0.00_);_([$€-2]* \(#,##0.00\);_([$€-2]* &quot;-&quot;??_)"/>
    <numFmt numFmtId="182" formatCode="0.0000000"/>
    <numFmt numFmtId="183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Geneva"/>
      <family val="0"/>
    </font>
    <font>
      <u val="single"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70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>
      <alignment/>
    </xf>
    <xf numFmtId="170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opy of Massie_1759_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tabSelected="1" workbookViewId="0" topLeftCell="A24">
      <selection activeCell="F52" sqref="F52"/>
    </sheetView>
  </sheetViews>
  <sheetFormatPr defaultColWidth="11.421875" defaultRowHeight="12.75"/>
  <cols>
    <col min="1" max="1" width="35.7109375" style="2" customWidth="1"/>
    <col min="2" max="2" width="10.8515625" style="2" customWidth="1"/>
    <col min="3" max="3" width="10.421875" style="2" customWidth="1"/>
    <col min="4" max="4" width="12.421875" style="2" customWidth="1"/>
    <col min="5" max="5" width="2.8515625" style="2" customWidth="1"/>
    <col min="6" max="6" width="23.421875" style="2" customWidth="1"/>
    <col min="7" max="7" width="10.00390625" style="2" bestFit="1" customWidth="1"/>
    <col min="8" max="8" width="11.8515625" style="2" customWidth="1"/>
    <col min="9" max="9" width="7.28125" style="2" customWidth="1"/>
    <col min="10" max="10" width="27.421875" style="2" customWidth="1"/>
    <col min="11" max="11" width="10.421875" style="2" customWidth="1"/>
    <col min="12" max="12" width="8.8515625" style="2" customWidth="1"/>
    <col min="13" max="13" width="13.00390625" style="2" customWidth="1"/>
    <col min="14" max="16384" width="8.8515625" style="2" customWidth="1"/>
  </cols>
  <sheetData>
    <row r="1" ht="15">
      <c r="A1" s="3" t="s">
        <v>89</v>
      </c>
    </row>
    <row r="3" spans="2:13" ht="15">
      <c r="B3" s="4" t="s">
        <v>91</v>
      </c>
      <c r="C3" s="4"/>
      <c r="D3" s="4" t="s">
        <v>58</v>
      </c>
      <c r="E3" s="4"/>
      <c r="F3" s="5" t="s">
        <v>25</v>
      </c>
      <c r="G3" s="4" t="s">
        <v>37</v>
      </c>
      <c r="H3" s="4"/>
      <c r="I3" s="4"/>
      <c r="J3" s="5" t="s">
        <v>25</v>
      </c>
      <c r="K3" s="4" t="s">
        <v>37</v>
      </c>
      <c r="L3" s="4"/>
      <c r="M3" s="4"/>
    </row>
    <row r="4" spans="2:13" ht="15">
      <c r="B4" s="4" t="s">
        <v>92</v>
      </c>
      <c r="C4" s="4" t="s">
        <v>93</v>
      </c>
      <c r="D4" s="4" t="s">
        <v>94</v>
      </c>
      <c r="E4" s="4"/>
      <c r="F4" s="5" t="s">
        <v>26</v>
      </c>
      <c r="G4" s="4" t="s">
        <v>7</v>
      </c>
      <c r="H4" s="4" t="s">
        <v>87</v>
      </c>
      <c r="I4" s="4"/>
      <c r="J4" s="5" t="s">
        <v>27</v>
      </c>
      <c r="K4" s="4" t="s">
        <v>7</v>
      </c>
      <c r="L4" s="4" t="s">
        <v>87</v>
      </c>
      <c r="M4" s="4" t="s">
        <v>88</v>
      </c>
    </row>
    <row r="5" spans="2:4" ht="15">
      <c r="B5" s="4" t="s">
        <v>95</v>
      </c>
      <c r="C5" s="4"/>
      <c r="D5" s="4" t="s">
        <v>96</v>
      </c>
    </row>
    <row r="6" ht="15">
      <c r="A6" s="2" t="s">
        <v>97</v>
      </c>
    </row>
    <row r="7" ht="15">
      <c r="A7" s="2" t="s">
        <v>98</v>
      </c>
    </row>
    <row r="8" spans="1:13" ht="15">
      <c r="A8" s="2" t="s">
        <v>99</v>
      </c>
      <c r="B8" s="2">
        <v>7498</v>
      </c>
      <c r="C8" s="2">
        <v>778</v>
      </c>
      <c r="D8" s="2">
        <f>B8*C8</f>
        <v>5833444</v>
      </c>
      <c r="F8" s="2" t="s">
        <v>59</v>
      </c>
      <c r="G8" s="2">
        <f>B8</f>
        <v>7498</v>
      </c>
      <c r="H8" s="2">
        <f>C8+C9</f>
        <v>850</v>
      </c>
      <c r="J8" s="2" t="s">
        <v>62</v>
      </c>
      <c r="K8" s="2">
        <v>33</v>
      </c>
      <c r="L8" s="2">
        <v>2662</v>
      </c>
      <c r="M8" s="6">
        <f aca="true" t="shared" si="0" ref="M8:M39">L8/$L$64*100</f>
        <v>0.4366640311537313</v>
      </c>
    </row>
    <row r="9" spans="1:13" ht="15">
      <c r="A9" s="2" t="s">
        <v>100</v>
      </c>
      <c r="B9" s="2">
        <v>7498</v>
      </c>
      <c r="C9" s="2">
        <v>72</v>
      </c>
      <c r="D9" s="2">
        <f>B9*C9</f>
        <v>539856</v>
      </c>
      <c r="F9" s="2" t="s">
        <v>60</v>
      </c>
      <c r="G9" s="2">
        <f>B11</f>
        <v>1200</v>
      </c>
      <c r="H9" s="2">
        <f>C11+C12</f>
        <v>5359</v>
      </c>
      <c r="J9" s="2" t="s">
        <v>81</v>
      </c>
      <c r="K9" s="2">
        <v>48</v>
      </c>
      <c r="L9" s="2">
        <v>52922</v>
      </c>
      <c r="M9" s="6">
        <f t="shared" si="0"/>
        <v>8.68111715128391</v>
      </c>
    </row>
    <row r="10" spans="1:13" ht="15">
      <c r="A10" s="2" t="s">
        <v>101</v>
      </c>
      <c r="F10" s="2" t="s">
        <v>34</v>
      </c>
      <c r="G10" s="2">
        <f>B14</f>
        <v>89</v>
      </c>
      <c r="H10" s="2">
        <f>C14+C15</f>
        <v>132946</v>
      </c>
      <c r="J10" s="2" t="s">
        <v>61</v>
      </c>
      <c r="K10" s="2">
        <v>59</v>
      </c>
      <c r="L10" s="2">
        <v>143640</v>
      </c>
      <c r="M10" s="6">
        <f t="shared" si="0"/>
        <v>23.562141786221627</v>
      </c>
    </row>
    <row r="11" spans="1:13" ht="15">
      <c r="A11" s="2" t="s">
        <v>99</v>
      </c>
      <c r="B11" s="2">
        <v>1200</v>
      </c>
      <c r="C11" s="2">
        <v>4903</v>
      </c>
      <c r="D11" s="2">
        <f>B11*C11</f>
        <v>5883600</v>
      </c>
      <c r="F11" s="2" t="s">
        <v>61</v>
      </c>
      <c r="G11" s="2">
        <f>B17</f>
        <v>59</v>
      </c>
      <c r="H11" s="2">
        <f>C17</f>
        <v>143640</v>
      </c>
      <c r="J11" s="2" t="s">
        <v>42</v>
      </c>
      <c r="K11" s="2">
        <v>74</v>
      </c>
      <c r="L11" s="2">
        <v>98260</v>
      </c>
      <c r="M11" s="6">
        <f t="shared" si="0"/>
        <v>16.118184711181684</v>
      </c>
    </row>
    <row r="12" spans="1:13" ht="15">
      <c r="A12" s="2" t="s">
        <v>100</v>
      </c>
      <c r="B12" s="2">
        <v>1200</v>
      </c>
      <c r="C12" s="2">
        <v>456</v>
      </c>
      <c r="D12" s="2">
        <f>B12*C12</f>
        <v>547200</v>
      </c>
      <c r="F12" s="2" t="s">
        <v>62</v>
      </c>
      <c r="G12" s="2">
        <f>B18</f>
        <v>33</v>
      </c>
      <c r="H12" s="2">
        <f>C18</f>
        <v>2662</v>
      </c>
      <c r="J12" s="2" t="s">
        <v>70</v>
      </c>
      <c r="K12" s="2">
        <v>75</v>
      </c>
      <c r="L12" s="2">
        <v>2151</v>
      </c>
      <c r="M12" s="6">
        <f t="shared" si="0"/>
        <v>0.3528415969239955</v>
      </c>
    </row>
    <row r="13" spans="1:13" ht="15">
      <c r="A13" s="2" t="s">
        <v>102</v>
      </c>
      <c r="F13" s="2" t="s">
        <v>63</v>
      </c>
      <c r="G13" s="2">
        <f aca="true" t="shared" si="1" ref="G13:H16">B20</f>
        <v>11579</v>
      </c>
      <c r="H13" s="2">
        <f t="shared" si="1"/>
        <v>475</v>
      </c>
      <c r="J13" s="2" t="s">
        <v>80</v>
      </c>
      <c r="K13" s="2">
        <v>86</v>
      </c>
      <c r="L13" s="2">
        <v>7703</v>
      </c>
      <c r="M13" s="6">
        <f t="shared" si="0"/>
        <v>1.263569884288953</v>
      </c>
    </row>
    <row r="14" spans="1:13" ht="15">
      <c r="A14" s="2" t="s">
        <v>99</v>
      </c>
      <c r="B14" s="2">
        <v>89</v>
      </c>
      <c r="C14" s="2">
        <v>122882</v>
      </c>
      <c r="D14" s="2">
        <f>B14*C14</f>
        <v>10936498</v>
      </c>
      <c r="F14" s="2" t="s">
        <v>64</v>
      </c>
      <c r="G14" s="2">
        <f t="shared" si="1"/>
        <v>374</v>
      </c>
      <c r="H14" s="2">
        <f t="shared" si="1"/>
        <v>2139</v>
      </c>
      <c r="J14" s="2" t="s">
        <v>34</v>
      </c>
      <c r="K14" s="2">
        <v>89</v>
      </c>
      <c r="L14" s="2">
        <v>132946</v>
      </c>
      <c r="M14" s="6">
        <f t="shared" si="0"/>
        <v>21.807940002165278</v>
      </c>
    </row>
    <row r="15" spans="1:13" ht="15">
      <c r="A15" s="2" t="s">
        <v>100</v>
      </c>
      <c r="B15" s="2">
        <v>89</v>
      </c>
      <c r="C15" s="2">
        <v>10064</v>
      </c>
      <c r="D15" s="2">
        <f>B15*C15</f>
        <v>895696</v>
      </c>
      <c r="F15" s="2" t="str">
        <f>A22</f>
        <v>   barreteros (male)</v>
      </c>
      <c r="G15" s="2">
        <f t="shared" si="1"/>
        <v>187</v>
      </c>
      <c r="H15" s="2">
        <f t="shared" si="1"/>
        <v>6445</v>
      </c>
      <c r="J15" s="2" t="s">
        <v>79</v>
      </c>
      <c r="K15" s="2">
        <v>101</v>
      </c>
      <c r="L15" s="2">
        <v>2</v>
      </c>
      <c r="M15" s="6">
        <f t="shared" si="0"/>
        <v>0.000328072149627146</v>
      </c>
    </row>
    <row r="16" spans="1:13" ht="15">
      <c r="A16" s="2" t="s">
        <v>103</v>
      </c>
      <c r="F16" s="2" t="str">
        <f>A23</f>
        <v>   apires (male)</v>
      </c>
      <c r="G16" s="2">
        <f t="shared" si="1"/>
        <v>139</v>
      </c>
      <c r="H16" s="2">
        <f t="shared" si="1"/>
        <v>12891</v>
      </c>
      <c r="J16" s="2" t="s">
        <v>66</v>
      </c>
      <c r="K16" s="2">
        <v>134</v>
      </c>
      <c r="L16" s="2">
        <v>65026</v>
      </c>
      <c r="M16" s="6">
        <f t="shared" si="0"/>
        <v>10.666609800827398</v>
      </c>
    </row>
    <row r="17" spans="1:13" ht="15">
      <c r="A17" s="2" t="s">
        <v>104</v>
      </c>
      <c r="B17" s="2">
        <v>59</v>
      </c>
      <c r="C17" s="2">
        <v>143640</v>
      </c>
      <c r="D17" s="2">
        <f>B17*C17</f>
        <v>8474760</v>
      </c>
      <c r="F17" s="2" t="s">
        <v>65</v>
      </c>
      <c r="G17" s="2">
        <f>B26</f>
        <v>4586</v>
      </c>
      <c r="H17" s="2">
        <f>C26+C27</f>
        <v>4499</v>
      </c>
      <c r="J17" s="2" t="s">
        <v>69</v>
      </c>
      <c r="K17" s="2">
        <v>137</v>
      </c>
      <c r="L17" s="2">
        <v>13106</v>
      </c>
      <c r="M17" s="6">
        <f t="shared" si="0"/>
        <v>2.1498567965066875</v>
      </c>
    </row>
    <row r="18" spans="1:13" ht="15">
      <c r="A18" s="2" t="s">
        <v>0</v>
      </c>
      <c r="B18" s="2">
        <v>33</v>
      </c>
      <c r="C18" s="2">
        <v>2662</v>
      </c>
      <c r="D18" s="2">
        <f>B18*C18</f>
        <v>87846</v>
      </c>
      <c r="F18" s="2" t="s">
        <v>66</v>
      </c>
      <c r="G18" s="2">
        <f>B28</f>
        <v>134</v>
      </c>
      <c r="H18" s="2">
        <f>C28</f>
        <v>65026</v>
      </c>
      <c r="J18" s="2" t="s">
        <v>4</v>
      </c>
      <c r="K18" s="2">
        <v>139</v>
      </c>
      <c r="L18" s="2">
        <v>12891</v>
      </c>
      <c r="M18" s="6">
        <f t="shared" si="0"/>
        <v>2.1145890404217695</v>
      </c>
    </row>
    <row r="19" spans="1:13" ht="15">
      <c r="A19" s="2" t="s">
        <v>38</v>
      </c>
      <c r="F19" s="2" t="str">
        <f>A29</f>
        <v>   costureras (female)</v>
      </c>
      <c r="G19" s="2">
        <f>B29</f>
        <v>74</v>
      </c>
      <c r="H19" s="2">
        <f>C29</f>
        <v>98260</v>
      </c>
      <c r="J19" s="2" t="s">
        <v>86</v>
      </c>
      <c r="K19" s="2">
        <v>144</v>
      </c>
      <c r="L19" s="2">
        <v>6993</v>
      </c>
      <c r="M19" s="6">
        <f t="shared" si="0"/>
        <v>1.147104271171316</v>
      </c>
    </row>
    <row r="20" spans="1:13" ht="15">
      <c r="A20" s="2" t="s">
        <v>1</v>
      </c>
      <c r="B20" s="2">
        <v>11579</v>
      </c>
      <c r="C20" s="2">
        <v>475</v>
      </c>
      <c r="D20" s="2">
        <f>B20*C20</f>
        <v>5500025</v>
      </c>
      <c r="F20" s="2" t="s">
        <v>67</v>
      </c>
      <c r="G20" s="2">
        <f>B31</f>
        <v>370</v>
      </c>
      <c r="H20" s="2">
        <f>C31</f>
        <v>13171</v>
      </c>
      <c r="J20" s="2" t="s">
        <v>78</v>
      </c>
      <c r="K20" s="2">
        <v>180</v>
      </c>
      <c r="L20" s="2">
        <v>2049</v>
      </c>
      <c r="M20" s="6">
        <f t="shared" si="0"/>
        <v>0.3361099172930111</v>
      </c>
    </row>
    <row r="21" spans="1:13" ht="15">
      <c r="A21" s="2" t="s">
        <v>2</v>
      </c>
      <c r="B21" s="2">
        <v>374</v>
      </c>
      <c r="C21" s="2">
        <v>2139</v>
      </c>
      <c r="D21" s="2">
        <f>B21*C21</f>
        <v>799986</v>
      </c>
      <c r="F21" s="2" t="s">
        <v>68</v>
      </c>
      <c r="G21" s="2">
        <f>B32</f>
        <v>204</v>
      </c>
      <c r="H21" s="2">
        <f>C32</f>
        <v>432</v>
      </c>
      <c r="J21" s="2" t="s">
        <v>3</v>
      </c>
      <c r="K21" s="2">
        <v>187</v>
      </c>
      <c r="L21" s="2">
        <v>6445</v>
      </c>
      <c r="M21" s="6">
        <f t="shared" si="0"/>
        <v>1.057212502173478</v>
      </c>
    </row>
    <row r="22" spans="1:13" ht="15">
      <c r="A22" s="2" t="s">
        <v>3</v>
      </c>
      <c r="B22" s="2">
        <v>187</v>
      </c>
      <c r="C22" s="2">
        <v>6445</v>
      </c>
      <c r="D22" s="2">
        <f>B22*C22</f>
        <v>1205215</v>
      </c>
      <c r="F22" s="2" t="s">
        <v>69</v>
      </c>
      <c r="G22" s="2">
        <f>B34</f>
        <v>137</v>
      </c>
      <c r="H22" s="2">
        <f>C34</f>
        <v>13106</v>
      </c>
      <c r="J22" s="2" t="s">
        <v>68</v>
      </c>
      <c r="K22" s="2">
        <v>204</v>
      </c>
      <c r="L22" s="2">
        <v>432</v>
      </c>
      <c r="M22" s="6">
        <f t="shared" si="0"/>
        <v>0.07086358431946353</v>
      </c>
    </row>
    <row r="23" spans="1:13" ht="15">
      <c r="A23" s="2" t="s">
        <v>4</v>
      </c>
      <c r="B23" s="2">
        <v>139</v>
      </c>
      <c r="C23" s="2">
        <v>12891</v>
      </c>
      <c r="D23" s="2">
        <f>B23*C23</f>
        <v>1791849</v>
      </c>
      <c r="F23" s="2" t="s">
        <v>70</v>
      </c>
      <c r="G23" s="2">
        <f>B35</f>
        <v>75</v>
      </c>
      <c r="H23" s="2">
        <f>C35</f>
        <v>2151</v>
      </c>
      <c r="J23" s="2" t="s">
        <v>75</v>
      </c>
      <c r="K23" s="2">
        <v>275</v>
      </c>
      <c r="L23" s="2">
        <v>546</v>
      </c>
      <c r="M23" s="6">
        <f t="shared" si="0"/>
        <v>0.08956369684821086</v>
      </c>
    </row>
    <row r="24" spans="1:13" ht="15">
      <c r="A24" s="2" t="s">
        <v>39</v>
      </c>
      <c r="F24" s="2" t="s">
        <v>71</v>
      </c>
      <c r="G24" s="2">
        <f>B38</f>
        <v>1878</v>
      </c>
      <c r="H24" s="2">
        <f>C38+C39</f>
        <v>10232</v>
      </c>
      <c r="J24" s="2" t="s">
        <v>77</v>
      </c>
      <c r="K24" s="2">
        <v>301</v>
      </c>
      <c r="L24" s="2">
        <v>1672</v>
      </c>
      <c r="M24" s="6">
        <f t="shared" si="0"/>
        <v>0.2742683170882941</v>
      </c>
    </row>
    <row r="25" spans="1:13" ht="15">
      <c r="A25" s="2" t="s">
        <v>40</v>
      </c>
      <c r="F25" s="2" t="s">
        <v>72</v>
      </c>
      <c r="G25" s="2">
        <f>B41</f>
        <v>876</v>
      </c>
      <c r="H25" s="2">
        <f>C41</f>
        <v>5754</v>
      </c>
      <c r="J25" s="2" t="s">
        <v>85</v>
      </c>
      <c r="K25" s="2">
        <v>301</v>
      </c>
      <c r="L25" s="2">
        <v>22</v>
      </c>
      <c r="M25" s="6">
        <f t="shared" si="0"/>
        <v>0.003608793645898606</v>
      </c>
    </row>
    <row r="26" spans="1:13" ht="15">
      <c r="A26" s="2" t="s">
        <v>99</v>
      </c>
      <c r="B26" s="2">
        <v>4586</v>
      </c>
      <c r="C26" s="2">
        <v>4345</v>
      </c>
      <c r="D26" s="2">
        <f>B26*C26</f>
        <v>19926170</v>
      </c>
      <c r="F26" s="2" t="s">
        <v>73</v>
      </c>
      <c r="G26" s="2">
        <f>B42</f>
        <v>482</v>
      </c>
      <c r="H26" s="2">
        <f>C42</f>
        <v>1041</v>
      </c>
      <c r="J26" s="2" t="s">
        <v>76</v>
      </c>
      <c r="K26" s="2">
        <v>361</v>
      </c>
      <c r="L26" s="2">
        <v>1106</v>
      </c>
      <c r="M26" s="6">
        <f t="shared" si="0"/>
        <v>0.18142389874381173</v>
      </c>
    </row>
    <row r="27" spans="1:13" ht="15">
      <c r="A27" s="2" t="s">
        <v>100</v>
      </c>
      <c r="B27" s="2">
        <v>4586</v>
      </c>
      <c r="C27" s="2">
        <v>154</v>
      </c>
      <c r="D27" s="2">
        <f>B27*C27</f>
        <v>706244</v>
      </c>
      <c r="F27" s="2" t="s">
        <v>74</v>
      </c>
      <c r="G27" s="2">
        <f>B44</f>
        <v>501</v>
      </c>
      <c r="H27" s="2">
        <f>C44</f>
        <v>3016</v>
      </c>
      <c r="J27" s="2" t="s">
        <v>67</v>
      </c>
      <c r="K27" s="2">
        <v>370</v>
      </c>
      <c r="L27" s="2">
        <v>13171</v>
      </c>
      <c r="M27" s="6">
        <f t="shared" si="0"/>
        <v>2.1605191413695697</v>
      </c>
    </row>
    <row r="28" spans="1:13" ht="15">
      <c r="A28" s="2" t="s">
        <v>41</v>
      </c>
      <c r="B28" s="2">
        <v>134</v>
      </c>
      <c r="C28" s="2">
        <v>65026</v>
      </c>
      <c r="D28" s="2">
        <f>B28*C28</f>
        <v>8713484</v>
      </c>
      <c r="F28" s="2" t="s">
        <v>75</v>
      </c>
      <c r="G28" s="2">
        <f>B45</f>
        <v>275</v>
      </c>
      <c r="H28" s="2">
        <f>C45</f>
        <v>546</v>
      </c>
      <c r="J28" s="2" t="s">
        <v>64</v>
      </c>
      <c r="K28" s="2">
        <v>374</v>
      </c>
      <c r="L28" s="2">
        <v>2139</v>
      </c>
      <c r="M28" s="6">
        <f t="shared" si="0"/>
        <v>0.35087316402623264</v>
      </c>
    </row>
    <row r="29" spans="1:13" ht="15">
      <c r="A29" s="2" t="s">
        <v>42</v>
      </c>
      <c r="B29" s="2">
        <v>74</v>
      </c>
      <c r="C29" s="2">
        <v>98260</v>
      </c>
      <c r="D29" s="2">
        <f>B29*C29</f>
        <v>7271240</v>
      </c>
      <c r="F29" s="2" t="s">
        <v>76</v>
      </c>
      <c r="G29" s="2">
        <f>B47</f>
        <v>361</v>
      </c>
      <c r="H29" s="2">
        <f>C47</f>
        <v>1106</v>
      </c>
      <c r="J29" s="2" t="s">
        <v>84</v>
      </c>
      <c r="K29" s="2">
        <v>401</v>
      </c>
      <c r="L29" s="2">
        <v>2486</v>
      </c>
      <c r="M29" s="6">
        <f t="shared" si="0"/>
        <v>0.4077936819865425</v>
      </c>
    </row>
    <row r="30" spans="1:13" ht="15">
      <c r="A30" s="2" t="s">
        <v>43</v>
      </c>
      <c r="F30" s="2" t="s">
        <v>77</v>
      </c>
      <c r="G30" s="2">
        <f>B48</f>
        <v>301</v>
      </c>
      <c r="H30" s="2">
        <f>C48</f>
        <v>1672</v>
      </c>
      <c r="J30" s="2" t="s">
        <v>73</v>
      </c>
      <c r="K30" s="2">
        <v>482</v>
      </c>
      <c r="L30" s="2">
        <v>1041</v>
      </c>
      <c r="M30" s="6">
        <f t="shared" si="0"/>
        <v>0.1707615538809295</v>
      </c>
    </row>
    <row r="31" spans="1:13" ht="15">
      <c r="A31" s="2" t="s">
        <v>99</v>
      </c>
      <c r="B31" s="2">
        <v>370</v>
      </c>
      <c r="C31" s="2">
        <v>13171</v>
      </c>
      <c r="D31" s="2">
        <f>B31*C31</f>
        <v>4873270</v>
      </c>
      <c r="F31" s="2" t="s">
        <v>78</v>
      </c>
      <c r="G31" s="2">
        <f>B50</f>
        <v>180</v>
      </c>
      <c r="H31" s="2">
        <f>C50</f>
        <v>2049</v>
      </c>
      <c r="J31" s="2" t="s">
        <v>74</v>
      </c>
      <c r="K31" s="2">
        <v>501</v>
      </c>
      <c r="L31" s="2">
        <v>3016</v>
      </c>
      <c r="M31" s="6">
        <f t="shared" si="0"/>
        <v>0.4947328016377362</v>
      </c>
    </row>
    <row r="32" spans="1:13" ht="15">
      <c r="A32" s="2" t="s">
        <v>100</v>
      </c>
      <c r="B32" s="2">
        <v>204</v>
      </c>
      <c r="C32" s="2">
        <v>432</v>
      </c>
      <c r="D32" s="2">
        <f>B32*C32</f>
        <v>88128</v>
      </c>
      <c r="F32" s="2" t="s">
        <v>79</v>
      </c>
      <c r="G32" s="2">
        <f>B51</f>
        <v>101</v>
      </c>
      <c r="H32" s="2">
        <f>C51</f>
        <v>2</v>
      </c>
      <c r="J32" s="2" t="s">
        <v>83</v>
      </c>
      <c r="K32" s="2">
        <v>813</v>
      </c>
      <c r="L32" s="2">
        <v>2800</v>
      </c>
      <c r="M32" s="6">
        <f t="shared" si="0"/>
        <v>0.4593010094780044</v>
      </c>
    </row>
    <row r="33" spans="1:13" ht="15">
      <c r="A33" s="2" t="s">
        <v>44</v>
      </c>
      <c r="F33" s="2" t="s">
        <v>80</v>
      </c>
      <c r="G33" s="2">
        <f>B54</f>
        <v>86</v>
      </c>
      <c r="H33" s="2">
        <f>C54</f>
        <v>7703</v>
      </c>
      <c r="J33" s="2" t="s">
        <v>72</v>
      </c>
      <c r="K33" s="2">
        <v>876</v>
      </c>
      <c r="L33" s="2">
        <v>5754</v>
      </c>
      <c r="M33" s="6">
        <f t="shared" si="0"/>
        <v>0.9438635744772991</v>
      </c>
    </row>
    <row r="34" spans="1:13" ht="15">
      <c r="A34" s="2" t="s">
        <v>99</v>
      </c>
      <c r="B34" s="2">
        <v>137</v>
      </c>
      <c r="C34" s="2">
        <v>13106</v>
      </c>
      <c r="D34" s="2">
        <f>B34*C34</f>
        <v>1795522</v>
      </c>
      <c r="F34" s="2" t="s">
        <v>81</v>
      </c>
      <c r="G34" s="2">
        <f>B55</f>
        <v>48</v>
      </c>
      <c r="H34" s="2">
        <f>C55</f>
        <v>52922</v>
      </c>
      <c r="J34" s="2" t="s">
        <v>82</v>
      </c>
      <c r="K34" s="2">
        <v>1084</v>
      </c>
      <c r="L34" s="2">
        <v>7226</v>
      </c>
      <c r="M34" s="6">
        <f t="shared" si="0"/>
        <v>1.1853246766028784</v>
      </c>
    </row>
    <row r="35" spans="1:13" ht="15">
      <c r="A35" s="2" t="s">
        <v>100</v>
      </c>
      <c r="B35" s="2">
        <v>75</v>
      </c>
      <c r="C35" s="2">
        <v>2151</v>
      </c>
      <c r="D35" s="2">
        <f>B35*C35</f>
        <v>161325</v>
      </c>
      <c r="F35" s="2" t="s">
        <v>82</v>
      </c>
      <c r="G35" s="2">
        <f>B57</f>
        <v>1084</v>
      </c>
      <c r="H35" s="2">
        <f>C57</f>
        <v>7226</v>
      </c>
      <c r="J35" s="2" t="s">
        <v>60</v>
      </c>
      <c r="K35" s="2">
        <v>1200</v>
      </c>
      <c r="L35" s="2">
        <v>5359</v>
      </c>
      <c r="M35" s="6">
        <f t="shared" si="0"/>
        <v>0.8790693249259377</v>
      </c>
    </row>
    <row r="36" spans="1:13" ht="15">
      <c r="A36" s="2" t="s">
        <v>45</v>
      </c>
      <c r="F36" s="2" t="s">
        <v>83</v>
      </c>
      <c r="G36" s="2">
        <f>B58</f>
        <v>813</v>
      </c>
      <c r="H36" s="2">
        <f>C58</f>
        <v>2800</v>
      </c>
      <c r="J36" s="2" t="s">
        <v>71</v>
      </c>
      <c r="K36" s="2">
        <v>1878</v>
      </c>
      <c r="L36" s="2">
        <v>10232</v>
      </c>
      <c r="M36" s="6">
        <f t="shared" si="0"/>
        <v>1.6784171174924791</v>
      </c>
    </row>
    <row r="37" spans="1:13" ht="15">
      <c r="A37" s="2" t="s">
        <v>46</v>
      </c>
      <c r="F37" s="2" t="s">
        <v>84</v>
      </c>
      <c r="G37" s="2">
        <f aca="true" t="shared" si="2" ref="G37:H39">B60</f>
        <v>401</v>
      </c>
      <c r="H37" s="2">
        <f t="shared" si="2"/>
        <v>2486</v>
      </c>
      <c r="J37" s="2" t="s">
        <v>65</v>
      </c>
      <c r="K37" s="2">
        <v>4586</v>
      </c>
      <c r="L37" s="2">
        <v>4499</v>
      </c>
      <c r="M37" s="6">
        <f t="shared" si="0"/>
        <v>0.7379983005862649</v>
      </c>
    </row>
    <row r="38" spans="1:13" ht="15">
      <c r="A38" s="2" t="s">
        <v>99</v>
      </c>
      <c r="B38" s="2">
        <v>1878</v>
      </c>
      <c r="C38" s="2">
        <v>8665</v>
      </c>
      <c r="D38" s="2">
        <f>B38*C38</f>
        <v>16272870</v>
      </c>
      <c r="F38" s="2" t="s">
        <v>85</v>
      </c>
      <c r="G38" s="2">
        <f t="shared" si="2"/>
        <v>301</v>
      </c>
      <c r="H38" s="2">
        <f t="shared" si="2"/>
        <v>22</v>
      </c>
      <c r="J38" s="2" t="s">
        <v>59</v>
      </c>
      <c r="K38" s="2">
        <v>7498</v>
      </c>
      <c r="L38" s="2">
        <v>850</v>
      </c>
      <c r="M38" s="6">
        <f t="shared" si="0"/>
        <v>0.13943066359153705</v>
      </c>
    </row>
    <row r="39" spans="1:13" ht="15">
      <c r="A39" s="2" t="s">
        <v>100</v>
      </c>
      <c r="B39" s="2">
        <v>1878</v>
      </c>
      <c r="C39" s="2">
        <v>1567</v>
      </c>
      <c r="D39" s="2">
        <f>B39*C39</f>
        <v>2942826</v>
      </c>
      <c r="F39" s="2" t="s">
        <v>86</v>
      </c>
      <c r="G39" s="2">
        <f t="shared" si="2"/>
        <v>144</v>
      </c>
      <c r="H39" s="2">
        <f t="shared" si="2"/>
        <v>6993</v>
      </c>
      <c r="J39" s="2" t="s">
        <v>63</v>
      </c>
      <c r="K39" s="2">
        <v>11579</v>
      </c>
      <c r="L39" s="2">
        <v>475</v>
      </c>
      <c r="M39" s="6">
        <f t="shared" si="0"/>
        <v>0.07791713553644718</v>
      </c>
    </row>
    <row r="40" ht="15">
      <c r="A40" s="2" t="s">
        <v>47</v>
      </c>
    </row>
    <row r="41" spans="1:4" ht="15">
      <c r="A41" s="2" t="s">
        <v>99</v>
      </c>
      <c r="B41" s="2">
        <v>876</v>
      </c>
      <c r="C41" s="2">
        <v>5754</v>
      </c>
      <c r="D41" s="2">
        <f>B41*C41</f>
        <v>5040504</v>
      </c>
    </row>
    <row r="42" spans="1:4" ht="15">
      <c r="A42" s="2" t="s">
        <v>100</v>
      </c>
      <c r="B42" s="2">
        <v>482</v>
      </c>
      <c r="C42" s="2">
        <v>1041</v>
      </c>
      <c r="D42" s="2">
        <f>B42*C42</f>
        <v>501762</v>
      </c>
    </row>
    <row r="43" ht="15">
      <c r="A43" s="2" t="s">
        <v>48</v>
      </c>
    </row>
    <row r="44" spans="1:6" ht="15">
      <c r="A44" s="2" t="s">
        <v>99</v>
      </c>
      <c r="B44" s="2">
        <v>501</v>
      </c>
      <c r="C44" s="2">
        <v>3016</v>
      </c>
      <c r="D44" s="2">
        <f>B44*C44</f>
        <v>1511016</v>
      </c>
      <c r="F44" s="1" t="s">
        <v>24</v>
      </c>
    </row>
    <row r="45" spans="1:6" ht="15">
      <c r="A45" s="2" t="s">
        <v>100</v>
      </c>
      <c r="B45" s="2">
        <v>275</v>
      </c>
      <c r="C45" s="2">
        <v>546</v>
      </c>
      <c r="D45" s="2">
        <f>B45*C45</f>
        <v>150150</v>
      </c>
      <c r="F45" s="2" t="s">
        <v>15</v>
      </c>
    </row>
    <row r="46" ht="15">
      <c r="A46" s="2" t="s">
        <v>49</v>
      </c>
    </row>
    <row r="47" spans="1:4" ht="15">
      <c r="A47" s="2" t="s">
        <v>50</v>
      </c>
      <c r="B47" s="2">
        <v>361</v>
      </c>
      <c r="C47" s="2">
        <v>1106</v>
      </c>
      <c r="D47" s="2">
        <f>B47*C47</f>
        <v>399266</v>
      </c>
    </row>
    <row r="48" spans="1:4" ht="15">
      <c r="A48" s="2" t="s">
        <v>51</v>
      </c>
      <c r="B48" s="2">
        <v>301</v>
      </c>
      <c r="C48" s="2">
        <v>1672</v>
      </c>
      <c r="D48" s="2">
        <f>B48*C48</f>
        <v>503272</v>
      </c>
    </row>
    <row r="49" ht="15">
      <c r="A49" s="2" t="s">
        <v>52</v>
      </c>
    </row>
    <row r="50" spans="1:4" ht="15">
      <c r="A50" s="2" t="s">
        <v>99</v>
      </c>
      <c r="B50" s="2">
        <v>180</v>
      </c>
      <c r="C50" s="2">
        <v>2049</v>
      </c>
      <c r="D50" s="2">
        <f>B50*C50</f>
        <v>368820</v>
      </c>
    </row>
    <row r="51" spans="1:4" ht="15">
      <c r="A51" s="2" t="s">
        <v>100</v>
      </c>
      <c r="B51" s="2">
        <v>101</v>
      </c>
      <c r="C51" s="2">
        <v>2</v>
      </c>
      <c r="D51" s="2">
        <f>B51*C51</f>
        <v>202</v>
      </c>
    </row>
    <row r="52" ht="15">
      <c r="A52" s="2" t="s">
        <v>53</v>
      </c>
    </row>
    <row r="53" ht="15">
      <c r="A53" s="2" t="s">
        <v>54</v>
      </c>
    </row>
    <row r="54" spans="1:4" ht="15">
      <c r="A54" s="2" t="s">
        <v>99</v>
      </c>
      <c r="B54" s="2">
        <v>86</v>
      </c>
      <c r="C54" s="2">
        <v>7703</v>
      </c>
      <c r="D54" s="2">
        <f>B54*C54</f>
        <v>662458</v>
      </c>
    </row>
    <row r="55" spans="1:4" ht="15">
      <c r="A55" s="2" t="s">
        <v>100</v>
      </c>
      <c r="B55" s="2">
        <v>48</v>
      </c>
      <c r="C55" s="2">
        <v>52922</v>
      </c>
      <c r="D55" s="2">
        <f>B55*C55</f>
        <v>2540256</v>
      </c>
    </row>
    <row r="56" ht="15">
      <c r="A56" s="2" t="s">
        <v>55</v>
      </c>
    </row>
    <row r="57" spans="1:4" ht="15">
      <c r="A57" s="2" t="s">
        <v>99</v>
      </c>
      <c r="B57" s="2">
        <v>1084</v>
      </c>
      <c r="C57" s="2">
        <v>7226</v>
      </c>
      <c r="D57" s="2">
        <f>B57*C57</f>
        <v>7832984</v>
      </c>
    </row>
    <row r="58" spans="1:4" ht="15">
      <c r="A58" s="2" t="s">
        <v>100</v>
      </c>
      <c r="B58" s="2">
        <v>813</v>
      </c>
      <c r="C58" s="2">
        <v>2800</v>
      </c>
      <c r="D58" s="2">
        <f>B58*C58</f>
        <v>2276400</v>
      </c>
    </row>
    <row r="59" ht="15">
      <c r="A59" s="2" t="s">
        <v>56</v>
      </c>
    </row>
    <row r="60" spans="1:4" ht="15">
      <c r="A60" s="2" t="s">
        <v>99</v>
      </c>
      <c r="B60" s="2">
        <v>401</v>
      </c>
      <c r="C60" s="2">
        <v>2486</v>
      </c>
      <c r="D60" s="2">
        <f>B60*C60</f>
        <v>996886</v>
      </c>
    </row>
    <row r="61" spans="1:4" ht="15">
      <c r="A61" s="2" t="s">
        <v>100</v>
      </c>
      <c r="B61" s="2">
        <v>301</v>
      </c>
      <c r="C61" s="2">
        <v>22</v>
      </c>
      <c r="D61" s="2">
        <f>B61*C61</f>
        <v>6622</v>
      </c>
    </row>
    <row r="62" spans="1:4" ht="15">
      <c r="A62" s="2" t="s">
        <v>57</v>
      </c>
      <c r="B62" s="2">
        <v>144</v>
      </c>
      <c r="C62" s="2">
        <v>6993</v>
      </c>
      <c r="D62" s="2">
        <f>B62*C62</f>
        <v>1006992</v>
      </c>
    </row>
    <row r="64" spans="1:13" ht="15">
      <c r="A64" s="2" t="s">
        <v>33</v>
      </c>
      <c r="B64" s="6">
        <f>D64/C64</f>
        <v>211.67976877474894</v>
      </c>
      <c r="C64" s="2">
        <v>609622</v>
      </c>
      <c r="D64" s="2">
        <v>129044644</v>
      </c>
      <c r="G64" s="6">
        <f>SUMPRODUCT(G8:G62,H8:H62)/H64</f>
        <v>211.67976877474894</v>
      </c>
      <c r="H64" s="2">
        <f>SUM(H8:H62)</f>
        <v>609622</v>
      </c>
      <c r="K64" s="6">
        <f>SUMPRODUCT(K8:K62,L8:L62)/L64</f>
        <v>211.67976877474894</v>
      </c>
      <c r="L64" s="2">
        <f>SUM(L8:L62)</f>
        <v>609622</v>
      </c>
      <c r="M64" s="2">
        <f>SUM(M8:M62)</f>
        <v>100.00000000000007</v>
      </c>
    </row>
    <row r="68" ht="15">
      <c r="K68" s="7">
        <f>K39/K8</f>
        <v>350.8787878787879</v>
      </c>
    </row>
    <row r="69" ht="15">
      <c r="F69" s="2" t="s">
        <v>5</v>
      </c>
    </row>
    <row r="72" ht="15">
      <c r="A72" s="8" t="s">
        <v>90</v>
      </c>
    </row>
    <row r="74" ht="15">
      <c r="A74" s="8" t="s">
        <v>35</v>
      </c>
    </row>
    <row r="75" ht="15">
      <c r="A75" s="8" t="s">
        <v>36</v>
      </c>
    </row>
    <row r="76" spans="1:33" ht="15">
      <c r="A76" s="8" t="s">
        <v>8</v>
      </c>
      <c r="B76" s="9">
        <v>1</v>
      </c>
      <c r="C76" s="9">
        <f aca="true" t="shared" si="3" ref="C76:P76">B76+1</f>
        <v>2</v>
      </c>
      <c r="D76" s="9">
        <f t="shared" si="3"/>
        <v>3</v>
      </c>
      <c r="E76" s="9">
        <f t="shared" si="3"/>
        <v>4</v>
      </c>
      <c r="F76" s="9">
        <f t="shared" si="3"/>
        <v>5</v>
      </c>
      <c r="G76" s="9">
        <f t="shared" si="3"/>
        <v>6</v>
      </c>
      <c r="H76" s="9">
        <f t="shared" si="3"/>
        <v>7</v>
      </c>
      <c r="I76" s="9">
        <f t="shared" si="3"/>
        <v>8</v>
      </c>
      <c r="J76" s="9">
        <f t="shared" si="3"/>
        <v>9</v>
      </c>
      <c r="K76" s="9">
        <f t="shared" si="3"/>
        <v>10</v>
      </c>
      <c r="L76" s="9">
        <f t="shared" si="3"/>
        <v>11</v>
      </c>
      <c r="M76" s="9">
        <f t="shared" si="3"/>
        <v>12</v>
      </c>
      <c r="N76" s="9">
        <f t="shared" si="3"/>
        <v>13</v>
      </c>
      <c r="O76" s="9">
        <f t="shared" si="3"/>
        <v>14</v>
      </c>
      <c r="P76" s="9">
        <f t="shared" si="3"/>
        <v>15</v>
      </c>
      <c r="Q76" s="9">
        <v>16</v>
      </c>
      <c r="R76" s="9">
        <v>17</v>
      </c>
      <c r="S76" s="9">
        <v>18</v>
      </c>
      <c r="T76" s="9">
        <v>19</v>
      </c>
      <c r="U76" s="9">
        <v>20</v>
      </c>
      <c r="V76" s="9">
        <v>21</v>
      </c>
      <c r="W76" s="9">
        <v>22</v>
      </c>
      <c r="X76" s="9">
        <v>23</v>
      </c>
      <c r="Y76" s="9">
        <f>X76+1</f>
        <v>24</v>
      </c>
      <c r="Z76" s="9">
        <f aca="true" t="shared" si="4" ref="Z76:AG76">Y76+1</f>
        <v>25</v>
      </c>
      <c r="AA76" s="9">
        <f t="shared" si="4"/>
        <v>26</v>
      </c>
      <c r="AB76" s="9">
        <f t="shared" si="4"/>
        <v>27</v>
      </c>
      <c r="AC76" s="9">
        <f t="shared" si="4"/>
        <v>28</v>
      </c>
      <c r="AD76" s="9">
        <f t="shared" si="4"/>
        <v>29</v>
      </c>
      <c r="AE76" s="9">
        <f t="shared" si="4"/>
        <v>30</v>
      </c>
      <c r="AF76" s="9">
        <f t="shared" si="4"/>
        <v>31</v>
      </c>
      <c r="AG76" s="9">
        <f t="shared" si="4"/>
        <v>32</v>
      </c>
    </row>
    <row r="78" spans="1:33" ht="15">
      <c r="A78" s="8" t="s">
        <v>9</v>
      </c>
      <c r="B78" s="9">
        <v>30</v>
      </c>
      <c r="C78" s="9">
        <f>B79</f>
        <v>45</v>
      </c>
      <c r="D78" s="9">
        <f aca="true" t="shared" si="5" ref="D78:L78">C79</f>
        <v>55</v>
      </c>
      <c r="E78" s="9">
        <f t="shared" si="5"/>
        <v>65</v>
      </c>
      <c r="F78" s="9">
        <f t="shared" si="5"/>
        <v>74.5</v>
      </c>
      <c r="G78" s="9">
        <f t="shared" si="5"/>
        <v>80</v>
      </c>
      <c r="H78" s="9">
        <f t="shared" si="5"/>
        <v>88</v>
      </c>
      <c r="I78" s="9">
        <f t="shared" si="5"/>
        <v>95</v>
      </c>
      <c r="J78" s="9">
        <f t="shared" si="5"/>
        <v>120</v>
      </c>
      <c r="K78" s="9">
        <f t="shared" si="5"/>
        <v>136</v>
      </c>
      <c r="L78" s="9">
        <f t="shared" si="5"/>
        <v>138</v>
      </c>
      <c r="M78" s="9">
        <f aca="true" t="shared" si="6" ref="M78:AG78">L79</f>
        <v>141</v>
      </c>
      <c r="N78" s="9">
        <f t="shared" si="6"/>
        <v>160</v>
      </c>
      <c r="O78" s="9">
        <f t="shared" si="6"/>
        <v>185</v>
      </c>
      <c r="P78" s="9">
        <f t="shared" si="6"/>
        <v>200</v>
      </c>
      <c r="Q78" s="9">
        <f t="shared" si="6"/>
        <v>250</v>
      </c>
      <c r="R78" s="9">
        <f t="shared" si="6"/>
        <v>280</v>
      </c>
      <c r="S78" s="9">
        <f t="shared" si="6"/>
        <v>301</v>
      </c>
      <c r="T78" s="9">
        <f t="shared" si="6"/>
        <v>301</v>
      </c>
      <c r="U78" s="9">
        <f t="shared" si="6"/>
        <v>365</v>
      </c>
      <c r="V78" s="9">
        <f t="shared" si="6"/>
        <v>373</v>
      </c>
      <c r="W78" s="9">
        <f t="shared" si="6"/>
        <v>390</v>
      </c>
      <c r="X78" s="9">
        <f t="shared" si="6"/>
        <v>450</v>
      </c>
      <c r="Y78" s="9">
        <f t="shared" si="6"/>
        <v>490</v>
      </c>
      <c r="Z78" s="9">
        <f t="shared" si="6"/>
        <v>700</v>
      </c>
      <c r="AA78" s="9">
        <f t="shared" si="6"/>
        <v>820</v>
      </c>
      <c r="AB78" s="9">
        <f t="shared" si="6"/>
        <v>900</v>
      </c>
      <c r="AC78" s="9">
        <f t="shared" si="6"/>
        <v>1100</v>
      </c>
      <c r="AD78" s="9">
        <f t="shared" si="6"/>
        <v>1400</v>
      </c>
      <c r="AE78" s="9">
        <f t="shared" si="6"/>
        <v>2500</v>
      </c>
      <c r="AF78" s="9">
        <f t="shared" si="6"/>
        <v>6000</v>
      </c>
      <c r="AG78" s="9">
        <f t="shared" si="6"/>
        <v>10000</v>
      </c>
    </row>
    <row r="79" spans="1:33" ht="15">
      <c r="A79" s="8" t="s">
        <v>10</v>
      </c>
      <c r="B79" s="9">
        <v>45</v>
      </c>
      <c r="C79" s="9">
        <v>55</v>
      </c>
      <c r="D79" s="9">
        <v>65</v>
      </c>
      <c r="E79" s="9">
        <v>74.5</v>
      </c>
      <c r="F79" s="9">
        <v>80</v>
      </c>
      <c r="G79" s="9">
        <v>88</v>
      </c>
      <c r="H79" s="9">
        <v>95</v>
      </c>
      <c r="I79" s="9">
        <v>120</v>
      </c>
      <c r="J79" s="9">
        <v>136</v>
      </c>
      <c r="K79" s="9">
        <v>138</v>
      </c>
      <c r="L79" s="9">
        <v>141</v>
      </c>
      <c r="M79" s="9">
        <v>160</v>
      </c>
      <c r="N79" s="9">
        <v>185</v>
      </c>
      <c r="O79" s="9">
        <v>200</v>
      </c>
      <c r="P79" s="9">
        <v>250</v>
      </c>
      <c r="Q79" s="9">
        <v>280</v>
      </c>
      <c r="R79" s="9">
        <v>301</v>
      </c>
      <c r="S79" s="9">
        <v>301</v>
      </c>
      <c r="T79" s="9">
        <v>365</v>
      </c>
      <c r="U79" s="9">
        <v>373</v>
      </c>
      <c r="V79" s="9">
        <v>390</v>
      </c>
      <c r="W79" s="9">
        <v>450</v>
      </c>
      <c r="X79" s="9">
        <v>490</v>
      </c>
      <c r="Y79" s="9">
        <v>700</v>
      </c>
      <c r="Z79" s="9">
        <v>820</v>
      </c>
      <c r="AA79" s="9">
        <v>900</v>
      </c>
      <c r="AB79" s="9">
        <v>1100</v>
      </c>
      <c r="AC79" s="9">
        <v>1400</v>
      </c>
      <c r="AD79" s="9">
        <v>2500</v>
      </c>
      <c r="AE79" s="9">
        <v>6000</v>
      </c>
      <c r="AF79" s="9">
        <v>10000</v>
      </c>
      <c r="AG79" s="9">
        <v>15000</v>
      </c>
    </row>
    <row r="81" spans="1:33" ht="15">
      <c r="A81" s="8" t="s">
        <v>11</v>
      </c>
      <c r="B81" s="10">
        <v>33</v>
      </c>
      <c r="C81" s="10">
        <v>48</v>
      </c>
      <c r="D81" s="10">
        <v>59</v>
      </c>
      <c r="E81" s="10">
        <v>74</v>
      </c>
      <c r="F81" s="10">
        <v>75</v>
      </c>
      <c r="G81" s="10">
        <v>86</v>
      </c>
      <c r="H81" s="10">
        <v>89</v>
      </c>
      <c r="I81" s="10">
        <v>101</v>
      </c>
      <c r="J81" s="10">
        <v>134</v>
      </c>
      <c r="K81" s="10">
        <v>137</v>
      </c>
      <c r="L81" s="10">
        <v>139</v>
      </c>
      <c r="M81" s="10">
        <v>144</v>
      </c>
      <c r="N81" s="2">
        <v>180</v>
      </c>
      <c r="O81" s="2">
        <v>187</v>
      </c>
      <c r="P81" s="2">
        <v>204</v>
      </c>
      <c r="Q81" s="2">
        <v>275</v>
      </c>
      <c r="R81" s="2">
        <v>301</v>
      </c>
      <c r="S81" s="2">
        <v>301</v>
      </c>
      <c r="T81" s="2">
        <v>361</v>
      </c>
      <c r="U81" s="2">
        <v>370</v>
      </c>
      <c r="V81" s="2">
        <v>374</v>
      </c>
      <c r="W81" s="2">
        <v>401</v>
      </c>
      <c r="X81" s="2">
        <v>482</v>
      </c>
      <c r="Y81" s="2">
        <v>501</v>
      </c>
      <c r="Z81" s="2">
        <v>813</v>
      </c>
      <c r="AA81" s="2">
        <v>876</v>
      </c>
      <c r="AB81" s="2">
        <v>1084</v>
      </c>
      <c r="AC81" s="2">
        <v>1200</v>
      </c>
      <c r="AD81" s="2">
        <v>1878</v>
      </c>
      <c r="AE81" s="2">
        <v>4586</v>
      </c>
      <c r="AF81" s="2">
        <v>7498</v>
      </c>
      <c r="AG81" s="2">
        <v>11579</v>
      </c>
    </row>
    <row r="83" spans="1:33" ht="15">
      <c r="A83" s="8" t="s">
        <v>12</v>
      </c>
      <c r="B83" s="11">
        <v>2662</v>
      </c>
      <c r="C83" s="11">
        <v>52922</v>
      </c>
      <c r="D83" s="11">
        <v>143640</v>
      </c>
      <c r="E83" s="11">
        <v>98260</v>
      </c>
      <c r="F83" s="11">
        <v>2151</v>
      </c>
      <c r="G83" s="11">
        <v>7703</v>
      </c>
      <c r="H83" s="11">
        <v>132946</v>
      </c>
      <c r="I83" s="11">
        <v>2</v>
      </c>
      <c r="J83" s="11">
        <v>65026</v>
      </c>
      <c r="K83" s="11">
        <v>13106</v>
      </c>
      <c r="L83" s="12">
        <v>12891</v>
      </c>
      <c r="M83" s="2">
        <v>6993</v>
      </c>
      <c r="N83" s="2">
        <v>2049</v>
      </c>
      <c r="O83" s="2">
        <v>6445</v>
      </c>
      <c r="P83" s="2">
        <v>432</v>
      </c>
      <c r="Q83" s="2">
        <v>546</v>
      </c>
      <c r="R83" s="2">
        <v>1672</v>
      </c>
      <c r="S83" s="2">
        <v>22</v>
      </c>
      <c r="T83" s="2">
        <v>1106</v>
      </c>
      <c r="U83" s="2">
        <v>13171</v>
      </c>
      <c r="V83" s="2">
        <v>2139</v>
      </c>
      <c r="W83" s="2">
        <v>2486</v>
      </c>
      <c r="X83" s="2">
        <v>1041</v>
      </c>
      <c r="Y83" s="2">
        <v>3016</v>
      </c>
      <c r="Z83" s="2">
        <v>2800</v>
      </c>
      <c r="AA83" s="2">
        <v>5754</v>
      </c>
      <c r="AB83" s="2">
        <v>7226</v>
      </c>
      <c r="AC83" s="2">
        <v>5359</v>
      </c>
      <c r="AD83" s="2">
        <v>10232</v>
      </c>
      <c r="AE83" s="2">
        <v>4499</v>
      </c>
      <c r="AF83" s="2">
        <v>850</v>
      </c>
      <c r="AG83" s="2">
        <v>475</v>
      </c>
    </row>
    <row r="84" spans="10:11" ht="15">
      <c r="J84" s="11"/>
      <c r="K84" s="11"/>
    </row>
    <row r="86" ht="15">
      <c r="A86" s="8" t="s">
        <v>13</v>
      </c>
    </row>
    <row r="87" ht="15">
      <c r="A87" s="8" t="s">
        <v>14</v>
      </c>
    </row>
    <row r="88" spans="1:33" ht="15">
      <c r="A88" s="8" t="s">
        <v>16</v>
      </c>
      <c r="B88" s="13">
        <f>B83/$B$94*100</f>
        <v>0.4366640311537313</v>
      </c>
      <c r="C88" s="13">
        <f aca="true" t="shared" si="7" ref="C88:AG88">C83/$B$94*100</f>
        <v>8.68111715128391</v>
      </c>
      <c r="D88" s="13">
        <f t="shared" si="7"/>
        <v>23.562141786221627</v>
      </c>
      <c r="E88" s="13">
        <f t="shared" si="7"/>
        <v>16.118184711181684</v>
      </c>
      <c r="F88" s="13">
        <f t="shared" si="7"/>
        <v>0.3528415969239955</v>
      </c>
      <c r="G88" s="13">
        <f t="shared" si="7"/>
        <v>1.263569884288953</v>
      </c>
      <c r="H88" s="13">
        <f t="shared" si="7"/>
        <v>21.807940002165278</v>
      </c>
      <c r="I88" s="13">
        <f t="shared" si="7"/>
        <v>0.000328072149627146</v>
      </c>
      <c r="J88" s="13">
        <f t="shared" si="7"/>
        <v>10.666609800827398</v>
      </c>
      <c r="K88" s="13">
        <f t="shared" si="7"/>
        <v>2.1498567965066875</v>
      </c>
      <c r="L88" s="13">
        <f t="shared" si="7"/>
        <v>2.1145890404217695</v>
      </c>
      <c r="M88" s="13">
        <f t="shared" si="7"/>
        <v>1.147104271171316</v>
      </c>
      <c r="N88" s="13">
        <f t="shared" si="7"/>
        <v>0.3361099172930111</v>
      </c>
      <c r="O88" s="13">
        <f t="shared" si="7"/>
        <v>1.057212502173478</v>
      </c>
      <c r="P88" s="13">
        <f t="shared" si="7"/>
        <v>0.07086358431946353</v>
      </c>
      <c r="Q88" s="13">
        <f t="shared" si="7"/>
        <v>0.08956369684821086</v>
      </c>
      <c r="R88" s="13">
        <f t="shared" si="7"/>
        <v>0.2742683170882941</v>
      </c>
      <c r="S88" s="13">
        <f t="shared" si="7"/>
        <v>0.003608793645898606</v>
      </c>
      <c r="T88" s="13">
        <f t="shared" si="7"/>
        <v>0.18142389874381173</v>
      </c>
      <c r="U88" s="13">
        <f t="shared" si="7"/>
        <v>2.1605191413695697</v>
      </c>
      <c r="V88" s="13">
        <f t="shared" si="7"/>
        <v>0.35087316402623264</v>
      </c>
      <c r="W88" s="13">
        <f t="shared" si="7"/>
        <v>0.4077936819865425</v>
      </c>
      <c r="X88" s="13">
        <f t="shared" si="7"/>
        <v>0.1707615538809295</v>
      </c>
      <c r="Y88" s="13">
        <f t="shared" si="7"/>
        <v>0.4947328016377362</v>
      </c>
      <c r="Z88" s="13">
        <f t="shared" si="7"/>
        <v>0.4593010094780044</v>
      </c>
      <c r="AA88" s="13">
        <f t="shared" si="7"/>
        <v>0.9438635744772991</v>
      </c>
      <c r="AB88" s="13">
        <f t="shared" si="7"/>
        <v>1.1853246766028784</v>
      </c>
      <c r="AC88" s="13">
        <f t="shared" si="7"/>
        <v>0.8790693249259377</v>
      </c>
      <c r="AD88" s="13">
        <f t="shared" si="7"/>
        <v>1.6784171174924791</v>
      </c>
      <c r="AE88" s="13">
        <f t="shared" si="7"/>
        <v>0.7379983005862649</v>
      </c>
      <c r="AF88" s="13">
        <f t="shared" si="7"/>
        <v>0.13943066359153705</v>
      </c>
      <c r="AG88" s="13">
        <f t="shared" si="7"/>
        <v>0.07791713553644718</v>
      </c>
    </row>
    <row r="89" spans="1:33" ht="15">
      <c r="A89" s="8" t="s">
        <v>17</v>
      </c>
      <c r="B89" s="13">
        <f>B88</f>
        <v>0.4366640311537313</v>
      </c>
      <c r="C89" s="13">
        <f aca="true" t="shared" si="8" ref="C89:X89">B89+C88</f>
        <v>9.117781182437641</v>
      </c>
      <c r="D89" s="13">
        <f t="shared" si="8"/>
        <v>32.67992296865927</v>
      </c>
      <c r="E89" s="13">
        <f t="shared" si="8"/>
        <v>48.79810767984095</v>
      </c>
      <c r="F89" s="13">
        <f t="shared" si="8"/>
        <v>49.15094927676495</v>
      </c>
      <c r="G89" s="13">
        <f t="shared" si="8"/>
        <v>50.4145191610539</v>
      </c>
      <c r="H89" s="13">
        <f t="shared" si="8"/>
        <v>72.22245916321918</v>
      </c>
      <c r="I89" s="13">
        <f t="shared" si="8"/>
        <v>72.22278723536881</v>
      </c>
      <c r="J89" s="13">
        <f t="shared" si="8"/>
        <v>82.88939703619621</v>
      </c>
      <c r="K89" s="13">
        <f t="shared" si="8"/>
        <v>85.0392538327029</v>
      </c>
      <c r="L89" s="13">
        <f t="shared" si="8"/>
        <v>87.15384287312466</v>
      </c>
      <c r="M89" s="13">
        <f t="shared" si="8"/>
        <v>88.30094714429598</v>
      </c>
      <c r="N89" s="13">
        <f t="shared" si="8"/>
        <v>88.63705706158899</v>
      </c>
      <c r="O89" s="13">
        <f t="shared" si="8"/>
        <v>89.69426956376248</v>
      </c>
      <c r="P89" s="13">
        <f t="shared" si="8"/>
        <v>89.76513314808194</v>
      </c>
      <c r="Q89" s="13">
        <f t="shared" si="8"/>
        <v>89.85469684493016</v>
      </c>
      <c r="R89" s="13">
        <f t="shared" si="8"/>
        <v>90.12896516201846</v>
      </c>
      <c r="S89" s="13">
        <f t="shared" si="8"/>
        <v>90.13257395566436</v>
      </c>
      <c r="T89" s="13">
        <f t="shared" si="8"/>
        <v>90.31399785440817</v>
      </c>
      <c r="U89" s="13">
        <f t="shared" si="8"/>
        <v>92.47451699577775</v>
      </c>
      <c r="V89" s="13">
        <f t="shared" si="8"/>
        <v>92.82539015980399</v>
      </c>
      <c r="W89" s="13">
        <f t="shared" si="8"/>
        <v>93.23318384179053</v>
      </c>
      <c r="X89" s="13">
        <f t="shared" si="8"/>
        <v>93.40394539567147</v>
      </c>
      <c r="Y89" s="13">
        <f aca="true" t="shared" si="9" ref="Y89:AG89">X89+Y88</f>
        <v>93.89867819730921</v>
      </c>
      <c r="Z89" s="13">
        <f t="shared" si="9"/>
        <v>94.35797920678722</v>
      </c>
      <c r="AA89" s="13">
        <f t="shared" si="9"/>
        <v>95.30184278126453</v>
      </c>
      <c r="AB89" s="13">
        <f t="shared" si="9"/>
        <v>96.4871674578674</v>
      </c>
      <c r="AC89" s="13">
        <f t="shared" si="9"/>
        <v>97.36623678279334</v>
      </c>
      <c r="AD89" s="13">
        <f t="shared" si="9"/>
        <v>99.04465390028581</v>
      </c>
      <c r="AE89" s="13">
        <f t="shared" si="9"/>
        <v>99.78265220087208</v>
      </c>
      <c r="AF89" s="13">
        <f t="shared" si="9"/>
        <v>99.92208286446362</v>
      </c>
      <c r="AG89" s="13">
        <f t="shared" si="9"/>
        <v>100.00000000000007</v>
      </c>
    </row>
    <row r="90" spans="1:33" ht="15">
      <c r="A90" s="8" t="s">
        <v>18</v>
      </c>
      <c r="B90" s="11">
        <f aca="true" t="shared" si="10" ref="B90:X90">B81*B83</f>
        <v>87846</v>
      </c>
      <c r="C90" s="11">
        <f t="shared" si="10"/>
        <v>2540256</v>
      </c>
      <c r="D90" s="11">
        <f t="shared" si="10"/>
        <v>8474760</v>
      </c>
      <c r="E90" s="11">
        <f t="shared" si="10"/>
        <v>7271240</v>
      </c>
      <c r="F90" s="11">
        <f t="shared" si="10"/>
        <v>161325</v>
      </c>
      <c r="G90" s="11">
        <f t="shared" si="10"/>
        <v>662458</v>
      </c>
      <c r="H90" s="11">
        <f t="shared" si="10"/>
        <v>11832194</v>
      </c>
      <c r="I90" s="11">
        <f t="shared" si="10"/>
        <v>202</v>
      </c>
      <c r="J90" s="11">
        <f t="shared" si="10"/>
        <v>8713484</v>
      </c>
      <c r="K90" s="11">
        <f t="shared" si="10"/>
        <v>1795522</v>
      </c>
      <c r="L90" s="11">
        <f t="shared" si="10"/>
        <v>1791849</v>
      </c>
      <c r="M90" s="11">
        <f t="shared" si="10"/>
        <v>1006992</v>
      </c>
      <c r="N90" s="11">
        <f t="shared" si="10"/>
        <v>368820</v>
      </c>
      <c r="O90" s="11">
        <f t="shared" si="10"/>
        <v>1205215</v>
      </c>
      <c r="P90" s="11">
        <f t="shared" si="10"/>
        <v>88128</v>
      </c>
      <c r="Q90" s="11">
        <f t="shared" si="10"/>
        <v>150150</v>
      </c>
      <c r="R90" s="11">
        <f t="shared" si="10"/>
        <v>503272</v>
      </c>
      <c r="S90" s="11">
        <f t="shared" si="10"/>
        <v>6622</v>
      </c>
      <c r="T90" s="11">
        <f t="shared" si="10"/>
        <v>399266</v>
      </c>
      <c r="U90" s="11">
        <f t="shared" si="10"/>
        <v>4873270</v>
      </c>
      <c r="V90" s="11">
        <f t="shared" si="10"/>
        <v>799986</v>
      </c>
      <c r="W90" s="11">
        <f t="shared" si="10"/>
        <v>996886</v>
      </c>
      <c r="X90" s="11">
        <f t="shared" si="10"/>
        <v>501762</v>
      </c>
      <c r="Y90" s="11">
        <f aca="true" t="shared" si="11" ref="Y90:AG90">Y81*Y83</f>
        <v>1511016</v>
      </c>
      <c r="Z90" s="11">
        <f t="shared" si="11"/>
        <v>2276400</v>
      </c>
      <c r="AA90" s="11">
        <f t="shared" si="11"/>
        <v>5040504</v>
      </c>
      <c r="AB90" s="11">
        <f t="shared" si="11"/>
        <v>7832984</v>
      </c>
      <c r="AC90" s="11">
        <f t="shared" si="11"/>
        <v>6430800</v>
      </c>
      <c r="AD90" s="11">
        <f t="shared" si="11"/>
        <v>19215696</v>
      </c>
      <c r="AE90" s="11">
        <f t="shared" si="11"/>
        <v>20632414</v>
      </c>
      <c r="AF90" s="11">
        <f t="shared" si="11"/>
        <v>6373300</v>
      </c>
      <c r="AG90" s="11">
        <f t="shared" si="11"/>
        <v>5500025</v>
      </c>
    </row>
    <row r="91" spans="1:33" ht="15">
      <c r="A91" s="8" t="s">
        <v>19</v>
      </c>
      <c r="B91" s="13">
        <f>B90/$B$93*100</f>
        <v>0.06807411549757927</v>
      </c>
      <c r="C91" s="13">
        <f aca="true" t="shared" si="12" ref="C91:AG91">C90/$B$93*100</f>
        <v>1.9685094408102672</v>
      </c>
      <c r="D91" s="13">
        <f t="shared" si="12"/>
        <v>6.567308597480419</v>
      </c>
      <c r="E91" s="13">
        <f t="shared" si="12"/>
        <v>5.634670122380283</v>
      </c>
      <c r="F91" s="13">
        <f t="shared" si="12"/>
        <v>0.12501487469716294</v>
      </c>
      <c r="G91" s="13">
        <f t="shared" si="12"/>
        <v>0.5133556724756434</v>
      </c>
      <c r="H91" s="13">
        <f t="shared" si="12"/>
        <v>9.16907020178226</v>
      </c>
      <c r="I91" s="13">
        <f t="shared" si="12"/>
        <v>0.00015653497405130584</v>
      </c>
      <c r="J91" s="13">
        <f t="shared" si="12"/>
        <v>6.752301939784498</v>
      </c>
      <c r="K91" s="13">
        <f t="shared" si="12"/>
        <v>1.3913959885076672</v>
      </c>
      <c r="L91" s="13">
        <f t="shared" si="12"/>
        <v>1.3885496867270215</v>
      </c>
      <c r="M91" s="13">
        <f t="shared" si="12"/>
        <v>0.7803438940092702</v>
      </c>
      <c r="N91" s="13">
        <f t="shared" si="12"/>
        <v>0.28580806499803274</v>
      </c>
      <c r="O91" s="13">
        <f t="shared" si="12"/>
        <v>0.9339519740160623</v>
      </c>
      <c r="P91" s="13">
        <f t="shared" si="12"/>
        <v>0.06829264452075981</v>
      </c>
      <c r="Q91" s="13">
        <f t="shared" si="12"/>
        <v>0.11635508095942362</v>
      </c>
      <c r="R91" s="13">
        <f t="shared" si="12"/>
        <v>0.38999836366707324</v>
      </c>
      <c r="S91" s="13">
        <f t="shared" si="12"/>
        <v>0.0051315574166720165</v>
      </c>
      <c r="T91" s="13">
        <f t="shared" si="12"/>
        <v>0.3094014502453895</v>
      </c>
      <c r="U91" s="13">
        <f t="shared" si="12"/>
        <v>3.7764217475000352</v>
      </c>
      <c r="V91" s="13">
        <f t="shared" si="12"/>
        <v>0.6199296423337027</v>
      </c>
      <c r="W91" s="13">
        <f t="shared" si="12"/>
        <v>0.7725124957530202</v>
      </c>
      <c r="X91" s="13">
        <f t="shared" si="12"/>
        <v>0.388828225989759</v>
      </c>
      <c r="Y91" s="13">
        <f t="shared" si="12"/>
        <v>1.170925001738158</v>
      </c>
      <c r="Z91" s="13">
        <f t="shared" si="12"/>
        <v>1.7640406679722407</v>
      </c>
      <c r="AA91" s="13">
        <f t="shared" si="12"/>
        <v>3.9060156576510066</v>
      </c>
      <c r="AB91" s="13">
        <f t="shared" si="12"/>
        <v>6.06997993655591</v>
      </c>
      <c r="AC91" s="13">
        <f t="shared" si="12"/>
        <v>4.983391639253156</v>
      </c>
      <c r="AD91" s="13">
        <f t="shared" si="12"/>
        <v>14.890735023454363</v>
      </c>
      <c r="AE91" s="13">
        <f t="shared" si="12"/>
        <v>15.988586089632669</v>
      </c>
      <c r="AF91" s="13">
        <f t="shared" si="12"/>
        <v>4.938833416441522</v>
      </c>
      <c r="AG91" s="13">
        <f t="shared" si="12"/>
        <v>4.262110250774918</v>
      </c>
    </row>
    <row r="92" spans="1:33" ht="15">
      <c r="A92" s="8" t="s">
        <v>20</v>
      </c>
      <c r="B92" s="13">
        <f>B91</f>
        <v>0.06807411549757927</v>
      </c>
      <c r="C92" s="13">
        <f aca="true" t="shared" si="13" ref="C92:X92">B92+C91</f>
        <v>2.0365835563078467</v>
      </c>
      <c r="D92" s="13">
        <f t="shared" si="13"/>
        <v>8.603892153788266</v>
      </c>
      <c r="E92" s="13">
        <f t="shared" si="13"/>
        <v>14.238562276168548</v>
      </c>
      <c r="F92" s="13">
        <f t="shared" si="13"/>
        <v>14.36357715086571</v>
      </c>
      <c r="G92" s="13">
        <f t="shared" si="13"/>
        <v>14.876932823341354</v>
      </c>
      <c r="H92" s="13">
        <f t="shared" si="13"/>
        <v>24.046003025123614</v>
      </c>
      <c r="I92" s="13">
        <f t="shared" si="13"/>
        <v>24.046159560097664</v>
      </c>
      <c r="J92" s="13">
        <f t="shared" si="13"/>
        <v>30.798461499882162</v>
      </c>
      <c r="K92" s="13">
        <f t="shared" si="13"/>
        <v>32.189857488389826</v>
      </c>
      <c r="L92" s="13">
        <f t="shared" si="13"/>
        <v>33.57840717511685</v>
      </c>
      <c r="M92" s="13">
        <f t="shared" si="13"/>
        <v>34.35875106912612</v>
      </c>
      <c r="N92" s="13">
        <f t="shared" si="13"/>
        <v>34.64455913412415</v>
      </c>
      <c r="O92" s="13">
        <f t="shared" si="13"/>
        <v>35.57851110814021</v>
      </c>
      <c r="P92" s="13">
        <f t="shared" si="13"/>
        <v>35.64680375266097</v>
      </c>
      <c r="Q92" s="13">
        <f t="shared" si="13"/>
        <v>35.763158833620395</v>
      </c>
      <c r="R92" s="13">
        <f t="shared" si="13"/>
        <v>36.15315719728747</v>
      </c>
      <c r="S92" s="13">
        <f t="shared" si="13"/>
        <v>36.158288754704145</v>
      </c>
      <c r="T92" s="13">
        <f t="shared" si="13"/>
        <v>36.467690204949534</v>
      </c>
      <c r="U92" s="13">
        <f t="shared" si="13"/>
        <v>40.24411195244957</v>
      </c>
      <c r="V92" s="13">
        <f t="shared" si="13"/>
        <v>40.864041594783274</v>
      </c>
      <c r="W92" s="13">
        <f t="shared" si="13"/>
        <v>41.63655409053629</v>
      </c>
      <c r="X92" s="13">
        <f t="shared" si="13"/>
        <v>42.025382316526056</v>
      </c>
      <c r="Y92" s="13">
        <f aca="true" t="shared" si="14" ref="Y92:AG92">X92+Y91</f>
        <v>43.19630731826421</v>
      </c>
      <c r="Z92" s="13">
        <f t="shared" si="14"/>
        <v>44.96034798623645</v>
      </c>
      <c r="AA92" s="13">
        <f t="shared" si="14"/>
        <v>48.86636364388745</v>
      </c>
      <c r="AB92" s="13">
        <f t="shared" si="14"/>
        <v>54.93634358044336</v>
      </c>
      <c r="AC92" s="13">
        <f t="shared" si="14"/>
        <v>59.91973521969652</v>
      </c>
      <c r="AD92" s="13">
        <f t="shared" si="14"/>
        <v>74.81047024315089</v>
      </c>
      <c r="AE92" s="13">
        <f t="shared" si="14"/>
        <v>90.79905633278355</v>
      </c>
      <c r="AF92" s="13">
        <f t="shared" si="14"/>
        <v>95.73788974922508</v>
      </c>
      <c r="AG92" s="13">
        <f t="shared" si="14"/>
        <v>100</v>
      </c>
    </row>
    <row r="93" spans="1:2" ht="15">
      <c r="A93" s="8" t="s">
        <v>6</v>
      </c>
      <c r="B93" s="11">
        <f>SUM(B90:AG90)</f>
        <v>129044644</v>
      </c>
    </row>
    <row r="94" spans="1:2" ht="15">
      <c r="A94" s="8" t="s">
        <v>21</v>
      </c>
      <c r="B94" s="11">
        <f>SUM(B83:AG83)</f>
        <v>609622</v>
      </c>
    </row>
    <row r="95" spans="1:2" ht="15">
      <c r="A95" s="8" t="s">
        <v>22</v>
      </c>
      <c r="B95" s="13">
        <f>B93/B94</f>
        <v>211.67976877474894</v>
      </c>
    </row>
    <row r="97" ht="15">
      <c r="A97" s="8" t="s">
        <v>23</v>
      </c>
    </row>
    <row r="98" ht="15">
      <c r="A98" s="8" t="s">
        <v>28</v>
      </c>
    </row>
    <row r="99" spans="2:33" ht="15">
      <c r="B99" s="13">
        <f>B88*B91</f>
        <v>0.02972551769039766</v>
      </c>
      <c r="C99" s="13">
        <f aca="true" t="shared" si="15" ref="C99:X99">C88*(B92+C92)</f>
        <v>18.270779812291348</v>
      </c>
      <c r="D99" s="13">
        <f t="shared" si="15"/>
        <v>250.71239735413184</v>
      </c>
      <c r="E99" s="13">
        <f t="shared" si="15"/>
        <v>368.1788997587942</v>
      </c>
      <c r="F99" s="13">
        <f t="shared" si="15"/>
        <v>10.092024550877543</v>
      </c>
      <c r="G99" s="13">
        <f t="shared" si="15"/>
        <v>36.947427804658794</v>
      </c>
      <c r="H99" s="13">
        <f t="shared" si="15"/>
        <v>848.829049691452</v>
      </c>
      <c r="I99" s="13">
        <f t="shared" si="15"/>
        <v>0.015777699159551746</v>
      </c>
      <c r="J99" s="13">
        <f t="shared" si="15"/>
        <v>585.0061725210456</v>
      </c>
      <c r="K99" s="13">
        <f t="shared" si="15"/>
        <v>135.41586567746776</v>
      </c>
      <c r="L99" s="13">
        <f t="shared" si="15"/>
        <v>139.07285166500955</v>
      </c>
      <c r="M99" s="13">
        <f t="shared" si="15"/>
        <v>77.93100439321269</v>
      </c>
      <c r="N99" s="13">
        <f t="shared" si="15"/>
        <v>23.192696885358437</v>
      </c>
      <c r="O99" s="13">
        <f t="shared" si="15"/>
        <v>74.2407078011282</v>
      </c>
      <c r="P99" s="13">
        <f t="shared" si="15"/>
        <v>5.047281105318723</v>
      </c>
      <c r="Q99" s="13">
        <f t="shared" si="15"/>
        <v>6.395740241019784</v>
      </c>
      <c r="R99" s="13">
        <f t="shared" si="15"/>
        <v>19.724366968987006</v>
      </c>
      <c r="S99" s="13">
        <f t="shared" si="15"/>
        <v>0.26095708667728784</v>
      </c>
      <c r="T99" s="13">
        <f t="shared" si="15"/>
        <v>13.17608825294641</v>
      </c>
      <c r="U99" s="13">
        <f t="shared" si="15"/>
        <v>165.73731693001622</v>
      </c>
      <c r="V99" s="13">
        <f t="shared" si="15"/>
        <v>28.458674463443092</v>
      </c>
      <c r="W99" s="13">
        <f t="shared" si="15"/>
        <v>33.643221680599524</v>
      </c>
      <c r="X99" s="13">
        <f t="shared" si="15"/>
        <v>14.286242261557474</v>
      </c>
      <c r="Y99" s="13">
        <f aca="true" t="shared" si="16" ref="Y99:AG99">Y88*(X92+Y92)</f>
        <v>42.161965273321414</v>
      </c>
      <c r="Z99" s="13">
        <f t="shared" si="16"/>
        <v>40.49044077356162</v>
      </c>
      <c r="AA99" s="13">
        <f t="shared" si="16"/>
        <v>88.55961542065951</v>
      </c>
      <c r="AB99" s="13">
        <f t="shared" si="16"/>
        <v>123.0399103711832</v>
      </c>
      <c r="AC99" s="13">
        <f t="shared" si="16"/>
        <v>100.96645565447928</v>
      </c>
      <c r="AD99" s="13">
        <f t="shared" si="16"/>
        <v>226.13348309212182</v>
      </c>
      <c r="AE99" s="13">
        <f t="shared" si="16"/>
        <v>122.21954917393549</v>
      </c>
      <c r="AF99" s="13">
        <f t="shared" si="16"/>
        <v>26.00897017655323</v>
      </c>
      <c r="AG99" s="13">
        <f t="shared" si="16"/>
        <v>15.251335685208526</v>
      </c>
    </row>
    <row r="100" ht="15">
      <c r="B100" s="14"/>
    </row>
    <row r="101" spans="1:2" ht="15">
      <c r="A101" s="8" t="s">
        <v>29</v>
      </c>
      <c r="B101" s="13">
        <f>(1-(SUM(B99:AG99)/10000))*100</f>
        <v>63.6050300425613</v>
      </c>
    </row>
    <row r="103" spans="1:33" ht="15">
      <c r="A103" s="8" t="s">
        <v>30</v>
      </c>
      <c r="B103" s="13">
        <f aca="true" t="shared" si="17" ref="B103:W103">B79-B78</f>
        <v>15</v>
      </c>
      <c r="C103" s="13">
        <f t="shared" si="17"/>
        <v>10</v>
      </c>
      <c r="D103" s="13">
        <f t="shared" si="17"/>
        <v>10</v>
      </c>
      <c r="E103" s="13">
        <f t="shared" si="17"/>
        <v>9.5</v>
      </c>
      <c r="F103" s="13">
        <f t="shared" si="17"/>
        <v>5.5</v>
      </c>
      <c r="G103" s="13">
        <f t="shared" si="17"/>
        <v>8</v>
      </c>
      <c r="H103" s="13">
        <f t="shared" si="17"/>
        <v>7</v>
      </c>
      <c r="I103" s="13">
        <f t="shared" si="17"/>
        <v>25</v>
      </c>
      <c r="J103" s="13">
        <f t="shared" si="17"/>
        <v>16</v>
      </c>
      <c r="K103" s="13">
        <f t="shared" si="17"/>
        <v>2</v>
      </c>
      <c r="L103" s="13">
        <f t="shared" si="17"/>
        <v>3</v>
      </c>
      <c r="M103" s="13">
        <f t="shared" si="17"/>
        <v>19</v>
      </c>
      <c r="N103" s="13">
        <f t="shared" si="17"/>
        <v>25</v>
      </c>
      <c r="O103" s="13">
        <f t="shared" si="17"/>
        <v>15</v>
      </c>
      <c r="P103" s="13">
        <f t="shared" si="17"/>
        <v>50</v>
      </c>
      <c r="Q103" s="13">
        <f t="shared" si="17"/>
        <v>30</v>
      </c>
      <c r="R103" s="13">
        <f t="shared" si="17"/>
        <v>21</v>
      </c>
      <c r="S103" s="13">
        <f t="shared" si="17"/>
        <v>0</v>
      </c>
      <c r="T103" s="13">
        <f t="shared" si="17"/>
        <v>64</v>
      </c>
      <c r="U103" s="13">
        <f t="shared" si="17"/>
        <v>8</v>
      </c>
      <c r="V103" s="13">
        <f t="shared" si="17"/>
        <v>17</v>
      </c>
      <c r="W103" s="13">
        <f t="shared" si="17"/>
        <v>60</v>
      </c>
      <c r="X103" s="13">
        <f>X79-X78</f>
        <v>40</v>
      </c>
      <c r="Y103" s="13">
        <f aca="true" t="shared" si="18" ref="Y103:AG103">Y79-Y78</f>
        <v>210</v>
      </c>
      <c r="Z103" s="13">
        <f t="shared" si="18"/>
        <v>120</v>
      </c>
      <c r="AA103" s="13">
        <f t="shared" si="18"/>
        <v>80</v>
      </c>
      <c r="AB103" s="13">
        <f t="shared" si="18"/>
        <v>200</v>
      </c>
      <c r="AC103" s="13">
        <f t="shared" si="18"/>
        <v>300</v>
      </c>
      <c r="AD103" s="13">
        <f t="shared" si="18"/>
        <v>1100</v>
      </c>
      <c r="AE103" s="13">
        <f t="shared" si="18"/>
        <v>3500</v>
      </c>
      <c r="AF103" s="13">
        <f t="shared" si="18"/>
        <v>4000</v>
      </c>
      <c r="AG103" s="13">
        <f t="shared" si="18"/>
        <v>5000</v>
      </c>
    </row>
    <row r="104" spans="2:33" ht="15">
      <c r="B104" s="13">
        <f aca="true" t="shared" si="19" ref="B104:Q104">(B81-B78)/B103</f>
        <v>0.2</v>
      </c>
      <c r="C104" s="13">
        <f t="shared" si="19"/>
        <v>0.3</v>
      </c>
      <c r="D104" s="13">
        <f t="shared" si="19"/>
        <v>0.4</v>
      </c>
      <c r="E104" s="13">
        <f t="shared" si="19"/>
        <v>0.9473684210526315</v>
      </c>
      <c r="F104" s="13">
        <f t="shared" si="19"/>
        <v>0.09090909090909091</v>
      </c>
      <c r="G104" s="13">
        <f t="shared" si="19"/>
        <v>0.75</v>
      </c>
      <c r="H104" s="13">
        <f t="shared" si="19"/>
        <v>0.14285714285714285</v>
      </c>
      <c r="I104" s="13">
        <f t="shared" si="19"/>
        <v>0.24</v>
      </c>
      <c r="J104" s="13">
        <f t="shared" si="19"/>
        <v>0.875</v>
      </c>
      <c r="K104" s="13">
        <f t="shared" si="19"/>
        <v>0.5</v>
      </c>
      <c r="L104" s="13">
        <f t="shared" si="19"/>
        <v>0.3333333333333333</v>
      </c>
      <c r="M104" s="13">
        <f t="shared" si="19"/>
        <v>0.15789473684210525</v>
      </c>
      <c r="N104" s="13">
        <f t="shared" si="19"/>
        <v>0.8</v>
      </c>
      <c r="O104" s="13">
        <f t="shared" si="19"/>
        <v>0.13333333333333333</v>
      </c>
      <c r="P104" s="13">
        <f t="shared" si="19"/>
        <v>0.08</v>
      </c>
      <c r="Q104" s="13">
        <f t="shared" si="19"/>
        <v>0.8333333333333334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</row>
    <row r="105" spans="2:33" ht="15">
      <c r="B105" s="11">
        <f>(B88*B88/10000)*B103*B104*(1-B104)</f>
        <v>4.5762114264822444E-05</v>
      </c>
      <c r="C105" s="11">
        <f aca="true" t="shared" si="20" ref="C105:X105">(C88*C88/10000)*C103*C104*(1-C104)</f>
        <v>0.01582597694880629</v>
      </c>
      <c r="D105" s="11">
        <f t="shared" si="20"/>
        <v>0.1332418861329627</v>
      </c>
      <c r="E105" s="11">
        <f t="shared" si="20"/>
        <v>0.012306120555020741</v>
      </c>
      <c r="F105" s="11">
        <f t="shared" si="20"/>
        <v>5.658963296357969E-06</v>
      </c>
      <c r="G105" s="11">
        <f t="shared" si="20"/>
        <v>0.00023949132787229972</v>
      </c>
      <c r="H105" s="11">
        <f t="shared" si="20"/>
        <v>0.0407645354689749</v>
      </c>
      <c r="I105" s="11">
        <f t="shared" si="20"/>
        <v>4.907988892460528E-11</v>
      </c>
      <c r="J105" s="11">
        <f t="shared" si="20"/>
        <v>0.019910898812543744</v>
      </c>
      <c r="K105" s="11">
        <f t="shared" si="20"/>
        <v>0.00023109421227429983</v>
      </c>
      <c r="L105" s="11">
        <f t="shared" si="20"/>
        <v>0.00029809912065812403</v>
      </c>
      <c r="M105" s="11">
        <f t="shared" si="20"/>
        <v>0.00033242481067944653</v>
      </c>
      <c r="N105" s="11">
        <f t="shared" si="20"/>
        <v>4.5187950601085904E-05</v>
      </c>
      <c r="O105" s="11">
        <f t="shared" si="20"/>
        <v>0.00019373436762366373</v>
      </c>
      <c r="P105" s="11">
        <f t="shared" si="20"/>
        <v>1.8479663103974322E-06</v>
      </c>
      <c r="Q105" s="11">
        <f t="shared" si="20"/>
        <v>3.3423565804659228E-06</v>
      </c>
      <c r="R105" s="11">
        <f t="shared" si="20"/>
        <v>0</v>
      </c>
      <c r="S105" s="11">
        <f t="shared" si="20"/>
        <v>0</v>
      </c>
      <c r="T105" s="11">
        <f t="shared" si="20"/>
        <v>0</v>
      </c>
      <c r="U105" s="11">
        <f t="shared" si="20"/>
        <v>0</v>
      </c>
      <c r="V105" s="11">
        <f t="shared" si="20"/>
        <v>0</v>
      </c>
      <c r="W105" s="11">
        <f t="shared" si="20"/>
        <v>0</v>
      </c>
      <c r="X105" s="11">
        <f t="shared" si="20"/>
        <v>0</v>
      </c>
      <c r="Y105" s="11">
        <f aca="true" t="shared" si="21" ref="Y105:AG105">(Y88*Y88/10000)*Y103*Y104*(1-Y104)</f>
        <v>0</v>
      </c>
      <c r="Z105" s="11">
        <f t="shared" si="21"/>
        <v>0</v>
      </c>
      <c r="AA105" s="11">
        <f t="shared" si="21"/>
        <v>0</v>
      </c>
      <c r="AB105" s="11">
        <f t="shared" si="21"/>
        <v>0</v>
      </c>
      <c r="AC105" s="11">
        <f t="shared" si="21"/>
        <v>0</v>
      </c>
      <c r="AD105" s="11">
        <f t="shared" si="21"/>
        <v>0</v>
      </c>
      <c r="AE105" s="11">
        <f t="shared" si="21"/>
        <v>0</v>
      </c>
      <c r="AF105" s="11">
        <f t="shared" si="21"/>
        <v>0</v>
      </c>
      <c r="AG105" s="11">
        <f t="shared" si="21"/>
        <v>0</v>
      </c>
    </row>
    <row r="106" spans="1:2" ht="15">
      <c r="A106" s="8" t="s">
        <v>31</v>
      </c>
      <c r="B106" s="13">
        <f>((SUM(B105:L105))/$B$95)*100</f>
        <v>0.10528617118006792</v>
      </c>
    </row>
    <row r="107" spans="1:3" ht="15">
      <c r="A107" s="8" t="s">
        <v>32</v>
      </c>
      <c r="B107" s="13">
        <f>B101+B106</f>
        <v>63.71031621374137</v>
      </c>
      <c r="C107" s="7">
        <f>+((B107/B101)-1)*100</f>
        <v>0.16553120265743182</v>
      </c>
    </row>
  </sheetData>
  <printOptions/>
  <pageMargins left="0.75" right="0.75" top="1" bottom="1" header="0.5" footer="0.5"/>
  <pageSetup horizontalDpi="1200" verticalDpi="12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bmilanovic</dc:creator>
  <cp:keywords/>
  <dc:description/>
  <cp:lastModifiedBy>Peter H. Lindert</cp:lastModifiedBy>
  <cp:lastPrinted>2008-03-20T17:58:30Z</cp:lastPrinted>
  <dcterms:created xsi:type="dcterms:W3CDTF">2006-07-10T19:00:49Z</dcterms:created>
  <dcterms:modified xsi:type="dcterms:W3CDTF">2008-04-04T02:42:10Z</dcterms:modified>
  <cp:category/>
  <cp:version/>
  <cp:contentType/>
  <cp:contentStatus/>
</cp:coreProperties>
</file>